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4" activeTab="1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9. sz. mell" sheetId="28" r:id="rId28"/>
    <sheet name="1.tájékoztató" sheetId="29" r:id="rId29"/>
    <sheet name="2. tájékoztató tábla" sheetId="30" r:id="rId30"/>
    <sheet name="3. tájékoztató tábla" sheetId="31" r:id="rId31"/>
    <sheet name="4. tájékoztató tábla" sheetId="32" r:id="rId32"/>
    <sheet name="5. tájékoztató tábla" sheetId="33" r:id="rId33"/>
    <sheet name="6. tájékoztató tábla" sheetId="34" r:id="rId34"/>
    <sheet name="7.1. tájékoztató tábla" sheetId="35" r:id="rId35"/>
    <sheet name="7.2. tájékoztató tábla" sheetId="36" r:id="rId36"/>
    <sheet name="7.3. tájékoztató tábla" sheetId="37" r:id="rId37"/>
    <sheet name="7.4. tájékoztató tábla" sheetId="38" r:id="rId38"/>
    <sheet name="8. tájékoztató tábla" sheetId="39" r:id="rId39"/>
    <sheet name="9. tájékoztató tábla" sheetId="40" r:id="rId40"/>
    <sheet name="Munka1" sheetId="41" r:id="rId41"/>
  </sheets>
  <definedNames>
    <definedName name="_ftn1" localSheetId="36">'7.3. tájékoztató tábla'!$A$27</definedName>
    <definedName name="_ftnref1" localSheetId="36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4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Area" localSheetId="1">'1.1.sz.mell.'!$A$1:$E$154</definedName>
    <definedName name="_xlnm.Print_Area" localSheetId="2">'1.2.sz.mell.'!$A$1:$E$154</definedName>
    <definedName name="_xlnm.Print_Area" localSheetId="3">'1.3.sz.mell.'!$A$1:$E$154</definedName>
    <definedName name="_xlnm.Print_Area" localSheetId="4">'1.4.sz.mell.'!$A$1:$E$154</definedName>
    <definedName name="_xlnm.Print_Area" localSheetId="28">'1.tájékoztató'!$A$1:$E$151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<sst xmlns="http://schemas.openxmlformats.org/spreadsheetml/2006/main" count="4970" uniqueCount="815">
  <si>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</si>
  <si>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</si>
  <si>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</si>
  <si>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</si>
  <si>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</si>
  <si>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</si>
  <si>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</si>
  <si>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</si>
  <si>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</si>
  <si>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</si>
  <si>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</si>
  <si>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</si>
  <si>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</si>
  <si>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</si>
  <si>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</si>
  <si>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</si>
  <si>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</si>
  <si>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</si>
  <si>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</si>
  <si>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</si>
  <si>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</si>
  <si>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</si>
  <si>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</si>
  <si>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</si>
  <si>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</si>
  <si>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</si>
  <si>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</si>
  <si>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</si>
  <si>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</si>
  <si>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</si>
  <si>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</si>
  <si>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</si>
  <si>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</si>
  <si>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</si>
  <si>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</si>
  <si>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</si>
  <si>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</si>
  <si>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</si>
  <si>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</si>
  <si>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</si>
  <si>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</si>
  <si>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</si>
  <si>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</si>
  <si>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</si>
  <si>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</si>
  <si>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</si>
  <si>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</si>
  <si>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</si>
  <si>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</si>
  <si>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</si>
  <si>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</si>
  <si>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</si>
  <si>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</si>
  <si>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</si>
  <si>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</si>
  <si>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</si>
  <si>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</si>
  <si>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</si>
  <si>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</si>
  <si>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</si>
  <si>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</si>
  <si>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</si>
  <si>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</si>
  <si>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</si>
  <si>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</si>
  <si>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</si>
  <si>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</si>
  <si>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</si>
  <si>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</si>
  <si>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</si>
  <si>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</si>
  <si>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</si>
  <si>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</si>
  <si>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</si>
  <si>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</si>
  <si>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</si>
  <si>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</si>
  <si>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</si>
  <si>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</si>
  <si>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</si>
  <si>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</si>
  <si>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</si>
  <si>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</si>
  <si>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</si>
  <si>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</si>
  <si>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</si>
  <si>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</si>
  <si>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</si>
  <si>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</si>
  <si>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</si>
  <si>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</si>
  <si>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</si>
  <si>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</si>
  <si>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</si>
  <si>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</si>
  <si>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</si>
  <si>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</si>
  <si>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</si>
  <si>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</si>
  <si>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</si>
  <si>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</si>
  <si>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</si>
  <si>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</si>
  <si>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</si>
  <si>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</si>
  <si>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</si>
  <si>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</si>
  <si>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</si>
  <si>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</si>
  <si>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</si>
  <si>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</si>
  <si>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</si>
  <si>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</si>
  <si>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</si>
  <si>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</si>
  <si>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</si>
  <si>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</si>
  <si>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</si>
  <si>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</si>
  <si>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</si>
  <si>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</si>
  <si>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</si>
  <si>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</si>
  <si>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</si>
  <si>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</si>
  <si>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</si>
  <si>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</si>
  <si>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</si>
  <si>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</si>
  <si>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</si>
  <si>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</si>
  <si>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</si>
  <si>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</si>
  <si>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</si>
  <si>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</si>
  <si>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</si>
  <si>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</si>
  <si>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</si>
  <si>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</si>
  <si>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</si>
  <si>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</si>
  <si>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</si>
  <si>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</si>
  <si>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</si>
  <si>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</si>
  <si>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</si>
  <si>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</si>
  <si>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</si>
  <si>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</si>
  <si>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</si>
  <si>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</si>
  <si>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</si>
  <si>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</si>
  <si>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</si>
  <si>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</si>
  <si>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</si>
  <si>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</si>
  <si>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</si>
  <si>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</si>
  <si>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</si>
  <si>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</si>
  <si>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</si>
  <si>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</si>
  <si>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</si>
  <si>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</si>
  <si>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</si>
  <si>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</si>
  <si>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</si>
  <si>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</si>
  <si>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</si>
  <si>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</si>
  <si>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</si>
  <si>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</si>
  <si>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</si>
  <si>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</si>
  <si>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</si>
  <si>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</si>
  <si>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</si>
  <si>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</si>
  <si>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</si>
  <si>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</si>
  <si>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</si>
  <si>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</si>
  <si>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</si>
  <si>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</si>
  <si>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</si>
  <si>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</si>
  <si>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</si>
  <si>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</si>
  <si>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</si>
  <si>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</si>
  <si>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</si>
  <si>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</si>
  <si>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</si>
  <si>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</si>
  <si>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</si>
  <si>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</si>
  <si>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</si>
  <si>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</si>
  <si>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</si>
  <si>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</si>
  <si>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</si>
  <si>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</si>
  <si>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</si>
  <si>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</si>
  <si>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</si>
  <si>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</si>
  <si>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</si>
  <si>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</si>
  <si>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</si>
  <si>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</si>
  <si>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</si>
  <si>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</si>
  <si>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</si>
  <si>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</si>
  <si>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</si>
  <si>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</si>
  <si>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</si>
  <si>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</si>
  <si>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</si>
  <si>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</si>
  <si>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</si>
  <si>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</si>
  <si>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</si>
  <si>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</si>
  <si>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</si>
  <si>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</si>
  <si>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</si>
  <si>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</si>
  <si>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</si>
  <si>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</si>
  <si>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</si>
  <si>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</si>
  <si>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</si>
  <si>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</si>
  <si>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</si>
  <si>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</si>
  <si>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</si>
  <si>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</si>
  <si>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</si>
  <si>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</si>
  <si>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</si>
  <si>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</si>
  <si>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</si>
  <si>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</si>
  <si>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</si>
  <si>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</si>
  <si>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</si>
  <si>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</si>
  <si>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</si>
  <si>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</si>
  <si>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</si>
  <si>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</si>
  <si>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</si>
  <si>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</si>
  <si>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</si>
  <si>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</si>
  <si>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</si>
  <si>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</si>
  <si>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</si>
  <si>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</si>
  <si>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</si>
  <si>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</si>
  <si>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</si>
  <si>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</si>
  <si>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</si>
  <si>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</si>
  <si>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</si>
  <si>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</si>
  <si>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</si>
  <si>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</si>
  <si>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</si>
  <si>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</si>
  <si>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</si>
  <si>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</si>
  <si>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</si>
  <si>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</si>
  <si>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</si>
  <si>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</si>
  <si>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</si>
  <si>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</si>
  <si>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</si>
  <si>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</si>
  <si>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</si>
  <si>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</si>
  <si>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</si>
  <si>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</si>
  <si>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</si>
  <si>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</si>
  <si>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</si>
  <si>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</si>
  <si>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</si>
  <si>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</si>
  <si>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</si>
  <si>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</si>
  <si>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</si>
  <si>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</si>
  <si>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</si>
  <si>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</si>
  <si>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</si>
  <si>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</si>
  <si>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</si>
  <si>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</si>
  <si>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</si>
  <si>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</si>
  <si>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</si>
  <si>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</si>
  <si>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</si>
  <si>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</si>
  <si>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</si>
  <si>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</si>
  <si>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</si>
  <si>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</si>
  <si>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</si>
  <si>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</si>
  <si>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</si>
  <si>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</si>
  <si>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</si>
  <si>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</si>
  <si>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</si>
  <si>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</si>
  <si>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</si>
  <si>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</si>
  <si>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</si>
  <si>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</si>
  <si>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</si>
  <si>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</si>
  <si>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</si>
  <si>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</si>
  <si>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</si>
  <si>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</si>
  <si>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</si>
  <si>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</si>
  <si>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</si>
  <si>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</si>
  <si>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</si>
  <si>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</si>
  <si>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</si>
  <si>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</si>
  <si>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</si>
  <si>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</si>
  <si>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</si>
  <si>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</si>
  <si>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</si>
  <si>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</si>
  <si>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</si>
  <si>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</si>
  <si>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</si>
  <si>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</si>
  <si>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</si>
  <si>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</si>
  <si>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</si>
  <si>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</si>
  <si>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</si>
  <si>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</si>
  <si>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</si>
  <si>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</si>
  <si>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</si>
  <si>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</si>
  <si>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</si>
  <si>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</si>
  <si>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</si>
  <si>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</si>
  <si>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</si>
  <si>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</si>
  <si>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</si>
  <si>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</si>
  <si>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</si>
  <si>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</si>
  <si>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</si>
  <si>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</si>
  <si>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</si>
  <si>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</si>
  <si>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</si>
  <si>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</si>
  <si>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</si>
  <si>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</si>
  <si>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</si>
  <si>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</si>
  <si>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</si>
  <si>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</si>
  <si>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</si>
  <si>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</si>
  <si>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</si>
  <si>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</si>
  <si>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</si>
  <si>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</si>
  <si>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</si>
  <si>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</si>
  <si>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</si>
  <si>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</si>
  <si>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</si>
  <si>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</si>
  <si>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</si>
  <si>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</si>
  <si>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</si>
  <si>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</si>
  <si>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</si>
  <si>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</si>
  <si>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</si>
  <si>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</si>
  <si>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</si>
  <si>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</si>
  <si>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</si>
  <si>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</si>
  <si>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</si>
  <si>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</si>
  <si>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</si>
  <si>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</si>
  <si>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</si>
  <si>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</si>
  <si>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</si>
  <si>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</si>
  <si>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</si>
  <si>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</si>
  <si>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</si>
  <si>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</si>
  <si>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</si>
  <si>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</si>
  <si>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</si>
  <si>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</si>
  <si>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</si>
  <si>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</si>
  <si>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</si>
  <si>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</si>
  <si>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</si>
  <si>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</si>
  <si>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</si>
  <si>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</si>
  <si>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</si>
  <si>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</si>
  <si>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</si>
  <si>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</si>
  <si>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</si>
  <si>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</si>
  <si>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</si>
  <si>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</si>
  <si>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</si>
  <si>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</si>
  <si>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</si>
  <si>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</si>
  <si>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</si>
  <si>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</si>
  <si>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</si>
  <si>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</si>
  <si>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</si>
  <si>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</si>
  <si>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</si>
  <si>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</si>
  <si>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</si>
  <si>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</si>
  <si>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</si>
  <si>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</si>
  <si>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</si>
  <si>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</si>
  <si>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</si>
  <si>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</si>
  <si>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</si>
  <si>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</si>
  <si>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</si>
  <si>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</si>
  <si>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</si>
  <si>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</si>
  <si>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</si>
  <si>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</si>
  <si>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</si>
  <si>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</si>
  <si>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</si>
  <si>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</si>
  <si>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</si>
  <si>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</si>
  <si>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</si>
  <si>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</si>
  <si>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</si>
  <si>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</si>
  <si>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</si>
  <si>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</si>
  <si>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</si>
  <si>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</si>
  <si>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</si>
  <si>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</si>
  <si>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</si>
  <si>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</si>
  <si>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</si>
  <si>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</si>
  <si>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</si>
  <si>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</si>
  <si>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</si>
  <si>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</si>
  <si>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</si>
  <si>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</si>
  <si>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</si>
  <si>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</si>
  <si>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</si>
  <si>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</si>
  <si>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</si>
  <si>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</si>
  <si>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</si>
  <si>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</si>
  <si>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</si>
  <si>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</si>
  <si>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</si>
  <si>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</si>
  <si>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</si>
  <si>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</si>
  <si>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</si>
  <si>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</si>
  <si>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</si>
  <si>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</si>
  <si>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</si>
  <si>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</si>
  <si>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</si>
  <si>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</si>
  <si>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</si>
  <si>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</si>
  <si>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</si>
  <si>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</si>
  <si>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</si>
  <si>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</si>
  <si>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</si>
  <si>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</si>
  <si>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</si>
  <si>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</si>
  <si>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</si>
  <si>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</si>
  <si>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</si>
  <si>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</si>
  <si>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</si>
  <si>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</si>
  <si>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</si>
  <si>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</si>
  <si>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</si>
  <si>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</si>
  <si>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</si>
  <si>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</si>
  <si>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</si>
  <si>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</si>
  <si>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</si>
  <si>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</si>
  <si>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</si>
  <si>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</si>
  <si>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</si>
  <si>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</si>
  <si>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</si>
  <si>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</si>
  <si>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</si>
  <si>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</si>
  <si>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</si>
  <si>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</si>
  <si>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</si>
  <si>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</si>
  <si>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</si>
  <si>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</si>
  <si>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</si>
  <si>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</si>
  <si>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</si>
  <si>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</si>
  <si>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</si>
  <si>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</si>
  <si>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</si>
  <si>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</si>
  <si>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</si>
  <si>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</si>
  <si>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</si>
  <si>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Külföldi finanszírozás kiadásai (8.1. + … + 8.4.)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</si>
  <si>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</si>
  <si>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</si>
  <si>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</si>
  <si>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</si>
  <si>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</si>
  <si>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</si>
  <si>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</si>
  <si>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</si>
  <si>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</si>
  <si>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</si>
  <si>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</si>
  <si>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</si>
  <si>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</si>
  <si>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</si>
  <si>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</si>
  <si>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</si>
  <si>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</si>
  <si>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</si>
  <si>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</si>
  <si>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</si>
  <si>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</si>
  <si>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</si>
  <si>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</si>
  <si>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</si>
  <si>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</si>
  <si>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</si>
  <si>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</si>
  <si>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</si>
  <si>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</si>
  <si>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</si>
  <si>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</si>
  <si>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</si>
  <si>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</si>
  <si>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</si>
  <si>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</si>
  <si>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</si>
  <si>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</si>
  <si>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</si>
  <si>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</si>
  <si>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</si>
  <si>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</si>
  <si>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</si>
  <si>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</si>
  <si>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</si>
  <si>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</si>
  <si>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</si>
  <si>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</si>
  <si>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</si>
  <si>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</si>
  <si>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</si>
  <si>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</si>
  <si>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</si>
  <si>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</si>
  <si>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</si>
  <si>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</si>
  <si>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</si>
  <si>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</si>
  <si>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</si>
  <si>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</si>
  <si>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</si>
  <si>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</si>
  <si>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</si>
  <si>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</si>
  <si>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</si>
  <si>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</si>
  <si>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</si>
  <si>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</si>
  <si>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</si>
  <si>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</si>
  <si>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</si>
  <si>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</si>
  <si>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</si>
  <si>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</si>
  <si>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</si>
  <si>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</si>
  <si>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</si>
  <si>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</si>
  <si>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</si>
  <si>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</si>
  <si>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</si>
  <si>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</si>
  <si>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</si>
  <si>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</si>
  <si>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</si>
  <si>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</si>
  <si>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</si>
  <si>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</si>
  <si>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</si>
  <si>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</si>
  <si>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</si>
  <si>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</si>
  <si>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</si>
  <si>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</si>
  <si>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</si>
  <si>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</si>
  <si>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</si>
  <si>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</si>
  <si>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</si>
  <si>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</si>
  <si>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</si>
  <si>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</si>
  <si>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</si>
  <si>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</si>
  <si>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</si>
  <si>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</si>
  <si>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</si>
  <si>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</si>
  <si>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</si>
  <si>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</si>
  <si>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</si>
  <si>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</si>
  <si>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</si>
  <si>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</si>
  <si>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</si>
  <si>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</si>
  <si>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</si>
  <si>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</si>
  <si>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</si>
  <si>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</si>
  <si>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</si>
  <si>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</si>
  <si>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</si>
  <si>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</si>
  <si>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</si>
  <si>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</si>
  <si>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</si>
  <si>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</si>
  <si>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</si>
  <si>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</si>
  <si>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</si>
  <si>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</si>
  <si>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</si>
  <si>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</si>
  <si>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</si>
  <si>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</si>
  <si>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</si>
  <si>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</si>
  <si>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</si>
  <si>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</si>
  <si>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</si>
  <si>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</si>
  <si>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</si>
  <si>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</si>
  <si>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</si>
  <si>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</si>
  <si>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</si>
  <si>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</si>
  <si>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</si>
  <si>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</si>
  <si>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</si>
  <si>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</si>
  <si>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</si>
  <si>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</si>
  <si>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</si>
  <si>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</si>
  <si>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</si>
  <si>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</si>
  <si>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</si>
  <si>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</si>
  <si>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</si>
  <si>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</si>
  <si>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</si>
  <si>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</si>
  <si>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</si>
  <si>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</si>
  <si>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</si>
  <si>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</si>
  <si>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</si>
  <si>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</si>
  <si>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</si>
  <si>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</si>
  <si>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</si>
  <si>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</si>
  <si>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</si>
  <si>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</si>
  <si>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13.4.</t>
  </si>
  <si>
    <t>Központi, irányítószervi támogatás</t>
  </si>
  <si>
    <t>1.16.</t>
  </si>
  <si>
    <t xml:space="preserve">   - Tartalékok</t>
  </si>
  <si>
    <t xml:space="preserve"> - Garancia- és kezességvállalásból kifizetés ÁH-n belülre</t>
  </si>
  <si>
    <t xml:space="preserve"> - Visszatérítendő támogatások, kölcsönök törlesztése ÁH-n belülre</t>
  </si>
  <si>
    <t xml:space="preserve"> - Garancia és kezességvállalásból kifizetés ÁH-n kívülre</t>
  </si>
  <si>
    <t xml:space="preserve"> - Visszatérítendő támogatások, kölcsönök nyújtása ÁH-n kívülre</t>
  </si>
  <si>
    <t xml:space="preserve"> - Árkiegészítések, ártámogatások</t>
  </si>
  <si>
    <t xml:space="preserve"> - Kamattámogatások</t>
  </si>
  <si>
    <t xml:space="preserve"> - Egyéb működési célú támogatások államháztartáson kívülre</t>
  </si>
  <si>
    <t xml:space="preserve"> - Tartalékok</t>
  </si>
  <si>
    <t xml:space="preserve"> - Visszatérítendő támogatások, kölcsönök nyújtása ÁH-n belülre</t>
  </si>
  <si>
    <t>Belföldi finanszírozási bevételek</t>
  </si>
  <si>
    <t xml:space="preserve"> - ebből: tartalékok</t>
  </si>
  <si>
    <t>Belföldi finanszírozások kiadásai</t>
  </si>
  <si>
    <t xml:space="preserve">   - Tartalékok (3.1.+3.2.)</t>
  </si>
  <si>
    <t>"NEMLEGES"</t>
  </si>
  <si>
    <t>Alattyáni Polgármesteri Hivatal</t>
  </si>
  <si>
    <t>Idősek Klubja Alattyán</t>
  </si>
  <si>
    <t>Alattyáni Óvoda</t>
  </si>
  <si>
    <t>13.3</t>
  </si>
  <si>
    <t>Belföldi finanszírozás bevételei (13.1. + … + 13.4.)</t>
  </si>
  <si>
    <t xml:space="preserve">    18.</t>
  </si>
  <si>
    <t>Függő, átfutó bevételek</t>
  </si>
  <si>
    <t>FINANSZÍROZÁSI BEVÉTELEK ÖSSZESEN: (10. + … +16.)</t>
  </si>
  <si>
    <t>Központi irányítószervi támogatás</t>
  </si>
  <si>
    <t>Gecse Árpád Emlékház felújítása</t>
  </si>
  <si>
    <t>Felhalmozási célú kamatbevételek</t>
  </si>
  <si>
    <t>Működési célú támogatások államháztartáson belülről (2.1.+…+.2.7.)</t>
  </si>
  <si>
    <t>Előző évi költségvetési kiegészítések, visszatérülések</t>
  </si>
  <si>
    <t>Függő, átfutó, kiegyenlítő kiadások</t>
  </si>
  <si>
    <t>KIADÁSOK ÖSSZESEN: (4+9+10)</t>
  </si>
  <si>
    <t>EU-s projekt neve, azonosítója: "Gecse Árpád Emlékház felújítása" 2089162163</t>
  </si>
  <si>
    <t>Jászsági Ivóvízminőség-javító Önkormányzati Társulás</t>
  </si>
  <si>
    <t>Jászsági Ivóvíz-minőség Javító Társulás</t>
  </si>
  <si>
    <t>Jászsági Szociális Szolgáltató Társulás</t>
  </si>
  <si>
    <t>Tagsági díj</t>
  </si>
  <si>
    <t>Jászsági Kistérségi Helyi Közösség Egyesülete</t>
  </si>
  <si>
    <t>Hozzájárulás szakember alkalmazásához</t>
  </si>
  <si>
    <t>Jászsági Önkormányzatok Szövetsége</t>
  </si>
  <si>
    <t>Regio-Kom Térségi Kommunális Szolgáltató Társaság</t>
  </si>
  <si>
    <t>Parlagfűmentesítési Alap</t>
  </si>
  <si>
    <t>Csatlakozási díj</t>
  </si>
  <si>
    <t>VÉCS Kft.</t>
  </si>
  <si>
    <t>Működési támogatás</t>
  </si>
  <si>
    <t>JNSZ-Megyei Polgárvédelmi Szövetség</t>
  </si>
  <si>
    <t>JNSZ-Megyei Nyugdíjas Klub</t>
  </si>
  <si>
    <t>Alattyán Község Polgárőrsége</t>
  </si>
  <si>
    <t>Magyar Vöröskereszt JNSZ-Megyei Szervezete</t>
  </si>
  <si>
    <t>Alattyáni Sporthorgász Egyesület</t>
  </si>
  <si>
    <t>Dologi kiadások</t>
  </si>
  <si>
    <t>Hitel-, kölcsöntörlesztés államháztartáson kívülre (4.1.+…+4.3.)</t>
  </si>
  <si>
    <t>Belföldi értékpapírok kiadásai (5.1. + … + 5.4.)</t>
  </si>
  <si>
    <t>Belföldi finanszírozás kiadásai 6.1. + … + 6.5.)</t>
  </si>
  <si>
    <t>Külföldi finanszírozás kiadásai (7.1. + … + 7.4.)</t>
  </si>
  <si>
    <t>FINANSZÍROZÁSI KIADÁSOK ÖSSZESEN: (4.+…+7.)</t>
  </si>
  <si>
    <t>KIADÁSOK ÖSSZESEN: (3+8)</t>
  </si>
  <si>
    <t>Alattyán Község Önkormányzata</t>
  </si>
  <si>
    <t>Maradvány összege</t>
  </si>
  <si>
    <t>Alattyáni VÉCS Kft.</t>
  </si>
  <si>
    <t>2013-2014</t>
  </si>
  <si>
    <t>Alattyáni Víziközmű Társulat kezességvállalásból származó kötelezettsége</t>
  </si>
  <si>
    <t>Arany János Tehetséggondozó Program</t>
  </si>
  <si>
    <t>Önkormányzati utak felújítása</t>
  </si>
  <si>
    <t>Műszaki ellenőr díja (aktiválandó)</t>
  </si>
  <si>
    <t>Tornaszoba padlóburkolat cseréje (Óvoda épület)</t>
  </si>
  <si>
    <t>Víziközmű rendszer felújítása</t>
  </si>
  <si>
    <t>Óvodakonyha fogyasztómérő felújítás</t>
  </si>
  <si>
    <t xml:space="preserve">Lámpatestek elhelyezése: Hajnal u.,  Széchenyi I.u., Temető u. </t>
  </si>
  <si>
    <t>Sütő berendezés vásárlása</t>
  </si>
  <si>
    <t>Buszváró 2 db</t>
  </si>
  <si>
    <t>EKG gép vásárlása</t>
  </si>
  <si>
    <t>Fénymásoló vásárlás</t>
  </si>
  <si>
    <t>Kisértékű tárgyi eszközök (számítógépek, konyhai edények, fejlesztő eszközökszerszámok, mezőgazdasági eszközök / START, parlagfűmentesítés/)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</si>
</sst>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  <numFmt numFmtId="178" formatCode="#,##0.000"/>
  </numFmts>
  <fonts count="6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7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4" borderId="7" applyNumberFormat="0" applyFont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6" borderId="8" applyNumberFormat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17" borderId="0" applyNumberFormat="0" applyBorder="0" applyAlignment="0" applyProtection="0"/>
    <xf numFmtId="0" fontId="63" fillId="7" borderId="0" applyNumberFormat="0" applyBorder="0" applyAlignment="0" applyProtection="0"/>
    <xf numFmtId="0" fontId="64" fillId="16" borderId="1" applyNumberFormat="0" applyAlignment="0" applyProtection="0"/>
    <xf numFmtId="9" fontId="0" fillId="0" borderId="0" applyFont="0" applyFill="0" applyBorder="0" applyAlignment="0" applyProtection="0"/>
  </cellStyleXfs>
  <cellXfs count="86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18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18" borderId="25" xfId="0" applyNumberFormat="1" applyFont="1" applyFill="1" applyBorder="1" applyAlignment="1">
      <alignment horizontal="left" vertical="center" wrapText="1" indent="2"/>
    </xf>
    <xf numFmtId="164" fontId="0" fillId="18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18" borderId="25" xfId="0" applyNumberFormat="1" applyFont="1" applyFill="1" applyBorder="1" applyAlignment="1">
      <alignment horizontal="right" vertical="center" wrapText="1" indent="2"/>
    </xf>
    <xf numFmtId="164" fontId="0" fillId="18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right" vertical="center" indent="1"/>
    </xf>
    <xf numFmtId="0" fontId="13" fillId="0" borderId="41" xfId="0" applyFont="1" applyFill="1" applyBorder="1" applyAlignment="1" applyProtection="1">
      <alignment horizontal="left" vertical="center" indent="1"/>
      <protection locked="0"/>
    </xf>
    <xf numFmtId="3" fontId="13" fillId="0" borderId="47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4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42" xfId="61" applyNumberFormat="1" applyFont="1" applyFill="1" applyBorder="1" applyAlignment="1" applyProtection="1">
      <alignment horizontal="center" vertical="center"/>
      <protection/>
    </xf>
    <xf numFmtId="174" fontId="13" fillId="0" borderId="56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4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Alignment="1" applyProtection="1">
      <alignment horizontal="left" indent="1"/>
      <protection locked="0"/>
    </xf>
    <xf numFmtId="0" fontId="17" fillId="0" borderId="42" xfId="62" applyFont="1" applyFill="1" applyBorder="1" applyAlignment="1">
      <alignment horizontal="right" indent="1"/>
      <protection/>
    </xf>
    <xf numFmtId="3" fontId="17" fillId="0" borderId="42" xfId="62" applyNumberFormat="1" applyFont="1" applyFill="1" applyBorder="1" applyProtection="1">
      <alignment/>
      <protection locked="0"/>
    </xf>
    <xf numFmtId="3" fontId="17" fillId="0" borderId="56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62" xfId="62" applyNumberFormat="1" applyFont="1" applyFill="1" applyBorder="1" applyProtection="1">
      <alignment/>
      <protection locked="0"/>
    </xf>
    <xf numFmtId="3" fontId="17" fillId="0" borderId="63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17" fillId="0" borderId="54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2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1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19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42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4" xfId="40" applyNumberFormat="1" applyFont="1" applyBorder="1" applyAlignment="1" applyProtection="1">
      <alignment horizontal="center" vertical="center" wrapText="1"/>
      <protection/>
    </xf>
    <xf numFmtId="166" fontId="42" fillId="0" borderId="56" xfId="40" applyNumberFormat="1" applyFont="1" applyBorder="1" applyAlignment="1" applyProtection="1">
      <alignment horizontal="center" vertical="top" wrapText="1"/>
      <protection locked="0"/>
    </xf>
    <xf numFmtId="166" fontId="42" fillId="0" borderId="17" xfId="40" applyNumberFormat="1" applyFont="1" applyBorder="1" applyAlignment="1" applyProtection="1">
      <alignment horizontal="center" vertical="top" wrapText="1"/>
      <protection locked="0"/>
    </xf>
    <xf numFmtId="166" fontId="42" fillId="0" borderId="62" xfId="40" applyNumberFormat="1" applyFont="1" applyBorder="1" applyAlignment="1" applyProtection="1">
      <alignment horizontal="center" vertical="top" wrapText="1"/>
      <protection locked="0"/>
    </xf>
    <xf numFmtId="166" fontId="42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2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41" xfId="60" applyFont="1" applyFill="1" applyBorder="1" applyAlignment="1" applyProtection="1">
      <alignment horizontal="left" vertical="center" wrapText="1" indent="1"/>
      <protection/>
    </xf>
    <xf numFmtId="0" fontId="13" fillId="0" borderId="57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6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8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70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0" applyFont="1" applyFill="1" applyBorder="1" applyAlignment="1" applyProtection="1">
      <alignment horizontal="center" vertical="center" wrapTex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9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2" xfId="0" applyNumberFormat="1" applyFill="1" applyBorder="1" applyAlignment="1" applyProtection="1">
      <alignment horizontal="left" vertical="center" wrapText="1" indent="1"/>
      <protection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1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70" xfId="0" applyFont="1" applyBorder="1" applyAlignment="1" applyProtection="1">
      <alignment horizont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49" fontId="13" fillId="0" borderId="67" xfId="60" applyNumberFormat="1" applyFont="1" applyFill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5" xfId="60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7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42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4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173" fontId="13" fillId="0" borderId="41" xfId="61" applyNumberFormat="1" applyFont="1" applyFill="1" applyBorder="1" applyAlignment="1" applyProtection="1">
      <alignment horizontal="center" vertical="center"/>
      <protection/>
    </xf>
    <xf numFmtId="172" fontId="18" fillId="0" borderId="41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61" xfId="62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172" fontId="28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17" xfId="62" applyNumberFormat="1" applyFont="1" applyFill="1" applyBorder="1" applyAlignment="1" applyProtection="1">
      <alignment horizontal="right" vertical="center" wrapText="1"/>
      <protection/>
    </xf>
    <xf numFmtId="0" fontId="18" fillId="0" borderId="54" xfId="62" applyFont="1" applyFill="1" applyBorder="1" applyAlignment="1" applyProtection="1">
      <alignment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172" fontId="1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0" fontId="29" fillId="0" borderId="0" xfId="62" applyFont="1" applyFill="1" applyProtection="1">
      <alignment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2" applyFont="1" applyFill="1" applyBorder="1" applyAlignment="1">
      <alignment horizontal="center" vertical="center"/>
      <protection/>
    </xf>
    <xf numFmtId="0" fontId="16" fillId="0" borderId="59" xfId="62" applyFont="1" applyFill="1" applyBorder="1" applyAlignment="1">
      <alignment horizontal="center" vertical="center" wrapText="1"/>
      <protection/>
    </xf>
    <xf numFmtId="0" fontId="16" fillId="0" borderId="60" xfId="62" applyFont="1" applyFill="1" applyBorder="1" applyAlignment="1">
      <alignment horizontal="center" vertical="center" wrapText="1"/>
      <protection/>
    </xf>
    <xf numFmtId="0" fontId="17" fillId="0" borderId="37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8" xfId="62" applyFont="1" applyFill="1" applyBorder="1" applyAlignment="1">
      <alignment horizontal="center" vertical="center"/>
      <protection/>
    </xf>
    <xf numFmtId="0" fontId="35" fillId="0" borderId="59" xfId="62" applyFont="1" applyFill="1" applyBorder="1" applyAlignment="1">
      <alignment horizontal="center" vertical="center" wrapText="1"/>
      <protection/>
    </xf>
    <xf numFmtId="0" fontId="35" fillId="0" borderId="60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3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67" xfId="6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54" xfId="60" applyNumberFormat="1" applyFont="1" applyFill="1" applyBorder="1" applyAlignment="1" applyProtection="1">
      <alignment horizontal="center" vertic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8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78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0" fontId="12" fillId="0" borderId="65" xfId="60" applyFont="1" applyFill="1" applyBorder="1" applyAlignment="1" applyProtection="1">
      <alignment horizontal="left" vertical="center" wrapText="1"/>
      <protection/>
    </xf>
    <xf numFmtId="0" fontId="13" fillId="0" borderId="41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wrapText="1" indent="1"/>
      <protection locked="0"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49" fontId="13" fillId="0" borderId="37" xfId="60" applyNumberFormat="1" applyFont="1" applyFill="1" applyBorder="1" applyAlignment="1" applyProtection="1">
      <alignment horizontal="center" vertical="center" wrapText="1"/>
      <protection/>
    </xf>
    <xf numFmtId="49" fontId="13" fillId="0" borderId="67" xfId="60" applyNumberFormat="1" applyFont="1" applyFill="1" applyBorder="1" applyAlignment="1" applyProtection="1">
      <alignment horizontal="center" vertical="center" wrapText="1"/>
      <protection/>
    </xf>
    <xf numFmtId="164" fontId="13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41" xfId="60" applyNumberFormat="1" applyFont="1" applyFill="1" applyBorder="1" applyAlignment="1" applyProtection="1">
      <alignment horizontal="center" vertical="center"/>
      <protection/>
    </xf>
    <xf numFmtId="164" fontId="6" fillId="0" borderId="61" xfId="60" applyNumberFormat="1" applyFont="1" applyFill="1" applyBorder="1" applyAlignment="1" applyProtection="1">
      <alignment horizontal="center" vertical="center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7" fillId="0" borderId="0" xfId="0" applyNumberFormat="1" applyFont="1" applyFill="1" applyAlignment="1">
      <alignment horizontal="center" textRotation="180" wrapText="1"/>
    </xf>
    <xf numFmtId="0" fontId="7" fillId="0" borderId="0" xfId="0" applyFont="1" applyFill="1" applyAlignment="1">
      <alignment horizontal="center" textRotation="18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5" xfId="0" applyNumberFormat="1" applyFill="1" applyBorder="1" applyAlignment="1" applyProtection="1">
      <alignment horizontal="left" vertical="center" wrapText="1"/>
      <protection locked="0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2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6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7" xfId="0" applyNumberFormat="1" applyFont="1" applyFill="1" applyBorder="1" applyAlignment="1">
      <alignment horizontal="center" vertical="center"/>
    </xf>
    <xf numFmtId="164" fontId="6" fillId="0" borderId="71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6" xfId="0" applyNumberFormat="1" applyFont="1" applyFill="1" applyBorder="1" applyAlignment="1">
      <alignment horizontal="left" vertical="center" wrapText="1" indent="2"/>
    </xf>
    <xf numFmtId="164" fontId="5" fillId="0" borderId="0" xfId="0" applyNumberFormat="1" applyFont="1" applyFill="1" applyAlignment="1">
      <alignment horizontal="left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71" fontId="28" fillId="0" borderId="36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6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9" xfId="60" applyFont="1" applyFill="1" applyBorder="1" applyAlignment="1" applyProtection="1">
      <alignment horizontal="center" vertical="center" wrapText="1"/>
      <protection/>
    </xf>
    <xf numFmtId="0" fontId="6" fillId="0" borderId="65" xfId="60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7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6" fillId="0" borderId="87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8" xfId="62" applyFont="1" applyFill="1" applyBorder="1" applyAlignment="1" applyProtection="1">
      <alignment horizontal="center" vertical="center" wrapText="1"/>
      <protection/>
    </xf>
    <xf numFmtId="0" fontId="33" fillId="0" borderId="67" xfId="62" applyFont="1" applyFill="1" applyBorder="1" applyAlignment="1" applyProtection="1">
      <alignment horizontal="center" vertical="center" wrapText="1"/>
      <protection/>
    </xf>
    <xf numFmtId="0" fontId="33" fillId="0" borderId="37" xfId="62" applyFont="1" applyFill="1" applyBorder="1" applyAlignment="1" applyProtection="1">
      <alignment horizontal="center" vertical="center" wrapText="1"/>
      <protection/>
    </xf>
    <xf numFmtId="0" fontId="21" fillId="0" borderId="59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42" xfId="61" applyFont="1" applyFill="1" applyBorder="1" applyAlignment="1" applyProtection="1">
      <alignment horizontal="center" vertical="center" textRotation="90"/>
      <protection/>
    </xf>
    <xf numFmtId="0" fontId="32" fillId="0" borderId="41" xfId="62" applyFont="1" applyFill="1" applyBorder="1" applyAlignment="1" applyProtection="1">
      <alignment horizontal="center" vertic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51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41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61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5" xfId="62" applyFont="1" applyFill="1" applyBorder="1" applyAlignment="1">
      <alignment horizontal="left"/>
      <protection/>
    </xf>
    <xf numFmtId="0" fontId="16" fillId="0" borderId="44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5" xfId="62" applyFont="1" applyFill="1" applyBorder="1" applyAlignment="1">
      <alignment horizontal="left" indent="1"/>
      <protection/>
    </xf>
    <xf numFmtId="0" fontId="16" fillId="0" borderId="44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164" fontId="13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61" xfId="62" applyFont="1" applyFill="1" applyBorder="1" applyAlignment="1" applyProtection="1">
      <alignment horizontal="center" vertical="center" wrapText="1"/>
      <protection/>
    </xf>
    <xf numFmtId="0" fontId="32" fillId="0" borderId="11" xfId="62" applyFont="1" applyFill="1" applyBorder="1" applyAlignment="1" applyProtection="1">
      <alignment horizontal="center" vertical="center" wrapText="1"/>
      <protection/>
    </xf>
    <xf numFmtId="0" fontId="32" fillId="0" borderId="62" xfId="62" applyFont="1" applyFill="1" applyBorder="1" applyAlignment="1" applyProtection="1">
      <alignment horizontal="center" vertical="center" wrapText="1"/>
      <protection/>
    </xf>
    <xf numFmtId="0" fontId="32" fillId="0" borderId="41" xfId="62" applyFont="1" applyFill="1" applyBorder="1" applyAlignment="1" applyProtection="1">
      <alignment horizontal="center" wrapText="1"/>
      <protection/>
    </xf>
    <xf numFmtId="0" fontId="32" fillId="0" borderId="60" xfId="62" applyFont="1" applyFill="1" applyBorder="1" applyAlignment="1" applyProtection="1">
      <alignment horizontal="center" wrapText="1"/>
      <protection/>
    </xf>
    <xf numFmtId="175" fontId="0" fillId="0" borderId="0" xfId="0" applyNumberFormat="1" applyFill="1" applyAlignment="1">
      <alignment/>
    </xf>
    <xf numFmtId="1" fontId="3" fillId="18" borderId="46" xfId="0" applyNumberFormat="1" applyFont="1" applyFill="1" applyBorder="1" applyAlignment="1" applyProtection="1">
      <alignment horizontal="center" vertical="center" wrapText="1"/>
      <protection/>
    </xf>
    <xf numFmtId="1" fontId="0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8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C47" sqref="C47"/>
    </sheetView>
  </sheetViews>
  <sheetFormatPr defaultColWidth="9.00390625" defaultRowHeight="12.75"/>
  <cols>
    <col min="1" max="1" width="46.375" style="311" customWidth="1"/>
    <col min="2" max="2" width="66.125" style="311" customWidth="1"/>
    <col min="3" max="16384" width="9.375" style="311" customWidth="1"/>
  </cols>
  <sheetData>
    <row r="1" ht="18.75">
      <c r="A1" s="500" t="s">
        <v>109</v>
      </c>
    </row>
    <row r="3" spans="1:2" ht="12.75">
      <c r="A3" s="501"/>
      <c r="B3" s="501"/>
    </row>
    <row r="4" spans="1:2" ht="15.75">
      <c r="A4" s="476" t="s">
        <v>517</v>
      </c>
      <c r="B4" s="502"/>
    </row>
    <row r="5" spans="1:2" s="503" customFormat="1" ht="12.75">
      <c r="A5" s="501"/>
      <c r="B5" s="501"/>
    </row>
    <row r="6" spans="1:2" ht="12.75">
      <c r="A6" s="501" t="s">
        <v>521</v>
      </c>
      <c r="B6" s="501" t="s">
        <v>522</v>
      </c>
    </row>
    <row r="7" spans="1:2" ht="12.75">
      <c r="A7" s="501" t="s">
        <v>523</v>
      </c>
      <c r="B7" s="501" t="s">
        <v>524</v>
      </c>
    </row>
    <row r="8" spans="1:2" ht="12.75">
      <c r="A8" s="501" t="s">
        <v>525</v>
      </c>
      <c r="B8" s="501" t="s">
        <v>526</v>
      </c>
    </row>
    <row r="9" spans="1:2" ht="12.75">
      <c r="A9" s="501"/>
      <c r="B9" s="501"/>
    </row>
    <row r="10" spans="1:2" ht="15.75">
      <c r="A10" s="476" t="str">
        <f>+CONCATENATE(LEFT(A4,4),". évi módosított előirányzat BEVÉTELEK")</f>
        <v>2014. évi módosított előirányzat BEVÉTELEK</v>
      </c>
      <c r="B10" s="502"/>
    </row>
    <row r="11" spans="1:2" ht="12.75">
      <c r="A11" s="501"/>
      <c r="B11" s="501"/>
    </row>
    <row r="12" spans="1:2" s="503" customFormat="1" ht="12.75">
      <c r="A12" s="501" t="s">
        <v>527</v>
      </c>
      <c r="B12" s="501" t="s">
        <v>533</v>
      </c>
    </row>
    <row r="13" spans="1:2" ht="12.75">
      <c r="A13" s="501" t="s">
        <v>528</v>
      </c>
      <c r="B13" s="501" t="s">
        <v>534</v>
      </c>
    </row>
    <row r="14" spans="1:2" ht="12.75">
      <c r="A14" s="501" t="s">
        <v>529</v>
      </c>
      <c r="B14" s="501" t="s">
        <v>535</v>
      </c>
    </row>
    <row r="15" spans="1:2" ht="12.75">
      <c r="A15" s="501"/>
      <c r="B15" s="501"/>
    </row>
    <row r="16" spans="1:2" ht="14.25">
      <c r="A16" s="504" t="str">
        <f>+CONCATENATE(LEFT(A4,4),". évi teljesítés BEVÉTELEK")</f>
        <v>2014. évi teljesítés BEVÉTELEK</v>
      </c>
      <c r="B16" s="502"/>
    </row>
    <row r="17" spans="1:2" ht="12.75">
      <c r="A17" s="501"/>
      <c r="B17" s="501"/>
    </row>
    <row r="18" spans="1:2" ht="12.75">
      <c r="A18" s="501" t="s">
        <v>530</v>
      </c>
      <c r="B18" s="501" t="s">
        <v>536</v>
      </c>
    </row>
    <row r="19" spans="1:2" ht="12.75">
      <c r="A19" s="501" t="s">
        <v>531</v>
      </c>
      <c r="B19" s="501" t="s">
        <v>537</v>
      </c>
    </row>
    <row r="20" spans="1:2" ht="12.75">
      <c r="A20" s="501" t="s">
        <v>532</v>
      </c>
      <c r="B20" s="501" t="s">
        <v>538</v>
      </c>
    </row>
    <row r="21" spans="1:2" ht="12.75">
      <c r="A21" s="501"/>
      <c r="B21" s="501"/>
    </row>
    <row r="22" spans="1:2" ht="15.75">
      <c r="A22" s="476" t="str">
        <f>+CONCATENATE(LEFT(A4,4),". évi eredeti előirányzat KIADÁSOK")</f>
        <v>2014. évi eredeti előirányzat KIADÁSOK</v>
      </c>
      <c r="B22" s="502"/>
    </row>
    <row r="23" spans="1:2" ht="12.75">
      <c r="A23" s="501"/>
      <c r="B23" s="501"/>
    </row>
    <row r="24" spans="1:2" ht="12.75">
      <c r="A24" s="501" t="s">
        <v>539</v>
      </c>
      <c r="B24" s="501" t="s">
        <v>545</v>
      </c>
    </row>
    <row r="25" spans="1:2" ht="12.75">
      <c r="A25" s="501" t="s">
        <v>518</v>
      </c>
      <c r="B25" s="501" t="s">
        <v>546</v>
      </c>
    </row>
    <row r="26" spans="1:2" ht="12.75">
      <c r="A26" s="501" t="s">
        <v>540</v>
      </c>
      <c r="B26" s="501" t="s">
        <v>547</v>
      </c>
    </row>
    <row r="27" spans="1:2" ht="12.75">
      <c r="A27" s="501"/>
      <c r="B27" s="501"/>
    </row>
    <row r="28" spans="1:2" ht="15.75">
      <c r="A28" s="476" t="str">
        <f>+CONCATENATE(LEFT(A4,4),". évi módosított előirányzat KIADÁSOK")</f>
        <v>2014. évi módosított előirányzat KIADÁSOK</v>
      </c>
      <c r="B28" s="502"/>
    </row>
    <row r="29" spans="1:2" ht="12.75">
      <c r="A29" s="501"/>
      <c r="B29" s="501"/>
    </row>
    <row r="30" spans="1:2" ht="12.75">
      <c r="A30" s="501" t="s">
        <v>541</v>
      </c>
      <c r="B30" s="501" t="s">
        <v>552</v>
      </c>
    </row>
    <row r="31" spans="1:2" ht="12.75">
      <c r="A31" s="501" t="s">
        <v>519</v>
      </c>
      <c r="B31" s="501" t="s">
        <v>549</v>
      </c>
    </row>
    <row r="32" spans="1:2" ht="12.75">
      <c r="A32" s="501" t="s">
        <v>542</v>
      </c>
      <c r="B32" s="501" t="s">
        <v>548</v>
      </c>
    </row>
    <row r="33" spans="1:2" ht="12.75">
      <c r="A33" s="501"/>
      <c r="B33" s="501"/>
    </row>
    <row r="34" spans="1:2" ht="15.75">
      <c r="A34" s="505" t="str">
        <f>+CONCATENATE(LEFT(A4,4),". évi teljesítés KIADÁSOK")</f>
        <v>2014. évi teljesítés KIADÁSOK</v>
      </c>
      <c r="B34" s="502"/>
    </row>
    <row r="35" spans="1:2" ht="12.75">
      <c r="A35" s="501"/>
      <c r="B35" s="501"/>
    </row>
    <row r="36" spans="1:2" ht="12.75">
      <c r="A36" s="501" t="s">
        <v>543</v>
      </c>
      <c r="B36" s="501" t="s">
        <v>553</v>
      </c>
    </row>
    <row r="37" spans="1:2" ht="12.75">
      <c r="A37" s="501" t="s">
        <v>520</v>
      </c>
      <c r="B37" s="501" t="s">
        <v>551</v>
      </c>
    </row>
    <row r="38" spans="1:2" ht="12.75">
      <c r="A38" s="501" t="s">
        <v>544</v>
      </c>
      <c r="B38" s="501" t="s">
        <v>550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G6" sqref="G6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22" t="s">
        <v>1</v>
      </c>
      <c r="B1" s="722"/>
      <c r="C1" s="722"/>
      <c r="D1" s="722"/>
      <c r="E1" s="722"/>
      <c r="F1" s="722"/>
      <c r="G1" s="722"/>
      <c r="H1" s="724" t="str">
        <f>+CONCATENATE("4. melléklet a ……/",LEFT(ÖSSZEFÜGGÉSEK!A4,4)+1,". (……) önkormányzati rendelethez")</f>
        <v>4. melléklet a ……/2015. (……) önkormányzati rendelethez</v>
      </c>
    </row>
    <row r="2" spans="1:8" ht="23.25" customHeight="1" thickBot="1">
      <c r="A2" s="25"/>
      <c r="B2" s="10"/>
      <c r="C2" s="10"/>
      <c r="D2" s="10"/>
      <c r="E2" s="10"/>
      <c r="F2" s="721" t="s">
        <v>51</v>
      </c>
      <c r="G2" s="721"/>
      <c r="H2" s="724"/>
    </row>
    <row r="3" spans="1:8" s="6" customFormat="1" ht="48.75" customHeight="1" thickBot="1">
      <c r="A3" s="26" t="s">
        <v>58</v>
      </c>
      <c r="B3" s="27" t="s">
        <v>56</v>
      </c>
      <c r="C3" s="27" t="s">
        <v>57</v>
      </c>
      <c r="D3" s="27" t="str">
        <f>+'3.sz.mell.'!D3</f>
        <v>Felhasználás 2013. XII.31-ig</v>
      </c>
      <c r="E3" s="27" t="str">
        <f>+'3.sz.mell.'!E3</f>
        <v>2014. évi módosított előirányzat</v>
      </c>
      <c r="F3" s="104" t="str">
        <f>+'3.sz.mell.'!F3</f>
        <v>2014. évi teljesítés</v>
      </c>
      <c r="G3" s="103" t="str">
        <f>+'3.sz.mell.'!G3</f>
        <v>Összes teljesítés 2014. dec. 31-ig</v>
      </c>
      <c r="H3" s="724"/>
    </row>
    <row r="4" spans="1:8" s="10" customFormat="1" ht="15" customHeight="1" thickBot="1">
      <c r="A4" s="469" t="s">
        <v>427</v>
      </c>
      <c r="B4" s="470" t="s">
        <v>428</v>
      </c>
      <c r="C4" s="470" t="s">
        <v>429</v>
      </c>
      <c r="D4" s="470" t="s">
        <v>430</v>
      </c>
      <c r="E4" s="470" t="s">
        <v>431</v>
      </c>
      <c r="F4" s="48" t="s">
        <v>507</v>
      </c>
      <c r="G4" s="471" t="s">
        <v>554</v>
      </c>
      <c r="H4" s="724"/>
    </row>
    <row r="5" spans="1:8" ht="15.75" customHeight="1">
      <c r="A5" s="16" t="s">
        <v>767</v>
      </c>
      <c r="B5" s="2">
        <v>19374</v>
      </c>
      <c r="C5" s="335" t="s">
        <v>801</v>
      </c>
      <c r="D5" s="2">
        <v>4339</v>
      </c>
      <c r="E5" s="2">
        <v>15035</v>
      </c>
      <c r="F5" s="49">
        <v>15035</v>
      </c>
      <c r="G5" s="50">
        <f>+D5+F5</f>
        <v>19374</v>
      </c>
      <c r="H5" s="724"/>
    </row>
    <row r="6" spans="1:8" ht="15.75" customHeight="1">
      <c r="A6" s="859" t="s">
        <v>804</v>
      </c>
      <c r="B6" s="2">
        <v>11575</v>
      </c>
      <c r="C6" s="335">
        <v>2014</v>
      </c>
      <c r="D6" s="2"/>
      <c r="E6" s="2">
        <v>11756</v>
      </c>
      <c r="F6" s="49">
        <v>11575</v>
      </c>
      <c r="G6" s="50">
        <f aca="true" t="shared" si="0" ref="G6:G23">+D6+F6</f>
        <v>11575</v>
      </c>
      <c r="H6" s="724"/>
    </row>
    <row r="7" spans="1:8" ht="15.75" customHeight="1">
      <c r="A7" s="859" t="s">
        <v>805</v>
      </c>
      <c r="B7" s="2">
        <v>352</v>
      </c>
      <c r="C7" s="335">
        <v>2014</v>
      </c>
      <c r="D7" s="2"/>
      <c r="E7" s="2">
        <v>337</v>
      </c>
      <c r="F7" s="49">
        <v>352</v>
      </c>
      <c r="G7" s="50">
        <f t="shared" si="0"/>
        <v>352</v>
      </c>
      <c r="H7" s="724"/>
    </row>
    <row r="8" spans="1:8" ht="15.75" customHeight="1">
      <c r="A8" s="859" t="s">
        <v>806</v>
      </c>
      <c r="B8" s="2">
        <v>598</v>
      </c>
      <c r="C8" s="335">
        <v>2014</v>
      </c>
      <c r="D8" s="2"/>
      <c r="E8" s="2">
        <v>600</v>
      </c>
      <c r="F8" s="49">
        <v>598</v>
      </c>
      <c r="G8" s="50">
        <f t="shared" si="0"/>
        <v>598</v>
      </c>
      <c r="H8" s="724"/>
    </row>
    <row r="9" spans="1:8" ht="15.75" customHeight="1">
      <c r="A9" s="859" t="s">
        <v>807</v>
      </c>
      <c r="B9" s="2">
        <v>2419</v>
      </c>
      <c r="C9" s="335">
        <v>2014</v>
      </c>
      <c r="D9" s="2"/>
      <c r="E9" s="2">
        <v>2500</v>
      </c>
      <c r="F9" s="49">
        <v>2419</v>
      </c>
      <c r="G9" s="50">
        <f t="shared" si="0"/>
        <v>2419</v>
      </c>
      <c r="H9" s="724"/>
    </row>
    <row r="10" spans="1:8" ht="15.75" customHeight="1">
      <c r="A10" s="16" t="s">
        <v>808</v>
      </c>
      <c r="B10" s="2">
        <v>64</v>
      </c>
      <c r="C10" s="335">
        <v>2014</v>
      </c>
      <c r="D10" s="2"/>
      <c r="E10" s="2"/>
      <c r="F10" s="49">
        <v>64</v>
      </c>
      <c r="G10" s="50">
        <f t="shared" si="0"/>
        <v>64</v>
      </c>
      <c r="H10" s="724"/>
    </row>
    <row r="11" spans="1:8" ht="15.75" customHeight="1">
      <c r="A11" s="16"/>
      <c r="B11" s="2"/>
      <c r="C11" s="335"/>
      <c r="D11" s="2"/>
      <c r="E11" s="2"/>
      <c r="F11" s="49"/>
      <c r="G11" s="50">
        <f t="shared" si="0"/>
        <v>0</v>
      </c>
      <c r="H11" s="724"/>
    </row>
    <row r="12" spans="1:8" ht="15.75" customHeight="1">
      <c r="A12" s="16"/>
      <c r="B12" s="2"/>
      <c r="C12" s="335"/>
      <c r="D12" s="2"/>
      <c r="E12" s="2"/>
      <c r="F12" s="49"/>
      <c r="G12" s="50">
        <f t="shared" si="0"/>
        <v>0</v>
      </c>
      <c r="H12" s="724"/>
    </row>
    <row r="13" spans="1:8" ht="15.75" customHeight="1">
      <c r="A13" s="16"/>
      <c r="B13" s="2"/>
      <c r="C13" s="335"/>
      <c r="D13" s="2"/>
      <c r="E13" s="2"/>
      <c r="F13" s="49"/>
      <c r="G13" s="50">
        <f t="shared" si="0"/>
        <v>0</v>
      </c>
      <c r="H13" s="724"/>
    </row>
    <row r="14" spans="1:8" ht="15.75" customHeight="1">
      <c r="A14" s="16"/>
      <c r="B14" s="2"/>
      <c r="C14" s="335"/>
      <c r="D14" s="2"/>
      <c r="E14" s="2"/>
      <c r="F14" s="49"/>
      <c r="G14" s="50">
        <f t="shared" si="0"/>
        <v>0</v>
      </c>
      <c r="H14" s="724"/>
    </row>
    <row r="15" spans="1:8" ht="15.75" customHeight="1">
      <c r="A15" s="16"/>
      <c r="B15" s="2"/>
      <c r="C15" s="335"/>
      <c r="D15" s="2"/>
      <c r="E15" s="2"/>
      <c r="F15" s="49"/>
      <c r="G15" s="50">
        <f t="shared" si="0"/>
        <v>0</v>
      </c>
      <c r="H15" s="724"/>
    </row>
    <row r="16" spans="1:8" ht="15.75" customHeight="1">
      <c r="A16" s="16"/>
      <c r="B16" s="2"/>
      <c r="C16" s="335"/>
      <c r="D16" s="2"/>
      <c r="E16" s="2"/>
      <c r="F16" s="49"/>
      <c r="G16" s="50">
        <f t="shared" si="0"/>
        <v>0</v>
      </c>
      <c r="H16" s="724"/>
    </row>
    <row r="17" spans="1:8" ht="15.75" customHeight="1">
      <c r="A17" s="16"/>
      <c r="B17" s="2"/>
      <c r="C17" s="335"/>
      <c r="D17" s="2"/>
      <c r="E17" s="2"/>
      <c r="F17" s="49"/>
      <c r="G17" s="50">
        <f t="shared" si="0"/>
        <v>0</v>
      </c>
      <c r="H17" s="724"/>
    </row>
    <row r="18" spans="1:8" ht="15.75" customHeight="1">
      <c r="A18" s="16"/>
      <c r="B18" s="2"/>
      <c r="C18" s="335"/>
      <c r="D18" s="2"/>
      <c r="E18" s="2"/>
      <c r="F18" s="49"/>
      <c r="G18" s="50">
        <f t="shared" si="0"/>
        <v>0</v>
      </c>
      <c r="H18" s="724"/>
    </row>
    <row r="19" spans="1:8" ht="15.75" customHeight="1">
      <c r="A19" s="16"/>
      <c r="B19" s="2"/>
      <c r="C19" s="335"/>
      <c r="D19" s="2"/>
      <c r="E19" s="2"/>
      <c r="F19" s="49"/>
      <c r="G19" s="50">
        <f t="shared" si="0"/>
        <v>0</v>
      </c>
      <c r="H19" s="724"/>
    </row>
    <row r="20" spans="1:8" ht="15.75" customHeight="1">
      <c r="A20" s="16"/>
      <c r="B20" s="2"/>
      <c r="C20" s="335"/>
      <c r="D20" s="2"/>
      <c r="E20" s="2"/>
      <c r="F20" s="49"/>
      <c r="G20" s="50">
        <f t="shared" si="0"/>
        <v>0</v>
      </c>
      <c r="H20" s="724"/>
    </row>
    <row r="21" spans="1:8" ht="15.75" customHeight="1">
      <c r="A21" s="16"/>
      <c r="B21" s="2"/>
      <c r="C21" s="335"/>
      <c r="D21" s="2"/>
      <c r="E21" s="2"/>
      <c r="F21" s="49"/>
      <c r="G21" s="50">
        <f t="shared" si="0"/>
        <v>0</v>
      </c>
      <c r="H21" s="724"/>
    </row>
    <row r="22" spans="1:8" ht="15.75" customHeight="1">
      <c r="A22" s="16"/>
      <c r="B22" s="2"/>
      <c r="C22" s="335"/>
      <c r="D22" s="2"/>
      <c r="E22" s="2"/>
      <c r="F22" s="49"/>
      <c r="G22" s="50">
        <f t="shared" si="0"/>
        <v>0</v>
      </c>
      <c r="H22" s="724"/>
    </row>
    <row r="23" spans="1:8" ht="15.75" customHeight="1" thickBot="1">
      <c r="A23" s="17"/>
      <c r="B23" s="3"/>
      <c r="C23" s="336"/>
      <c r="D23" s="3"/>
      <c r="E23" s="3"/>
      <c r="F23" s="51"/>
      <c r="G23" s="50">
        <f t="shared" si="0"/>
        <v>0</v>
      </c>
      <c r="H23" s="724"/>
    </row>
    <row r="24" spans="1:8" s="15" customFormat="1" ht="18" customHeight="1" thickBot="1">
      <c r="A24" s="28" t="s">
        <v>54</v>
      </c>
      <c r="B24" s="13">
        <f>SUM(B5:B23)</f>
        <v>34382</v>
      </c>
      <c r="C24" s="20"/>
      <c r="D24" s="13">
        <f>SUM(D5:D23)</f>
        <v>4339</v>
      </c>
      <c r="E24" s="13">
        <f>SUM(E5:E23)</f>
        <v>30228</v>
      </c>
      <c r="F24" s="13">
        <f>SUM(F5:F23)</f>
        <v>30043</v>
      </c>
      <c r="G24" s="14">
        <f>SUM(G5:G23)</f>
        <v>34382</v>
      </c>
      <c r="H24" s="724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P26" sqref="P26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42" t="s">
        <v>773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25" t="str">
        <f>+CONCATENATE("5. melléklet a ……/",LEFT(ÖSSZEFÜGGÉSEK!A4,4)+1,". (……) önkormányzati rendelethez    ")</f>
        <v>5. melléklet a ……/2015. (……) önkormányzati rendelethez    </v>
      </c>
    </row>
    <row r="2" spans="1:14" ht="15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743" t="s">
        <v>51</v>
      </c>
      <c r="M2" s="743"/>
      <c r="N2" s="725"/>
    </row>
    <row r="3" spans="1:14" ht="13.5" thickBot="1">
      <c r="A3" s="735" t="s">
        <v>92</v>
      </c>
      <c r="B3" s="746" t="s">
        <v>182</v>
      </c>
      <c r="C3" s="746"/>
      <c r="D3" s="746"/>
      <c r="E3" s="746"/>
      <c r="F3" s="746"/>
      <c r="G3" s="746"/>
      <c r="H3" s="746"/>
      <c r="I3" s="746"/>
      <c r="J3" s="730" t="s">
        <v>184</v>
      </c>
      <c r="K3" s="730"/>
      <c r="L3" s="730"/>
      <c r="M3" s="730"/>
      <c r="N3" s="725"/>
    </row>
    <row r="4" spans="1:14" ht="15" customHeight="1" thickBot="1">
      <c r="A4" s="736"/>
      <c r="B4" s="738" t="s">
        <v>185</v>
      </c>
      <c r="C4" s="744" t="s">
        <v>186</v>
      </c>
      <c r="D4" s="734" t="s">
        <v>180</v>
      </c>
      <c r="E4" s="734"/>
      <c r="F4" s="734"/>
      <c r="G4" s="734"/>
      <c r="H4" s="734"/>
      <c r="I4" s="734"/>
      <c r="J4" s="731"/>
      <c r="K4" s="731"/>
      <c r="L4" s="731"/>
      <c r="M4" s="731"/>
      <c r="N4" s="725"/>
    </row>
    <row r="5" spans="1:14" ht="21.75" thickBot="1">
      <c r="A5" s="736"/>
      <c r="B5" s="738"/>
      <c r="C5" s="744"/>
      <c r="D5" s="53" t="s">
        <v>185</v>
      </c>
      <c r="E5" s="53" t="s">
        <v>186</v>
      </c>
      <c r="F5" s="53" t="s">
        <v>185</v>
      </c>
      <c r="G5" s="53" t="s">
        <v>186</v>
      </c>
      <c r="H5" s="53" t="s">
        <v>185</v>
      </c>
      <c r="I5" s="53" t="s">
        <v>186</v>
      </c>
      <c r="J5" s="731"/>
      <c r="K5" s="731"/>
      <c r="L5" s="731"/>
      <c r="M5" s="731"/>
      <c r="N5" s="725"/>
    </row>
    <row r="6" spans="1:14" ht="32.25" thickBot="1">
      <c r="A6" s="737"/>
      <c r="B6" s="744" t="s">
        <v>181</v>
      </c>
      <c r="C6" s="744"/>
      <c r="D6" s="744" t="str">
        <f>+CONCATENATE(LEFT(ÖSSZEFÜGGÉSEK!A4,4),". előtt")</f>
        <v>2014. előtt</v>
      </c>
      <c r="E6" s="744"/>
      <c r="F6" s="744" t="str">
        <f>+CONCATENATE(LEFT(ÖSSZEFÜGGÉSEK!A4,4),". évi")</f>
        <v>2014. évi</v>
      </c>
      <c r="G6" s="744"/>
      <c r="H6" s="738" t="str">
        <f>+CONCATENATE(LEFT(ÖSSZEFÜGGÉSEK!A4,4),". után")</f>
        <v>2014. után</v>
      </c>
      <c r="I6" s="738"/>
      <c r="J6" s="52" t="str">
        <f>+D6</f>
        <v>2014. előtt</v>
      </c>
      <c r="K6" s="53" t="str">
        <f>+F6</f>
        <v>2014. évi</v>
      </c>
      <c r="L6" s="52" t="s">
        <v>38</v>
      </c>
      <c r="M6" s="53" t="str">
        <f>+CONCATENATE("Teljesítés %-a ",LEFT(ÖSSZEFÜGGÉSEK!A4,4),". XII. 31-ig")</f>
        <v>Teljesítés %-a 2014. XII. 31-ig</v>
      </c>
      <c r="N6" s="725"/>
    </row>
    <row r="7" spans="1:14" ht="13.5" thickBot="1">
      <c r="A7" s="54" t="s">
        <v>427</v>
      </c>
      <c r="B7" s="52" t="s">
        <v>428</v>
      </c>
      <c r="C7" s="52" t="s">
        <v>429</v>
      </c>
      <c r="D7" s="55" t="s">
        <v>430</v>
      </c>
      <c r="E7" s="53" t="s">
        <v>431</v>
      </c>
      <c r="F7" s="53" t="s">
        <v>507</v>
      </c>
      <c r="G7" s="53" t="s">
        <v>508</v>
      </c>
      <c r="H7" s="52" t="s">
        <v>509</v>
      </c>
      <c r="I7" s="55" t="s">
        <v>510</v>
      </c>
      <c r="J7" s="55" t="s">
        <v>555</v>
      </c>
      <c r="K7" s="55" t="s">
        <v>556</v>
      </c>
      <c r="L7" s="55" t="s">
        <v>557</v>
      </c>
      <c r="M7" s="56" t="s">
        <v>558</v>
      </c>
      <c r="N7" s="725"/>
    </row>
    <row r="8" spans="1:14" ht="12.75">
      <c r="A8" s="57" t="s">
        <v>93</v>
      </c>
      <c r="B8" s="58"/>
      <c r="C8" s="78"/>
      <c r="D8" s="78"/>
      <c r="E8" s="89"/>
      <c r="F8" s="78"/>
      <c r="G8" s="78"/>
      <c r="H8" s="78"/>
      <c r="I8" s="78"/>
      <c r="J8" s="78"/>
      <c r="K8" s="78"/>
      <c r="L8" s="59">
        <f aca="true" t="shared" si="0" ref="L8:L14">+J8+K8</f>
        <v>0</v>
      </c>
      <c r="M8" s="93">
        <f>IF((C8&lt;&gt;0),ROUND((L8/C8)*100,1),"")</f>
      </c>
      <c r="N8" s="725"/>
    </row>
    <row r="9" spans="1:14" ht="12.75">
      <c r="A9" s="60" t="s">
        <v>104</v>
      </c>
      <c r="B9" s="61"/>
      <c r="C9" s="62"/>
      <c r="D9" s="62"/>
      <c r="E9" s="62"/>
      <c r="F9" s="62"/>
      <c r="G9" s="62"/>
      <c r="H9" s="62"/>
      <c r="I9" s="62"/>
      <c r="J9" s="62"/>
      <c r="K9" s="62"/>
      <c r="L9" s="63">
        <f t="shared" si="0"/>
        <v>0</v>
      </c>
      <c r="M9" s="94">
        <f aca="true" t="shared" si="1" ref="M9:M14">IF((C9&lt;&gt;0),ROUND((L9/C9)*100,1),"")</f>
      </c>
      <c r="N9" s="725"/>
    </row>
    <row r="10" spans="1:14" ht="12.75">
      <c r="A10" s="64" t="s">
        <v>94</v>
      </c>
      <c r="B10" s="65">
        <v>16032</v>
      </c>
      <c r="C10" s="81">
        <v>16032</v>
      </c>
      <c r="D10" s="81">
        <v>16032</v>
      </c>
      <c r="E10" s="81">
        <v>0</v>
      </c>
      <c r="F10" s="81">
        <v>0</v>
      </c>
      <c r="G10" s="81">
        <v>11184</v>
      </c>
      <c r="H10" s="81"/>
      <c r="I10" s="81"/>
      <c r="J10" s="81"/>
      <c r="K10" s="81">
        <v>11184</v>
      </c>
      <c r="L10" s="63">
        <f>+J10+K10</f>
        <v>11184</v>
      </c>
      <c r="M10" s="94">
        <f t="shared" si="1"/>
        <v>69.8</v>
      </c>
      <c r="N10" s="725"/>
    </row>
    <row r="11" spans="1:14" ht="12.75">
      <c r="A11" s="64" t="s">
        <v>105</v>
      </c>
      <c r="B11" s="65"/>
      <c r="C11" s="81"/>
      <c r="D11" s="81"/>
      <c r="E11" s="81"/>
      <c r="F11" s="81"/>
      <c r="G11" s="81"/>
      <c r="H11" s="81"/>
      <c r="I11" s="81"/>
      <c r="J11" s="81"/>
      <c r="K11" s="81"/>
      <c r="L11" s="63">
        <f t="shared" si="0"/>
        <v>0</v>
      </c>
      <c r="M11" s="94">
        <f t="shared" si="1"/>
      </c>
      <c r="N11" s="725"/>
    </row>
    <row r="12" spans="1:14" ht="12.75">
      <c r="A12" s="64" t="s">
        <v>95</v>
      </c>
      <c r="B12" s="65"/>
      <c r="C12" s="81"/>
      <c r="D12" s="81"/>
      <c r="E12" s="81"/>
      <c r="F12" s="81"/>
      <c r="G12" s="81"/>
      <c r="H12" s="81"/>
      <c r="I12" s="81"/>
      <c r="J12" s="81"/>
      <c r="K12" s="81"/>
      <c r="L12" s="63">
        <f t="shared" si="0"/>
        <v>0</v>
      </c>
      <c r="M12" s="94">
        <f t="shared" si="1"/>
      </c>
      <c r="N12" s="725"/>
    </row>
    <row r="13" spans="1:14" ht="12.75">
      <c r="A13" s="64" t="s">
        <v>96</v>
      </c>
      <c r="B13" s="65"/>
      <c r="C13" s="81"/>
      <c r="D13" s="81"/>
      <c r="E13" s="81"/>
      <c r="F13" s="81"/>
      <c r="G13" s="81"/>
      <c r="H13" s="81"/>
      <c r="I13" s="81"/>
      <c r="J13" s="81"/>
      <c r="K13" s="81"/>
      <c r="L13" s="63"/>
      <c r="M13" s="94">
        <f t="shared" si="1"/>
      </c>
      <c r="N13" s="725"/>
    </row>
    <row r="14" spans="1:14" ht="15" customHeight="1" thickBot="1">
      <c r="A14" s="66"/>
      <c r="B14" s="67"/>
      <c r="C14" s="85"/>
      <c r="D14" s="85"/>
      <c r="E14" s="85"/>
      <c r="F14" s="85"/>
      <c r="G14" s="85"/>
      <c r="H14" s="85"/>
      <c r="I14" s="85"/>
      <c r="J14" s="85"/>
      <c r="K14" s="85"/>
      <c r="L14" s="63">
        <f t="shared" si="0"/>
        <v>0</v>
      </c>
      <c r="M14" s="95">
        <f t="shared" si="1"/>
      </c>
      <c r="N14" s="725"/>
    </row>
    <row r="15" spans="1:14" ht="13.5" thickBot="1">
      <c r="A15" s="68" t="s">
        <v>98</v>
      </c>
      <c r="B15" s="69">
        <f>B8+SUM(B10:B14)</f>
        <v>16032</v>
      </c>
      <c r="C15" s="69">
        <f aca="true" t="shared" si="2" ref="C15:L15">C8+SUM(C10:C14)</f>
        <v>16032</v>
      </c>
      <c r="D15" s="69">
        <f t="shared" si="2"/>
        <v>16032</v>
      </c>
      <c r="E15" s="69">
        <f t="shared" si="2"/>
        <v>0</v>
      </c>
      <c r="F15" s="69">
        <f t="shared" si="2"/>
        <v>0</v>
      </c>
      <c r="G15" s="69">
        <f t="shared" si="2"/>
        <v>11184</v>
      </c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11184</v>
      </c>
      <c r="L15" s="69">
        <f t="shared" si="2"/>
        <v>11184</v>
      </c>
      <c r="M15" s="70">
        <f>IF((C15&lt;&gt;0),ROUND((L15/C15)*100,1),"")</f>
        <v>69.8</v>
      </c>
      <c r="N15" s="725"/>
    </row>
    <row r="16" spans="1:14" ht="12.75">
      <c r="A16" s="71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25"/>
    </row>
    <row r="17" spans="1:14" ht="13.5" thickBot="1">
      <c r="A17" s="74" t="s">
        <v>97</v>
      </c>
      <c r="B17" s="7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25"/>
    </row>
    <row r="18" spans="1:14" ht="12.75">
      <c r="A18" s="77" t="s">
        <v>101</v>
      </c>
      <c r="B18" s="58"/>
      <c r="C18" s="78"/>
      <c r="D18" s="78"/>
      <c r="E18" s="89"/>
      <c r="F18" s="78"/>
      <c r="G18" s="78"/>
      <c r="H18" s="78"/>
      <c r="I18" s="78"/>
      <c r="J18" s="78"/>
      <c r="K18" s="78"/>
      <c r="L18" s="79">
        <f aca="true" t="shared" si="3" ref="L18:L23">+J18+K18</f>
        <v>0</v>
      </c>
      <c r="M18" s="93">
        <f aca="true" t="shared" si="4" ref="M18:M24">IF((C18&lt;&gt;0),ROUND((L18/C18)*100,1),"")</f>
      </c>
      <c r="N18" s="725"/>
    </row>
    <row r="19" spans="1:14" ht="12.75">
      <c r="A19" s="80" t="s">
        <v>102</v>
      </c>
      <c r="B19" s="61">
        <v>19002</v>
      </c>
      <c r="C19" s="81"/>
      <c r="D19" s="81">
        <v>19002</v>
      </c>
      <c r="E19" s="81">
        <v>19002</v>
      </c>
      <c r="F19" s="81">
        <v>15107</v>
      </c>
      <c r="G19" s="81">
        <v>15035</v>
      </c>
      <c r="H19" s="81"/>
      <c r="I19" s="81"/>
      <c r="J19" s="81">
        <v>4339</v>
      </c>
      <c r="K19" s="81">
        <v>15035</v>
      </c>
      <c r="L19" s="82">
        <f t="shared" si="3"/>
        <v>19374</v>
      </c>
      <c r="M19" s="94">
        <f t="shared" si="4"/>
      </c>
      <c r="N19" s="725"/>
    </row>
    <row r="20" spans="1:14" ht="12.75">
      <c r="A20" s="80" t="s">
        <v>103</v>
      </c>
      <c r="B20" s="65">
        <v>1161</v>
      </c>
      <c r="C20" s="81"/>
      <c r="D20" s="81">
        <v>1161</v>
      </c>
      <c r="E20" s="81">
        <v>100</v>
      </c>
      <c r="F20" s="81">
        <v>400</v>
      </c>
      <c r="G20" s="81">
        <v>400</v>
      </c>
      <c r="H20" s="81"/>
      <c r="I20" s="81"/>
      <c r="J20" s="81">
        <v>100</v>
      </c>
      <c r="K20" s="81">
        <v>400</v>
      </c>
      <c r="L20" s="82">
        <f t="shared" si="3"/>
        <v>500</v>
      </c>
      <c r="M20" s="94">
        <f t="shared" si="4"/>
      </c>
      <c r="N20" s="725"/>
    </row>
    <row r="21" spans="1:14" ht="12.75">
      <c r="A21" s="80" t="s">
        <v>791</v>
      </c>
      <c r="B21" s="65"/>
      <c r="C21" s="81"/>
      <c r="D21" s="81"/>
      <c r="E21" s="81"/>
      <c r="F21" s="81">
        <v>152</v>
      </c>
      <c r="G21" s="81">
        <v>152</v>
      </c>
      <c r="H21" s="81"/>
      <c r="I21" s="81"/>
      <c r="J21" s="81">
        <v>318</v>
      </c>
      <c r="K21" s="81">
        <v>152</v>
      </c>
      <c r="L21" s="82">
        <f t="shared" si="3"/>
        <v>470</v>
      </c>
      <c r="M21" s="94">
        <f t="shared" si="4"/>
      </c>
      <c r="N21" s="725"/>
    </row>
    <row r="22" spans="1:14" ht="12.75">
      <c r="A22" s="83"/>
      <c r="B22" s="65"/>
      <c r="C22" s="81"/>
      <c r="D22" s="81"/>
      <c r="E22" s="81"/>
      <c r="F22" s="81"/>
      <c r="G22" s="81"/>
      <c r="H22" s="81"/>
      <c r="I22" s="81"/>
      <c r="J22" s="81"/>
      <c r="K22" s="81"/>
      <c r="L22" s="82">
        <f t="shared" si="3"/>
        <v>0</v>
      </c>
      <c r="M22" s="94">
        <f t="shared" si="4"/>
      </c>
      <c r="N22" s="725"/>
    </row>
    <row r="23" spans="1:14" ht="13.5" thickBot="1">
      <c r="A23" s="84"/>
      <c r="B23" s="67"/>
      <c r="C23" s="85"/>
      <c r="D23" s="85"/>
      <c r="E23" s="85"/>
      <c r="F23" s="85"/>
      <c r="G23" s="85"/>
      <c r="H23" s="85"/>
      <c r="I23" s="85"/>
      <c r="J23" s="85"/>
      <c r="K23" s="85"/>
      <c r="L23" s="82">
        <f t="shared" si="3"/>
        <v>0</v>
      </c>
      <c r="M23" s="95">
        <f t="shared" si="4"/>
      </c>
      <c r="N23" s="725"/>
    </row>
    <row r="24" spans="1:14" ht="13.5" thickBot="1">
      <c r="A24" s="86" t="s">
        <v>82</v>
      </c>
      <c r="B24" s="69">
        <f aca="true" t="shared" si="5" ref="B24:L24">SUM(B18:B23)</f>
        <v>20163</v>
      </c>
      <c r="C24" s="69">
        <f t="shared" si="5"/>
        <v>0</v>
      </c>
      <c r="D24" s="69">
        <f t="shared" si="5"/>
        <v>20163</v>
      </c>
      <c r="E24" s="69">
        <f t="shared" si="5"/>
        <v>19102</v>
      </c>
      <c r="F24" s="69">
        <f t="shared" si="5"/>
        <v>15659</v>
      </c>
      <c r="G24" s="69">
        <f t="shared" si="5"/>
        <v>15587</v>
      </c>
      <c r="H24" s="69">
        <f t="shared" si="5"/>
        <v>0</v>
      </c>
      <c r="I24" s="69">
        <f t="shared" si="5"/>
        <v>0</v>
      </c>
      <c r="J24" s="69">
        <f t="shared" si="5"/>
        <v>4757</v>
      </c>
      <c r="K24" s="69">
        <f>SUM(K18:K23)</f>
        <v>15587</v>
      </c>
      <c r="L24" s="69">
        <f>SUM(L18:L23)</f>
        <v>20344</v>
      </c>
      <c r="M24" s="70">
        <f t="shared" si="4"/>
      </c>
      <c r="N24" s="725"/>
    </row>
    <row r="25" spans="1:14" ht="12.75">
      <c r="A25" s="745"/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25"/>
    </row>
    <row r="26" spans="1:14" ht="5.2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725"/>
    </row>
    <row r="27" spans="1:14" ht="15.75">
      <c r="A27" s="739" t="str">
        <f>+CONCATENATE("Önkormányzaton kívüli EU-s projekthez történő hozzájárulás ",LEFT(ÖSSZEFÜGGÉSEK!A4,4),". évi előirányzata és teljesítése")</f>
        <v>Önkormányzaton kívüli EU-s projekthez történő hozzájárulás 2014. évi előirányzata és teljesítése</v>
      </c>
      <c r="B27" s="739"/>
      <c r="C27" s="739"/>
      <c r="D27" s="739"/>
      <c r="E27" s="739"/>
      <c r="F27" s="739"/>
      <c r="G27" s="739"/>
      <c r="H27" s="739"/>
      <c r="I27" s="739"/>
      <c r="J27" s="739"/>
      <c r="K27" s="739"/>
      <c r="L27" s="739"/>
      <c r="M27" s="739"/>
      <c r="N27" s="72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43" t="s">
        <v>51</v>
      </c>
      <c r="M28" s="743"/>
      <c r="N28" s="725"/>
    </row>
    <row r="29" spans="1:14" ht="21.75" thickBot="1">
      <c r="A29" s="732" t="s">
        <v>99</v>
      </c>
      <c r="B29" s="733"/>
      <c r="C29" s="733"/>
      <c r="D29" s="733"/>
      <c r="E29" s="733"/>
      <c r="F29" s="733"/>
      <c r="G29" s="733"/>
      <c r="H29" s="733"/>
      <c r="I29" s="733"/>
      <c r="J29" s="733"/>
      <c r="K29" s="88" t="s">
        <v>679</v>
      </c>
      <c r="L29" s="88" t="s">
        <v>678</v>
      </c>
      <c r="M29" s="88" t="s">
        <v>184</v>
      </c>
      <c r="N29" s="725"/>
    </row>
    <row r="30" spans="1:14" ht="12.75">
      <c r="A30" s="726" t="s">
        <v>774</v>
      </c>
      <c r="B30" s="727"/>
      <c r="C30" s="727"/>
      <c r="D30" s="727"/>
      <c r="E30" s="727"/>
      <c r="F30" s="727"/>
      <c r="G30" s="727"/>
      <c r="H30" s="727"/>
      <c r="I30" s="727"/>
      <c r="J30" s="727"/>
      <c r="K30" s="89">
        <v>60</v>
      </c>
      <c r="L30" s="90">
        <v>83</v>
      </c>
      <c r="M30" s="90">
        <v>83</v>
      </c>
      <c r="N30" s="725"/>
    </row>
    <row r="31" spans="1:14" ht="13.5" thickBot="1">
      <c r="A31" s="728"/>
      <c r="B31" s="729"/>
      <c r="C31" s="729"/>
      <c r="D31" s="729"/>
      <c r="E31" s="729"/>
      <c r="F31" s="729"/>
      <c r="G31" s="729"/>
      <c r="H31" s="729"/>
      <c r="I31" s="729"/>
      <c r="J31" s="729"/>
      <c r="K31" s="91"/>
      <c r="L31" s="85"/>
      <c r="M31" s="85"/>
      <c r="N31" s="725"/>
    </row>
    <row r="32" spans="1:14" ht="13.5" thickBot="1">
      <c r="A32" s="740" t="s">
        <v>39</v>
      </c>
      <c r="B32" s="741"/>
      <c r="C32" s="741"/>
      <c r="D32" s="741"/>
      <c r="E32" s="741"/>
      <c r="F32" s="741"/>
      <c r="G32" s="741"/>
      <c r="H32" s="741"/>
      <c r="I32" s="741"/>
      <c r="J32" s="741"/>
      <c r="K32" s="92">
        <f>SUM(K30:K31)</f>
        <v>60</v>
      </c>
      <c r="L32" s="92">
        <f>SUM(L30:L31)</f>
        <v>83</v>
      </c>
      <c r="M32" s="92">
        <f>SUM(M30:M31)</f>
        <v>83</v>
      </c>
      <c r="N32" s="725"/>
    </row>
    <row r="33" ht="12.75">
      <c r="N33" s="725"/>
    </row>
    <row r="48" ht="12.75">
      <c r="A48" s="9"/>
    </row>
  </sheetData>
  <sheetProtection/>
  <mergeCells count="20">
    <mergeCell ref="A1:M1"/>
    <mergeCell ref="L28:M28"/>
    <mergeCell ref="L2:M2"/>
    <mergeCell ref="C4:C5"/>
    <mergeCell ref="D6:E6"/>
    <mergeCell ref="A25:M25"/>
    <mergeCell ref="B6:C6"/>
    <mergeCell ref="B3:I3"/>
    <mergeCell ref="B4:B5"/>
    <mergeCell ref="F6:G6"/>
    <mergeCell ref="N1:N33"/>
    <mergeCell ref="A30:J30"/>
    <mergeCell ref="A31:J31"/>
    <mergeCell ref="J3:M5"/>
    <mergeCell ref="A29:J29"/>
    <mergeCell ref="D4:I4"/>
    <mergeCell ref="A3:A6"/>
    <mergeCell ref="H6:I6"/>
    <mergeCell ref="A27:M27"/>
    <mergeCell ref="A32:J32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3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7"/>
  <sheetViews>
    <sheetView view="pageBreakPreview" zoomScaleSheetLayoutView="100" workbookViewId="0" topLeftCell="A1">
      <selection activeCell="D94" sqref="D94"/>
    </sheetView>
  </sheetViews>
  <sheetFormatPr defaultColWidth="9.00390625" defaultRowHeight="12.75"/>
  <cols>
    <col min="1" max="1" width="14.875" style="540" customWidth="1"/>
    <col min="2" max="2" width="65.375" style="541" customWidth="1"/>
    <col min="3" max="5" width="17.00390625" style="542" customWidth="1"/>
    <col min="6" max="16384" width="9.375" style="31" customWidth="1"/>
  </cols>
  <sheetData>
    <row r="1" spans="1:5" s="516" customFormat="1" ht="16.5" customHeight="1" thickBot="1">
      <c r="A1" s="515"/>
      <c r="B1" s="517"/>
      <c r="C1" s="561"/>
      <c r="D1" s="527"/>
      <c r="E1" s="561" t="str">
        <f>+CONCATENATE("6.1. melléklet a ……/",LEFT(ÖSSZEFÜGGÉSEK!A4,4)+1,". (……) önkormányzati rendelethez")</f>
        <v>6.1. melléklet a ……/2015. (……) önkormányzati rendelethez</v>
      </c>
    </row>
    <row r="2" spans="1:5" s="562" customFormat="1" ht="15.75" customHeight="1">
      <c r="A2" s="543" t="s">
        <v>52</v>
      </c>
      <c r="B2" s="750" t="s">
        <v>153</v>
      </c>
      <c r="C2" s="751"/>
      <c r="D2" s="752"/>
      <c r="E2" s="536" t="s">
        <v>40</v>
      </c>
    </row>
    <row r="3" spans="1:5" s="562" customFormat="1" ht="24.75" thickBot="1">
      <c r="A3" s="560" t="s">
        <v>560</v>
      </c>
      <c r="B3" s="753" t="s">
        <v>559</v>
      </c>
      <c r="C3" s="754"/>
      <c r="D3" s="755"/>
      <c r="E3" s="511" t="s">
        <v>40</v>
      </c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64" customFormat="1" ht="12" customHeight="1" thickBot="1">
      <c r="A8" s="381" t="s">
        <v>6</v>
      </c>
      <c r="B8" s="377" t="s">
        <v>311</v>
      </c>
      <c r="C8" s="408">
        <f>SUM(C9:C14)</f>
        <v>166658</v>
      </c>
      <c r="D8" s="408">
        <f>SUM(D9:D14)</f>
        <v>156768</v>
      </c>
      <c r="E8" s="391">
        <f>SUM(E9:E14)</f>
        <v>156768</v>
      </c>
    </row>
    <row r="9" spans="1:5" s="539" customFormat="1" ht="12" customHeight="1">
      <c r="A9" s="549" t="s">
        <v>71</v>
      </c>
      <c r="B9" s="419" t="s">
        <v>312</v>
      </c>
      <c r="C9" s="410">
        <v>52305</v>
      </c>
      <c r="D9" s="410">
        <v>52305</v>
      </c>
      <c r="E9" s="393">
        <v>52305</v>
      </c>
    </row>
    <row r="10" spans="1:5" s="565" customFormat="1" ht="12" customHeight="1">
      <c r="A10" s="550" t="s">
        <v>72</v>
      </c>
      <c r="B10" s="420" t="s">
        <v>313</v>
      </c>
      <c r="C10" s="409">
        <v>39736</v>
      </c>
      <c r="D10" s="409">
        <v>39008</v>
      </c>
      <c r="E10" s="392">
        <v>39008</v>
      </c>
    </row>
    <row r="11" spans="1:5" s="565" customFormat="1" ht="12" customHeight="1">
      <c r="A11" s="550" t="s">
        <v>73</v>
      </c>
      <c r="B11" s="420" t="s">
        <v>314</v>
      </c>
      <c r="C11" s="409">
        <v>33491</v>
      </c>
      <c r="D11" s="409">
        <v>57517</v>
      </c>
      <c r="E11" s="392">
        <v>57517</v>
      </c>
    </row>
    <row r="12" spans="1:5" s="565" customFormat="1" ht="12" customHeight="1">
      <c r="A12" s="550" t="s">
        <v>74</v>
      </c>
      <c r="B12" s="420" t="s">
        <v>315</v>
      </c>
      <c r="C12" s="409">
        <v>2418</v>
      </c>
      <c r="D12" s="409">
        <v>2418</v>
      </c>
      <c r="E12" s="392">
        <v>2418</v>
      </c>
    </row>
    <row r="13" spans="1:5" s="565" customFormat="1" ht="12" customHeight="1">
      <c r="A13" s="550" t="s">
        <v>106</v>
      </c>
      <c r="B13" s="420" t="s">
        <v>316</v>
      </c>
      <c r="C13" s="409">
        <v>33</v>
      </c>
      <c r="D13" s="409">
        <v>712</v>
      </c>
      <c r="E13" s="392">
        <v>712</v>
      </c>
    </row>
    <row r="14" spans="1:5" s="539" customFormat="1" ht="12" customHeight="1" thickBot="1">
      <c r="A14" s="551" t="s">
        <v>75</v>
      </c>
      <c r="B14" s="400" t="s">
        <v>317</v>
      </c>
      <c r="C14" s="411">
        <v>38675</v>
      </c>
      <c r="D14" s="411">
        <v>4808</v>
      </c>
      <c r="E14" s="394">
        <v>4808</v>
      </c>
    </row>
    <row r="15" spans="1:5" s="539" customFormat="1" ht="12" customHeight="1" thickBot="1">
      <c r="A15" s="381" t="s">
        <v>7</v>
      </c>
      <c r="B15" s="398" t="s">
        <v>318</v>
      </c>
      <c r="C15" s="408">
        <f>SUM(C16:C20)</f>
        <v>43447</v>
      </c>
      <c r="D15" s="408">
        <f>SUM(D16:D20)</f>
        <v>42250</v>
      </c>
      <c r="E15" s="391">
        <f>SUM(E16:E20)</f>
        <v>42249</v>
      </c>
    </row>
    <row r="16" spans="1:5" s="539" customFormat="1" ht="12" customHeight="1">
      <c r="A16" s="549" t="s">
        <v>77</v>
      </c>
      <c r="B16" s="419" t="s">
        <v>319</v>
      </c>
      <c r="C16" s="410"/>
      <c r="D16" s="410">
        <v>666</v>
      </c>
      <c r="E16" s="393">
        <v>666</v>
      </c>
    </row>
    <row r="17" spans="1:5" s="539" customFormat="1" ht="12" customHeight="1">
      <c r="A17" s="550" t="s">
        <v>78</v>
      </c>
      <c r="B17" s="420" t="s">
        <v>320</v>
      </c>
      <c r="C17" s="409"/>
      <c r="D17" s="409"/>
      <c r="E17" s="392"/>
    </row>
    <row r="18" spans="1:5" s="539" customFormat="1" ht="12" customHeight="1">
      <c r="A18" s="550" t="s">
        <v>79</v>
      </c>
      <c r="B18" s="420" t="s">
        <v>321</v>
      </c>
      <c r="C18" s="409"/>
      <c r="D18" s="409"/>
      <c r="E18" s="392"/>
    </row>
    <row r="19" spans="1:5" s="539" customFormat="1" ht="12" customHeight="1">
      <c r="A19" s="550" t="s">
        <v>80</v>
      </c>
      <c r="B19" s="420" t="s">
        <v>322</v>
      </c>
      <c r="C19" s="409"/>
      <c r="D19" s="409"/>
      <c r="E19" s="392"/>
    </row>
    <row r="20" spans="1:5" s="539" customFormat="1" ht="12" customHeight="1">
      <c r="A20" s="550" t="s">
        <v>81</v>
      </c>
      <c r="B20" s="420" t="s">
        <v>323</v>
      </c>
      <c r="C20" s="409">
        <v>43447</v>
      </c>
      <c r="D20" s="409">
        <v>41584</v>
      </c>
      <c r="E20" s="392">
        <v>41583</v>
      </c>
    </row>
    <row r="21" spans="1:5" s="565" customFormat="1" ht="12" customHeight="1" thickBot="1">
      <c r="A21" s="551" t="s">
        <v>88</v>
      </c>
      <c r="B21" s="400" t="s">
        <v>324</v>
      </c>
      <c r="C21" s="411"/>
      <c r="D21" s="411"/>
      <c r="E21" s="394"/>
    </row>
    <row r="22" spans="1:5" s="565" customFormat="1" ht="12" customHeight="1" thickBot="1">
      <c r="A22" s="381" t="s">
        <v>8</v>
      </c>
      <c r="B22" s="377" t="s">
        <v>325</v>
      </c>
      <c r="C22" s="408">
        <f>SUM(C23:C27)</f>
        <v>0</v>
      </c>
      <c r="D22" s="408">
        <f>SUM(D23:D27)</f>
        <v>11184</v>
      </c>
      <c r="E22" s="391">
        <f>SUM(E23:E27)</f>
        <v>11184</v>
      </c>
    </row>
    <row r="23" spans="1:5" s="565" customFormat="1" ht="12" customHeight="1">
      <c r="A23" s="549" t="s">
        <v>60</v>
      </c>
      <c r="B23" s="419" t="s">
        <v>326</v>
      </c>
      <c r="C23" s="410"/>
      <c r="D23" s="410"/>
      <c r="E23" s="393"/>
    </row>
    <row r="24" spans="1:5" s="539" customFormat="1" ht="12" customHeight="1">
      <c r="A24" s="550" t="s">
        <v>61</v>
      </c>
      <c r="B24" s="420" t="s">
        <v>327</v>
      </c>
      <c r="C24" s="409"/>
      <c r="D24" s="409"/>
      <c r="E24" s="392"/>
    </row>
    <row r="25" spans="1:5" s="565" customFormat="1" ht="12" customHeight="1">
      <c r="A25" s="550" t="s">
        <v>62</v>
      </c>
      <c r="B25" s="420" t="s">
        <v>328</v>
      </c>
      <c r="C25" s="409"/>
      <c r="D25" s="409"/>
      <c r="E25" s="392"/>
    </row>
    <row r="26" spans="1:5" s="565" customFormat="1" ht="12" customHeight="1">
      <c r="A26" s="550" t="s">
        <v>63</v>
      </c>
      <c r="B26" s="420" t="s">
        <v>329</v>
      </c>
      <c r="C26" s="409"/>
      <c r="D26" s="409"/>
      <c r="E26" s="392"/>
    </row>
    <row r="27" spans="1:5" s="565" customFormat="1" ht="12" customHeight="1">
      <c r="A27" s="550" t="s">
        <v>120</v>
      </c>
      <c r="B27" s="420" t="s">
        <v>330</v>
      </c>
      <c r="C27" s="409"/>
      <c r="D27" s="409">
        <v>11184</v>
      </c>
      <c r="E27" s="392">
        <v>11184</v>
      </c>
    </row>
    <row r="28" spans="1:5" s="565" customFormat="1" ht="12" customHeight="1" thickBot="1">
      <c r="A28" s="551" t="s">
        <v>121</v>
      </c>
      <c r="B28" s="421" t="s">
        <v>331</v>
      </c>
      <c r="C28" s="411"/>
      <c r="D28" s="411">
        <v>11184</v>
      </c>
      <c r="E28" s="394">
        <v>11184</v>
      </c>
    </row>
    <row r="29" spans="1:5" s="565" customFormat="1" ht="12" customHeight="1" thickBot="1">
      <c r="A29" s="381" t="s">
        <v>122</v>
      </c>
      <c r="B29" s="377" t="s">
        <v>332</v>
      </c>
      <c r="C29" s="414">
        <f>+C30+C33+C34+C35</f>
        <v>57100</v>
      </c>
      <c r="D29" s="414">
        <f>+D30+D33+D34+D35</f>
        <v>38916</v>
      </c>
      <c r="E29" s="427">
        <f>+E30+E33+E34+E35</f>
        <v>38916</v>
      </c>
    </row>
    <row r="30" spans="1:5" s="565" customFormat="1" ht="12" customHeight="1">
      <c r="A30" s="549" t="s">
        <v>333</v>
      </c>
      <c r="B30" s="419" t="s">
        <v>334</v>
      </c>
      <c r="C30" s="429">
        <f>+C31+C32</f>
        <v>49400</v>
      </c>
      <c r="D30" s="429">
        <f>+D31+D32</f>
        <v>32385</v>
      </c>
      <c r="E30" s="428">
        <f>+E31+E32</f>
        <v>32385</v>
      </c>
    </row>
    <row r="31" spans="1:5" s="565" customFormat="1" ht="12" customHeight="1">
      <c r="A31" s="550" t="s">
        <v>335</v>
      </c>
      <c r="B31" s="420" t="s">
        <v>336</v>
      </c>
      <c r="C31" s="409">
        <v>14400</v>
      </c>
      <c r="D31" s="409">
        <v>11673</v>
      </c>
      <c r="E31" s="392">
        <v>11673</v>
      </c>
    </row>
    <row r="32" spans="1:5" s="565" customFormat="1" ht="12" customHeight="1">
      <c r="A32" s="550" t="s">
        <v>337</v>
      </c>
      <c r="B32" s="420" t="s">
        <v>338</v>
      </c>
      <c r="C32" s="409">
        <v>35000</v>
      </c>
      <c r="D32" s="409">
        <v>20712</v>
      </c>
      <c r="E32" s="392">
        <v>20712</v>
      </c>
    </row>
    <row r="33" spans="1:5" s="565" customFormat="1" ht="12" customHeight="1">
      <c r="A33" s="550" t="s">
        <v>339</v>
      </c>
      <c r="B33" s="420" t="s">
        <v>340</v>
      </c>
      <c r="C33" s="409">
        <v>3200</v>
      </c>
      <c r="D33" s="409">
        <v>3750</v>
      </c>
      <c r="E33" s="392">
        <v>3750</v>
      </c>
    </row>
    <row r="34" spans="1:5" s="565" customFormat="1" ht="12" customHeight="1">
      <c r="A34" s="550" t="s">
        <v>341</v>
      </c>
      <c r="B34" s="420" t="s">
        <v>342</v>
      </c>
      <c r="C34" s="409">
        <v>4000</v>
      </c>
      <c r="D34" s="409">
        <v>2427</v>
      </c>
      <c r="E34" s="392">
        <v>2427</v>
      </c>
    </row>
    <row r="35" spans="1:5" s="565" customFormat="1" ht="12" customHeight="1" thickBot="1">
      <c r="A35" s="551" t="s">
        <v>343</v>
      </c>
      <c r="B35" s="421" t="s">
        <v>344</v>
      </c>
      <c r="C35" s="411">
        <v>500</v>
      </c>
      <c r="D35" s="411">
        <v>354</v>
      </c>
      <c r="E35" s="394">
        <v>354</v>
      </c>
    </row>
    <row r="36" spans="1:5" s="565" customFormat="1" ht="12" customHeight="1" thickBot="1">
      <c r="A36" s="381" t="s">
        <v>10</v>
      </c>
      <c r="B36" s="377" t="s">
        <v>345</v>
      </c>
      <c r="C36" s="408">
        <f>SUM(C37:C46)</f>
        <v>34693</v>
      </c>
      <c r="D36" s="408">
        <f>SUM(D37:D46)</f>
        <v>35866</v>
      </c>
      <c r="E36" s="391">
        <f>SUM(E37:E46)</f>
        <v>35867</v>
      </c>
    </row>
    <row r="37" spans="1:5" s="565" customFormat="1" ht="12" customHeight="1">
      <c r="A37" s="549" t="s">
        <v>64</v>
      </c>
      <c r="B37" s="419" t="s">
        <v>346</v>
      </c>
      <c r="C37" s="410">
        <v>14376</v>
      </c>
      <c r="D37" s="410">
        <v>12407</v>
      </c>
      <c r="E37" s="393">
        <v>12407</v>
      </c>
    </row>
    <row r="38" spans="1:5" s="565" customFormat="1" ht="12" customHeight="1">
      <c r="A38" s="550" t="s">
        <v>65</v>
      </c>
      <c r="B38" s="420" t="s">
        <v>347</v>
      </c>
      <c r="C38" s="409">
        <v>9720</v>
      </c>
      <c r="D38" s="409">
        <v>10743</v>
      </c>
      <c r="E38" s="392">
        <v>10744</v>
      </c>
    </row>
    <row r="39" spans="1:5" s="565" customFormat="1" ht="12" customHeight="1">
      <c r="A39" s="550" t="s">
        <v>66</v>
      </c>
      <c r="B39" s="420" t="s">
        <v>348</v>
      </c>
      <c r="C39" s="409">
        <v>400</v>
      </c>
      <c r="D39" s="409">
        <v>698</v>
      </c>
      <c r="E39" s="392">
        <v>698</v>
      </c>
    </row>
    <row r="40" spans="1:5" s="565" customFormat="1" ht="12" customHeight="1">
      <c r="A40" s="550" t="s">
        <v>124</v>
      </c>
      <c r="B40" s="420" t="s">
        <v>349</v>
      </c>
      <c r="C40" s="409">
        <v>1500</v>
      </c>
      <c r="D40" s="409">
        <v>1410</v>
      </c>
      <c r="E40" s="392">
        <v>1410</v>
      </c>
    </row>
    <row r="41" spans="1:5" s="565" customFormat="1" ht="12" customHeight="1">
      <c r="A41" s="550" t="s">
        <v>125</v>
      </c>
      <c r="B41" s="420" t="s">
        <v>350</v>
      </c>
      <c r="C41" s="409">
        <v>1163</v>
      </c>
      <c r="D41" s="409">
        <v>1346</v>
      </c>
      <c r="E41" s="392">
        <v>1346</v>
      </c>
    </row>
    <row r="42" spans="1:5" s="565" customFormat="1" ht="12" customHeight="1">
      <c r="A42" s="550" t="s">
        <v>126</v>
      </c>
      <c r="B42" s="420" t="s">
        <v>351</v>
      </c>
      <c r="C42" s="409">
        <v>5408</v>
      </c>
      <c r="D42" s="409">
        <v>5446</v>
      </c>
      <c r="E42" s="392">
        <v>5446</v>
      </c>
    </row>
    <row r="43" spans="1:5" s="565" customFormat="1" ht="12" customHeight="1">
      <c r="A43" s="550" t="s">
        <v>127</v>
      </c>
      <c r="B43" s="420" t="s">
        <v>352</v>
      </c>
      <c r="C43" s="409"/>
      <c r="D43" s="409"/>
      <c r="E43" s="392"/>
    </row>
    <row r="44" spans="1:5" s="565" customFormat="1" ht="12" customHeight="1">
      <c r="A44" s="550" t="s">
        <v>128</v>
      </c>
      <c r="B44" s="420" t="s">
        <v>353</v>
      </c>
      <c r="C44" s="409"/>
      <c r="D44" s="409">
        <v>478</v>
      </c>
      <c r="E44" s="392">
        <v>478</v>
      </c>
    </row>
    <row r="45" spans="1:5" s="565" customFormat="1" ht="12" customHeight="1">
      <c r="A45" s="550" t="s">
        <v>354</v>
      </c>
      <c r="B45" s="420" t="s">
        <v>355</v>
      </c>
      <c r="C45" s="412"/>
      <c r="D45" s="412"/>
      <c r="E45" s="395"/>
    </row>
    <row r="46" spans="1:5" s="539" customFormat="1" ht="12" customHeight="1" thickBot="1">
      <c r="A46" s="551" t="s">
        <v>356</v>
      </c>
      <c r="B46" s="421" t="s">
        <v>357</v>
      </c>
      <c r="C46" s="413">
        <v>2126</v>
      </c>
      <c r="D46" s="413">
        <v>3338</v>
      </c>
      <c r="E46" s="396">
        <v>3338</v>
      </c>
    </row>
    <row r="47" spans="1:5" s="565" customFormat="1" ht="12" customHeight="1" thickBot="1">
      <c r="A47" s="381" t="s">
        <v>11</v>
      </c>
      <c r="B47" s="377" t="s">
        <v>358</v>
      </c>
      <c r="C47" s="408">
        <f>SUM(C48:C52)</f>
        <v>0</v>
      </c>
      <c r="D47" s="408">
        <f>SUM(D48:D52)</f>
        <v>0</v>
      </c>
      <c r="E47" s="391">
        <f>SUM(E48:E52)</f>
        <v>0</v>
      </c>
    </row>
    <row r="48" spans="1:5" s="565" customFormat="1" ht="12" customHeight="1">
      <c r="A48" s="549" t="s">
        <v>67</v>
      </c>
      <c r="B48" s="419" t="s">
        <v>359</v>
      </c>
      <c r="C48" s="431"/>
      <c r="D48" s="431"/>
      <c r="E48" s="397"/>
    </row>
    <row r="49" spans="1:5" s="565" customFormat="1" ht="12" customHeight="1">
      <c r="A49" s="550" t="s">
        <v>68</v>
      </c>
      <c r="B49" s="420" t="s">
        <v>360</v>
      </c>
      <c r="C49" s="412"/>
      <c r="D49" s="412"/>
      <c r="E49" s="395"/>
    </row>
    <row r="50" spans="1:5" s="565" customFormat="1" ht="12" customHeight="1">
      <c r="A50" s="550" t="s">
        <v>361</v>
      </c>
      <c r="B50" s="420" t="s">
        <v>362</v>
      </c>
      <c r="C50" s="412"/>
      <c r="D50" s="412"/>
      <c r="E50" s="395"/>
    </row>
    <row r="51" spans="1:5" s="565" customFormat="1" ht="12" customHeight="1">
      <c r="A51" s="550" t="s">
        <v>363</v>
      </c>
      <c r="B51" s="420" t="s">
        <v>364</v>
      </c>
      <c r="C51" s="412"/>
      <c r="D51" s="412"/>
      <c r="E51" s="395"/>
    </row>
    <row r="52" spans="1:5" s="565" customFormat="1" ht="12" customHeight="1" thickBot="1">
      <c r="A52" s="551" t="s">
        <v>365</v>
      </c>
      <c r="B52" s="421" t="s">
        <v>366</v>
      </c>
      <c r="C52" s="413"/>
      <c r="D52" s="413"/>
      <c r="E52" s="396"/>
    </row>
    <row r="53" spans="1:5" s="565" customFormat="1" ht="12" customHeight="1" thickBot="1">
      <c r="A53" s="381" t="s">
        <v>129</v>
      </c>
      <c r="B53" s="377" t="s">
        <v>367</v>
      </c>
      <c r="C53" s="408">
        <f>SUM(C54:C56)</f>
        <v>250</v>
      </c>
      <c r="D53" s="408">
        <f>SUM(D54:D56)</f>
        <v>50</v>
      </c>
      <c r="E53" s="391">
        <f>SUM(E54:E56)</f>
        <v>50</v>
      </c>
    </row>
    <row r="54" spans="1:5" s="539" customFormat="1" ht="12" customHeight="1">
      <c r="A54" s="549" t="s">
        <v>69</v>
      </c>
      <c r="B54" s="419" t="s">
        <v>368</v>
      </c>
      <c r="C54" s="410"/>
      <c r="D54" s="410"/>
      <c r="E54" s="393"/>
    </row>
    <row r="55" spans="1:5" s="539" customFormat="1" ht="12" customHeight="1">
      <c r="A55" s="550" t="s">
        <v>70</v>
      </c>
      <c r="B55" s="420" t="s">
        <v>369</v>
      </c>
      <c r="C55" s="409"/>
      <c r="D55" s="409"/>
      <c r="E55" s="392"/>
    </row>
    <row r="56" spans="1:5" s="539" customFormat="1" ht="12" customHeight="1">
      <c r="A56" s="550" t="s">
        <v>370</v>
      </c>
      <c r="B56" s="420" t="s">
        <v>371</v>
      </c>
      <c r="C56" s="409">
        <v>250</v>
      </c>
      <c r="D56" s="409">
        <v>50</v>
      </c>
      <c r="E56" s="392">
        <v>50</v>
      </c>
    </row>
    <row r="57" spans="1:5" s="539" customFormat="1" ht="12" customHeight="1" thickBot="1">
      <c r="A57" s="551" t="s">
        <v>372</v>
      </c>
      <c r="B57" s="421" t="s">
        <v>373</v>
      </c>
      <c r="C57" s="411"/>
      <c r="D57" s="411"/>
      <c r="E57" s="394"/>
    </row>
    <row r="58" spans="1:5" s="565" customFormat="1" ht="12" customHeight="1" thickBot="1">
      <c r="A58" s="381" t="s">
        <v>13</v>
      </c>
      <c r="B58" s="398" t="s">
        <v>374</v>
      </c>
      <c r="C58" s="408">
        <f>SUM(C59:C61)</f>
        <v>0</v>
      </c>
      <c r="D58" s="408">
        <f>SUM(D59:D61)</f>
        <v>18190</v>
      </c>
      <c r="E58" s="391">
        <f>SUM(E59:E61)</f>
        <v>18190</v>
      </c>
    </row>
    <row r="59" spans="1:5" s="565" customFormat="1" ht="12" customHeight="1">
      <c r="A59" s="549" t="s">
        <v>130</v>
      </c>
      <c r="B59" s="419" t="s">
        <v>375</v>
      </c>
      <c r="C59" s="412"/>
      <c r="D59" s="412">
        <v>18190</v>
      </c>
      <c r="E59" s="395">
        <v>18190</v>
      </c>
    </row>
    <row r="60" spans="1:5" s="565" customFormat="1" ht="12" customHeight="1">
      <c r="A60" s="550" t="s">
        <v>131</v>
      </c>
      <c r="B60" s="420" t="s">
        <v>563</v>
      </c>
      <c r="C60" s="412"/>
      <c r="D60" s="412"/>
      <c r="E60" s="395"/>
    </row>
    <row r="61" spans="1:5" s="565" customFormat="1" ht="12" customHeight="1">
      <c r="A61" s="550" t="s">
        <v>158</v>
      </c>
      <c r="B61" s="420" t="s">
        <v>377</v>
      </c>
      <c r="C61" s="412"/>
      <c r="D61" s="412"/>
      <c r="E61" s="395"/>
    </row>
    <row r="62" spans="1:5" s="565" customFormat="1" ht="12" customHeight="1" thickBot="1">
      <c r="A62" s="551" t="s">
        <v>378</v>
      </c>
      <c r="B62" s="421" t="s">
        <v>379</v>
      </c>
      <c r="C62" s="412"/>
      <c r="D62" s="412"/>
      <c r="E62" s="395"/>
    </row>
    <row r="63" spans="1:5" s="565" customFormat="1" ht="12" customHeight="1" thickBot="1">
      <c r="A63" s="381" t="s">
        <v>14</v>
      </c>
      <c r="B63" s="377" t="s">
        <v>380</v>
      </c>
      <c r="C63" s="414">
        <f>+C8+C15+C22+C29+C36+C47+C53+C58</f>
        <v>302148</v>
      </c>
      <c r="D63" s="414">
        <f>+D8+D15+D22+D29+D36+D47+D53+D58</f>
        <v>303224</v>
      </c>
      <c r="E63" s="427">
        <f>+E8+E15+E22+E29+E36+E47+E53+E58</f>
        <v>303224</v>
      </c>
    </row>
    <row r="64" spans="1:5" s="565" customFormat="1" ht="12" customHeight="1" thickBot="1">
      <c r="A64" s="552" t="s">
        <v>561</v>
      </c>
      <c r="B64" s="398" t="s">
        <v>382</v>
      </c>
      <c r="C64" s="408">
        <f>SUM(C65:C67)</f>
        <v>0</v>
      </c>
      <c r="D64" s="408">
        <f>SUM(D65:D67)</f>
        <v>0</v>
      </c>
      <c r="E64" s="391">
        <f>SUM(E65:E67)</f>
        <v>0</v>
      </c>
    </row>
    <row r="65" spans="1:5" s="565" customFormat="1" ht="12" customHeight="1">
      <c r="A65" s="549" t="s">
        <v>383</v>
      </c>
      <c r="B65" s="419" t="s">
        <v>384</v>
      </c>
      <c r="C65" s="412"/>
      <c r="D65" s="412"/>
      <c r="E65" s="395"/>
    </row>
    <row r="66" spans="1:5" s="565" customFormat="1" ht="12" customHeight="1">
      <c r="A66" s="550" t="s">
        <v>385</v>
      </c>
      <c r="B66" s="420" t="s">
        <v>386</v>
      </c>
      <c r="C66" s="412"/>
      <c r="D66" s="412"/>
      <c r="E66" s="395"/>
    </row>
    <row r="67" spans="1:5" s="565" customFormat="1" ht="12" customHeight="1" thickBot="1">
      <c r="A67" s="551" t="s">
        <v>387</v>
      </c>
      <c r="B67" s="545" t="s">
        <v>388</v>
      </c>
      <c r="C67" s="412"/>
      <c r="D67" s="412"/>
      <c r="E67" s="395"/>
    </row>
    <row r="68" spans="1:5" s="565" customFormat="1" ht="12" customHeight="1" thickBot="1">
      <c r="A68" s="552" t="s">
        <v>389</v>
      </c>
      <c r="B68" s="398" t="s">
        <v>390</v>
      </c>
      <c r="C68" s="408">
        <f>SUM(C69:C72)</f>
        <v>0</v>
      </c>
      <c r="D68" s="408">
        <f>SUM(D69:D72)</f>
        <v>0</v>
      </c>
      <c r="E68" s="391">
        <f>SUM(E69:E72)</f>
        <v>0</v>
      </c>
    </row>
    <row r="69" spans="1:5" s="565" customFormat="1" ht="12" customHeight="1">
      <c r="A69" s="549" t="s">
        <v>107</v>
      </c>
      <c r="B69" s="419" t="s">
        <v>391</v>
      </c>
      <c r="C69" s="412"/>
      <c r="D69" s="412"/>
      <c r="E69" s="395"/>
    </row>
    <row r="70" spans="1:5" s="565" customFormat="1" ht="12" customHeight="1">
      <c r="A70" s="550" t="s">
        <v>108</v>
      </c>
      <c r="B70" s="420" t="s">
        <v>392</v>
      </c>
      <c r="C70" s="412"/>
      <c r="D70" s="412"/>
      <c r="E70" s="395"/>
    </row>
    <row r="71" spans="1:5" s="565" customFormat="1" ht="12" customHeight="1">
      <c r="A71" s="550" t="s">
        <v>393</v>
      </c>
      <c r="B71" s="420" t="s">
        <v>394</v>
      </c>
      <c r="C71" s="412"/>
      <c r="D71" s="412"/>
      <c r="E71" s="395"/>
    </row>
    <row r="72" spans="1:5" s="565" customFormat="1" ht="12" customHeight="1" thickBot="1">
      <c r="A72" s="551" t="s">
        <v>395</v>
      </c>
      <c r="B72" s="421" t="s">
        <v>396</v>
      </c>
      <c r="C72" s="412"/>
      <c r="D72" s="412"/>
      <c r="E72" s="395"/>
    </row>
    <row r="73" spans="1:5" s="565" customFormat="1" ht="12" customHeight="1" thickBot="1">
      <c r="A73" s="552" t="s">
        <v>397</v>
      </c>
      <c r="B73" s="398" t="s">
        <v>398</v>
      </c>
      <c r="C73" s="408">
        <f>SUM(C74:C75)</f>
        <v>122661</v>
      </c>
      <c r="D73" s="408">
        <f>SUM(D74:D75)</f>
        <v>163805</v>
      </c>
      <c r="E73" s="391">
        <f>SUM(E74:E75)</f>
        <v>163805</v>
      </c>
    </row>
    <row r="74" spans="1:5" s="565" customFormat="1" ht="12" customHeight="1">
      <c r="A74" s="549" t="s">
        <v>399</v>
      </c>
      <c r="B74" s="419" t="s">
        <v>400</v>
      </c>
      <c r="C74" s="412">
        <v>122661</v>
      </c>
      <c r="D74" s="412">
        <v>163805</v>
      </c>
      <c r="E74" s="395">
        <v>163805</v>
      </c>
    </row>
    <row r="75" spans="1:5" s="565" customFormat="1" ht="12" customHeight="1" thickBot="1">
      <c r="A75" s="551" t="s">
        <v>401</v>
      </c>
      <c r="B75" s="421" t="s">
        <v>402</v>
      </c>
      <c r="C75" s="412"/>
      <c r="D75" s="412"/>
      <c r="E75" s="395"/>
    </row>
    <row r="76" spans="1:5" s="565" customFormat="1" ht="12" customHeight="1" thickBot="1">
      <c r="A76" s="552" t="s">
        <v>403</v>
      </c>
      <c r="B76" s="398" t="s">
        <v>404</v>
      </c>
      <c r="C76" s="408">
        <f>SUM(C77:C79)</f>
        <v>0</v>
      </c>
      <c r="D76" s="408">
        <f>SUM(D77:D79)</f>
        <v>7061</v>
      </c>
      <c r="E76" s="391">
        <f>SUM(E77:E79)</f>
        <v>7061</v>
      </c>
    </row>
    <row r="77" spans="1:5" s="565" customFormat="1" ht="12" customHeight="1">
      <c r="A77" s="549" t="s">
        <v>405</v>
      </c>
      <c r="B77" s="419" t="s">
        <v>406</v>
      </c>
      <c r="C77" s="412"/>
      <c r="D77" s="412">
        <v>7061</v>
      </c>
      <c r="E77" s="395">
        <v>7061</v>
      </c>
    </row>
    <row r="78" spans="1:5" s="565" customFormat="1" ht="12" customHeight="1">
      <c r="A78" s="550" t="s">
        <v>407</v>
      </c>
      <c r="B78" s="420" t="s">
        <v>408</v>
      </c>
      <c r="C78" s="412"/>
      <c r="D78" s="412"/>
      <c r="E78" s="395"/>
    </row>
    <row r="79" spans="1:5" s="565" customFormat="1" ht="12" customHeight="1" thickBot="1">
      <c r="A79" s="551" t="s">
        <v>409</v>
      </c>
      <c r="B79" s="421" t="s">
        <v>410</v>
      </c>
      <c r="C79" s="412"/>
      <c r="D79" s="412"/>
      <c r="E79" s="395"/>
    </row>
    <row r="80" spans="1:5" s="565" customFormat="1" ht="12" customHeight="1" thickBot="1">
      <c r="A80" s="552" t="s">
        <v>411</v>
      </c>
      <c r="B80" s="398" t="s">
        <v>412</v>
      </c>
      <c r="C80" s="408">
        <f>SUM(C81:C84)</f>
        <v>0</v>
      </c>
      <c r="D80" s="408">
        <f>SUM(D81:D84)</f>
        <v>0</v>
      </c>
      <c r="E80" s="391">
        <f>SUM(E81:E84)</f>
        <v>0</v>
      </c>
    </row>
    <row r="81" spans="1:5" s="565" customFormat="1" ht="12" customHeight="1">
      <c r="A81" s="553" t="s">
        <v>413</v>
      </c>
      <c r="B81" s="419" t="s">
        <v>414</v>
      </c>
      <c r="C81" s="412"/>
      <c r="D81" s="412"/>
      <c r="E81" s="395"/>
    </row>
    <row r="82" spans="1:5" s="565" customFormat="1" ht="12" customHeight="1">
      <c r="A82" s="554" t="s">
        <v>415</v>
      </c>
      <c r="B82" s="420" t="s">
        <v>416</v>
      </c>
      <c r="C82" s="412"/>
      <c r="D82" s="412"/>
      <c r="E82" s="395"/>
    </row>
    <row r="83" spans="1:5" s="565" customFormat="1" ht="12" customHeight="1">
      <c r="A83" s="554" t="s">
        <v>417</v>
      </c>
      <c r="B83" s="420" t="s">
        <v>418</v>
      </c>
      <c r="C83" s="412"/>
      <c r="D83" s="412"/>
      <c r="E83" s="395"/>
    </row>
    <row r="84" spans="1:5" s="565" customFormat="1" ht="12" customHeight="1" thickBot="1">
      <c r="A84" s="555" t="s">
        <v>419</v>
      </c>
      <c r="B84" s="421" t="s">
        <v>420</v>
      </c>
      <c r="C84" s="412"/>
      <c r="D84" s="412"/>
      <c r="E84" s="395"/>
    </row>
    <row r="85" spans="1:5" s="565" customFormat="1" ht="12" customHeight="1" thickBot="1">
      <c r="A85" s="552" t="s">
        <v>421</v>
      </c>
      <c r="B85" s="398" t="s">
        <v>422</v>
      </c>
      <c r="C85" s="435"/>
      <c r="D85" s="435"/>
      <c r="E85" s="436"/>
    </row>
    <row r="86" spans="1:5" s="565" customFormat="1" ht="12" customHeight="1" thickBot="1">
      <c r="A86" s="552" t="s">
        <v>423</v>
      </c>
      <c r="B86" s="546" t="s">
        <v>424</v>
      </c>
      <c r="C86" s="414">
        <f>+C64+C68+C73+C76+C80+C85</f>
        <v>122661</v>
      </c>
      <c r="D86" s="414">
        <f>+D64+D68+D73+D76+D80+D85</f>
        <v>170866</v>
      </c>
      <c r="E86" s="427">
        <f>+E64+E68+E73+E76+E80+E85</f>
        <v>170866</v>
      </c>
    </row>
    <row r="87" spans="1:5" s="565" customFormat="1" ht="12" customHeight="1" thickBot="1">
      <c r="A87" s="556" t="s">
        <v>425</v>
      </c>
      <c r="B87" s="547" t="s">
        <v>562</v>
      </c>
      <c r="C87" s="414">
        <f>+C63+C86</f>
        <v>424809</v>
      </c>
      <c r="D87" s="414">
        <f>+D63+D86</f>
        <v>474090</v>
      </c>
      <c r="E87" s="427">
        <f>+E63+E86</f>
        <v>474090</v>
      </c>
    </row>
    <row r="88" spans="1:5" s="565" customFormat="1" ht="15" customHeight="1">
      <c r="A88" s="521"/>
      <c r="B88" s="522"/>
      <c r="C88" s="537"/>
      <c r="D88" s="537"/>
      <c r="E88" s="537"/>
    </row>
    <row r="89" spans="1:5" ht="13.5" thickBot="1">
      <c r="A89" s="523"/>
      <c r="B89" s="524"/>
      <c r="C89" s="538"/>
      <c r="D89" s="538"/>
      <c r="E89" s="538"/>
    </row>
    <row r="90" spans="1:5" s="564" customFormat="1" ht="16.5" customHeight="1" thickBot="1">
      <c r="A90" s="747" t="s">
        <v>44</v>
      </c>
      <c r="B90" s="748"/>
      <c r="C90" s="748"/>
      <c r="D90" s="748"/>
      <c r="E90" s="749"/>
    </row>
    <row r="91" spans="1:5" s="339" customFormat="1" ht="12" customHeight="1" thickBot="1">
      <c r="A91" s="544" t="s">
        <v>6</v>
      </c>
      <c r="B91" s="380" t="s">
        <v>433</v>
      </c>
      <c r="C91" s="528">
        <f>SUM(C92:C96)</f>
        <v>179029</v>
      </c>
      <c r="D91" s="528">
        <f>SUM(D92:D96)</f>
        <v>213575</v>
      </c>
      <c r="E91" s="528">
        <f>SUM(E92:E96)</f>
        <v>168052</v>
      </c>
    </row>
    <row r="92" spans="1:5" ht="12" customHeight="1">
      <c r="A92" s="557" t="s">
        <v>71</v>
      </c>
      <c r="B92" s="366" t="s">
        <v>36</v>
      </c>
      <c r="C92" s="529">
        <v>78324</v>
      </c>
      <c r="D92" s="529">
        <v>78136</v>
      </c>
      <c r="E92" s="529">
        <v>76146</v>
      </c>
    </row>
    <row r="93" spans="1:5" ht="12" customHeight="1">
      <c r="A93" s="550" t="s">
        <v>72</v>
      </c>
      <c r="B93" s="364" t="s">
        <v>132</v>
      </c>
      <c r="C93" s="530">
        <v>17313</v>
      </c>
      <c r="D93" s="530">
        <v>18166</v>
      </c>
      <c r="E93" s="530">
        <v>16195</v>
      </c>
    </row>
    <row r="94" spans="1:5" ht="12" customHeight="1">
      <c r="A94" s="550" t="s">
        <v>73</v>
      </c>
      <c r="B94" s="364" t="s">
        <v>100</v>
      </c>
      <c r="C94" s="532">
        <v>69233</v>
      </c>
      <c r="D94" s="532">
        <v>83042</v>
      </c>
      <c r="E94" s="532">
        <v>72547</v>
      </c>
    </row>
    <row r="95" spans="1:5" ht="12" customHeight="1">
      <c r="A95" s="550" t="s">
        <v>74</v>
      </c>
      <c r="B95" s="367" t="s">
        <v>133</v>
      </c>
      <c r="C95" s="532">
        <v>1450</v>
      </c>
      <c r="D95" s="532">
        <v>1591</v>
      </c>
      <c r="E95" s="532">
        <v>482</v>
      </c>
    </row>
    <row r="96" spans="1:5" ht="12" customHeight="1">
      <c r="A96" s="550" t="s">
        <v>83</v>
      </c>
      <c r="B96" s="375" t="s">
        <v>134</v>
      </c>
      <c r="C96" s="532">
        <v>12709</v>
      </c>
      <c r="D96" s="532">
        <v>32640</v>
      </c>
      <c r="E96" s="532">
        <v>2682</v>
      </c>
    </row>
    <row r="97" spans="1:5" ht="12" customHeight="1">
      <c r="A97" s="550" t="s">
        <v>75</v>
      </c>
      <c r="B97" s="364" t="s">
        <v>434</v>
      </c>
      <c r="C97" s="532"/>
      <c r="D97" s="532">
        <v>346</v>
      </c>
      <c r="E97" s="532">
        <v>344</v>
      </c>
    </row>
    <row r="98" spans="1:5" ht="12" customHeight="1">
      <c r="A98" s="550" t="s">
        <v>76</v>
      </c>
      <c r="B98" s="387" t="s">
        <v>435</v>
      </c>
      <c r="C98" s="532"/>
      <c r="D98" s="532"/>
      <c r="E98" s="532"/>
    </row>
    <row r="99" spans="1:5" ht="12" customHeight="1">
      <c r="A99" s="550" t="s">
        <v>84</v>
      </c>
      <c r="B99" s="388" t="s">
        <v>436</v>
      </c>
      <c r="C99" s="532"/>
      <c r="D99" s="532"/>
      <c r="E99" s="532"/>
    </row>
    <row r="100" spans="1:5" ht="12" customHeight="1">
      <c r="A100" s="550" t="s">
        <v>85</v>
      </c>
      <c r="B100" s="388" t="s">
        <v>437</v>
      </c>
      <c r="C100" s="532"/>
      <c r="D100" s="532"/>
      <c r="E100" s="532"/>
    </row>
    <row r="101" spans="1:5" ht="12" customHeight="1">
      <c r="A101" s="550" t="s">
        <v>86</v>
      </c>
      <c r="B101" s="387" t="s">
        <v>438</v>
      </c>
      <c r="C101" s="532">
        <v>871</v>
      </c>
      <c r="D101" s="532">
        <v>820</v>
      </c>
      <c r="E101" s="532">
        <v>820</v>
      </c>
    </row>
    <row r="102" spans="1:5" ht="12" customHeight="1">
      <c r="A102" s="550" t="s">
        <v>87</v>
      </c>
      <c r="B102" s="387" t="s">
        <v>439</v>
      </c>
      <c r="C102" s="532"/>
      <c r="D102" s="532"/>
      <c r="E102" s="532"/>
    </row>
    <row r="103" spans="1:5" ht="12" customHeight="1">
      <c r="A103" s="550" t="s">
        <v>89</v>
      </c>
      <c r="B103" s="388" t="s">
        <v>440</v>
      </c>
      <c r="C103" s="532"/>
      <c r="D103" s="532"/>
      <c r="E103" s="532"/>
    </row>
    <row r="104" spans="1:5" ht="12" customHeight="1">
      <c r="A104" s="558" t="s">
        <v>135</v>
      </c>
      <c r="B104" s="389" t="s">
        <v>441</v>
      </c>
      <c r="C104" s="532"/>
      <c r="D104" s="532"/>
      <c r="E104" s="532"/>
    </row>
    <row r="105" spans="1:5" ht="12" customHeight="1">
      <c r="A105" s="550" t="s">
        <v>442</v>
      </c>
      <c r="B105" s="389" t="s">
        <v>443</v>
      </c>
      <c r="C105" s="532"/>
      <c r="D105" s="532"/>
      <c r="E105" s="532"/>
    </row>
    <row r="106" spans="1:5" ht="12" customHeight="1">
      <c r="A106" s="551" t="s">
        <v>444</v>
      </c>
      <c r="B106" s="389" t="s">
        <v>445</v>
      </c>
      <c r="C106" s="532">
        <v>1338</v>
      </c>
      <c r="D106" s="532">
        <v>1765</v>
      </c>
      <c r="E106" s="532">
        <v>1518</v>
      </c>
    </row>
    <row r="107" spans="1:5" s="339" customFormat="1" ht="12" customHeight="1" thickBot="1">
      <c r="A107" s="684" t="s">
        <v>742</v>
      </c>
      <c r="B107" s="390" t="s">
        <v>756</v>
      </c>
      <c r="C107" s="534">
        <v>10500</v>
      </c>
      <c r="D107" s="534">
        <v>29709</v>
      </c>
      <c r="E107" s="534"/>
    </row>
    <row r="108" spans="1:5" ht="12" customHeight="1" thickBot="1">
      <c r="A108" s="381" t="s">
        <v>7</v>
      </c>
      <c r="B108" s="379" t="s">
        <v>446</v>
      </c>
      <c r="C108" s="402">
        <f>+C109+C111+C113</f>
        <v>103925</v>
      </c>
      <c r="D108" s="402">
        <f>+D109+D111+D113</f>
        <v>121649</v>
      </c>
      <c r="E108" s="402">
        <f>+E109+E111+E113</f>
        <v>118704</v>
      </c>
    </row>
    <row r="109" spans="1:5" ht="12" customHeight="1">
      <c r="A109" s="549" t="s">
        <v>77</v>
      </c>
      <c r="B109" s="364" t="s">
        <v>156</v>
      </c>
      <c r="C109" s="531">
        <v>3147</v>
      </c>
      <c r="D109" s="531">
        <v>5689</v>
      </c>
      <c r="E109" s="531">
        <v>2929</v>
      </c>
    </row>
    <row r="110" spans="1:5" ht="12" customHeight="1">
      <c r="A110" s="549" t="s">
        <v>78</v>
      </c>
      <c r="B110" s="368" t="s">
        <v>447</v>
      </c>
      <c r="C110" s="531"/>
      <c r="D110" s="531"/>
      <c r="E110" s="531"/>
    </row>
    <row r="111" spans="1:5" ht="12" customHeight="1">
      <c r="A111" s="549" t="s">
        <v>79</v>
      </c>
      <c r="B111" s="368" t="s">
        <v>136</v>
      </c>
      <c r="C111" s="530">
        <v>15107</v>
      </c>
      <c r="D111" s="530">
        <v>30228</v>
      </c>
      <c r="E111" s="530">
        <v>30043</v>
      </c>
    </row>
    <row r="112" spans="1:5" ht="12" customHeight="1">
      <c r="A112" s="549" t="s">
        <v>80</v>
      </c>
      <c r="B112" s="368" t="s">
        <v>448</v>
      </c>
      <c r="C112" s="392">
        <v>15107</v>
      </c>
      <c r="D112" s="392">
        <v>15035</v>
      </c>
      <c r="E112" s="392">
        <v>15035</v>
      </c>
    </row>
    <row r="113" spans="1:5" ht="12" customHeight="1">
      <c r="A113" s="549" t="s">
        <v>81</v>
      </c>
      <c r="B113" s="400" t="s">
        <v>159</v>
      </c>
      <c r="C113" s="392">
        <v>85671</v>
      </c>
      <c r="D113" s="392">
        <v>85732</v>
      </c>
      <c r="E113" s="392">
        <v>85732</v>
      </c>
    </row>
    <row r="114" spans="1:5" ht="12" customHeight="1">
      <c r="A114" s="549" t="s">
        <v>88</v>
      </c>
      <c r="B114" s="399" t="s">
        <v>449</v>
      </c>
      <c r="C114" s="392"/>
      <c r="D114" s="392"/>
      <c r="E114" s="392"/>
    </row>
    <row r="115" spans="1:5" ht="12" customHeight="1">
      <c r="A115" s="549" t="s">
        <v>90</v>
      </c>
      <c r="B115" s="415" t="s">
        <v>450</v>
      </c>
      <c r="C115" s="392"/>
      <c r="D115" s="392"/>
      <c r="E115" s="392"/>
    </row>
    <row r="116" spans="1:5" ht="12" customHeight="1">
      <c r="A116" s="549" t="s">
        <v>137</v>
      </c>
      <c r="B116" s="388" t="s">
        <v>437</v>
      </c>
      <c r="C116" s="392"/>
      <c r="D116" s="392"/>
      <c r="E116" s="392"/>
    </row>
    <row r="117" spans="1:5" ht="12" customHeight="1">
      <c r="A117" s="549" t="s">
        <v>138</v>
      </c>
      <c r="B117" s="388" t="s">
        <v>451</v>
      </c>
      <c r="C117" s="392"/>
      <c r="D117" s="392"/>
      <c r="E117" s="392"/>
    </row>
    <row r="118" spans="1:5" ht="12" customHeight="1">
      <c r="A118" s="549" t="s">
        <v>139</v>
      </c>
      <c r="B118" s="388" t="s">
        <v>452</v>
      </c>
      <c r="C118" s="392">
        <v>85671</v>
      </c>
      <c r="D118" s="392">
        <v>85732</v>
      </c>
      <c r="E118" s="392">
        <v>85732</v>
      </c>
    </row>
    <row r="119" spans="1:5" ht="12" customHeight="1">
      <c r="A119" s="549" t="s">
        <v>453</v>
      </c>
      <c r="B119" s="388" t="s">
        <v>440</v>
      </c>
      <c r="C119" s="392"/>
      <c r="D119" s="392"/>
      <c r="E119" s="392"/>
    </row>
    <row r="120" spans="1:5" ht="12" customHeight="1">
      <c r="A120" s="549" t="s">
        <v>454</v>
      </c>
      <c r="B120" s="388" t="s">
        <v>455</v>
      </c>
      <c r="C120" s="392"/>
      <c r="D120" s="392"/>
      <c r="E120" s="392"/>
    </row>
    <row r="121" spans="1:5" ht="12" customHeight="1" thickBot="1">
      <c r="A121" s="558" t="s">
        <v>456</v>
      </c>
      <c r="B121" s="388" t="s">
        <v>457</v>
      </c>
      <c r="C121" s="394"/>
      <c r="D121" s="394"/>
      <c r="E121" s="394"/>
    </row>
    <row r="122" spans="1:5" ht="12" customHeight="1" thickBot="1">
      <c r="A122" s="381" t="s">
        <v>8</v>
      </c>
      <c r="B122" s="384" t="s">
        <v>459</v>
      </c>
      <c r="C122" s="402">
        <f>+C91+C108</f>
        <v>282954</v>
      </c>
      <c r="D122" s="402">
        <f>+D91+D108</f>
        <v>335224</v>
      </c>
      <c r="E122" s="402">
        <f>+E91+E108</f>
        <v>286756</v>
      </c>
    </row>
    <row r="123" spans="1:5" ht="12" customHeight="1" thickBot="1">
      <c r="A123" s="381" t="s">
        <v>9</v>
      </c>
      <c r="B123" s="384" t="s">
        <v>792</v>
      </c>
      <c r="C123" s="402">
        <f>+C124+C125+C126</f>
        <v>0</v>
      </c>
      <c r="D123" s="402">
        <f>+D124+D125+D126</f>
        <v>0</v>
      </c>
      <c r="E123" s="402">
        <f>+E124+E125+E126</f>
        <v>0</v>
      </c>
    </row>
    <row r="124" spans="1:5" ht="12" customHeight="1">
      <c r="A124" s="549" t="s">
        <v>333</v>
      </c>
      <c r="B124" s="365" t="s">
        <v>461</v>
      </c>
      <c r="C124" s="392"/>
      <c r="D124" s="392"/>
      <c r="E124" s="392"/>
    </row>
    <row r="125" spans="1:5" ht="12" customHeight="1">
      <c r="A125" s="549" t="s">
        <v>339</v>
      </c>
      <c r="B125" s="365" t="s">
        <v>462</v>
      </c>
      <c r="C125" s="392"/>
      <c r="D125" s="392"/>
      <c r="E125" s="392"/>
    </row>
    <row r="126" spans="1:5" ht="12" customHeight="1" thickBot="1">
      <c r="A126" s="558" t="s">
        <v>341</v>
      </c>
      <c r="B126" s="363" t="s">
        <v>463</v>
      </c>
      <c r="C126" s="392"/>
      <c r="D126" s="392"/>
      <c r="E126" s="392"/>
    </row>
    <row r="127" spans="1:5" ht="12" customHeight="1" thickBot="1">
      <c r="A127" s="381" t="s">
        <v>10</v>
      </c>
      <c r="B127" s="384" t="s">
        <v>793</v>
      </c>
      <c r="C127" s="402">
        <f>+C128+C129+C130+C131</f>
        <v>0</v>
      </c>
      <c r="D127" s="402">
        <f>+D128+D129+D130+D131</f>
        <v>0</v>
      </c>
      <c r="E127" s="402">
        <f>+E128+E129+E130+E131</f>
        <v>0</v>
      </c>
    </row>
    <row r="128" spans="1:5" ht="12" customHeight="1">
      <c r="A128" s="549" t="s">
        <v>64</v>
      </c>
      <c r="B128" s="365" t="s">
        <v>465</v>
      </c>
      <c r="C128" s="392"/>
      <c r="D128" s="392"/>
      <c r="E128" s="392"/>
    </row>
    <row r="129" spans="1:5" ht="12" customHeight="1">
      <c r="A129" s="549" t="s">
        <v>65</v>
      </c>
      <c r="B129" s="365" t="s">
        <v>466</v>
      </c>
      <c r="C129" s="392"/>
      <c r="D129" s="392"/>
      <c r="E129" s="392"/>
    </row>
    <row r="130" spans="1:5" ht="12" customHeight="1">
      <c r="A130" s="549" t="s">
        <v>66</v>
      </c>
      <c r="B130" s="365" t="s">
        <v>467</v>
      </c>
      <c r="C130" s="392"/>
      <c r="D130" s="392"/>
      <c r="E130" s="392"/>
    </row>
    <row r="131" spans="1:5" s="339" customFormat="1" ht="12" customHeight="1" thickBot="1">
      <c r="A131" s="558" t="s">
        <v>124</v>
      </c>
      <c r="B131" s="363" t="s">
        <v>468</v>
      </c>
      <c r="C131" s="392"/>
      <c r="D131" s="392"/>
      <c r="E131" s="392"/>
    </row>
    <row r="132" spans="1:11" ht="13.5" thickBot="1">
      <c r="A132" s="381" t="s">
        <v>11</v>
      </c>
      <c r="B132" s="384" t="s">
        <v>794</v>
      </c>
      <c r="C132" s="533">
        <f>+C133+C134+C135+C137+C136</f>
        <v>141855</v>
      </c>
      <c r="D132" s="533">
        <f>+D133+D134+D135+D137+D136</f>
        <v>138866</v>
      </c>
      <c r="E132" s="533">
        <f>+E133+E134+E135+E137+E136</f>
        <v>131780</v>
      </c>
      <c r="K132" s="512"/>
    </row>
    <row r="133" spans="1:5" ht="12.75">
      <c r="A133" s="549" t="s">
        <v>67</v>
      </c>
      <c r="B133" s="365" t="s">
        <v>469</v>
      </c>
      <c r="C133" s="392"/>
      <c r="D133" s="392">
        <v>7061</v>
      </c>
      <c r="E133" s="392"/>
    </row>
    <row r="134" spans="1:5" ht="12" customHeight="1">
      <c r="A134" s="549" t="s">
        <v>68</v>
      </c>
      <c r="B134" s="365" t="s">
        <v>470</v>
      </c>
      <c r="C134" s="392"/>
      <c r="D134" s="392"/>
      <c r="E134" s="392"/>
    </row>
    <row r="135" spans="1:5" s="339" customFormat="1" ht="12" customHeight="1">
      <c r="A135" s="549" t="s">
        <v>361</v>
      </c>
      <c r="B135" s="365" t="s">
        <v>681</v>
      </c>
      <c r="C135" s="392">
        <v>141855</v>
      </c>
      <c r="D135" s="392">
        <v>131805</v>
      </c>
      <c r="E135" s="392">
        <v>131780</v>
      </c>
    </row>
    <row r="136" spans="1:5" s="339" customFormat="1" ht="12" customHeight="1">
      <c r="A136" s="549" t="s">
        <v>363</v>
      </c>
      <c r="B136" s="365" t="s">
        <v>471</v>
      </c>
      <c r="C136" s="392"/>
      <c r="D136" s="392"/>
      <c r="E136" s="392"/>
    </row>
    <row r="137" spans="1:5" s="339" customFormat="1" ht="12" customHeight="1" thickBot="1">
      <c r="A137" s="558" t="s">
        <v>365</v>
      </c>
      <c r="B137" s="363" t="s">
        <v>472</v>
      </c>
      <c r="C137" s="392"/>
      <c r="D137" s="392"/>
      <c r="E137" s="392"/>
    </row>
    <row r="138" spans="1:5" s="339" customFormat="1" ht="12" customHeight="1" thickBot="1">
      <c r="A138" s="381" t="s">
        <v>12</v>
      </c>
      <c r="B138" s="384" t="s">
        <v>795</v>
      </c>
      <c r="C138" s="535">
        <f>+C139+C140+C141+C142</f>
        <v>0</v>
      </c>
      <c r="D138" s="535">
        <f>+D139+D140+D141+D142</f>
        <v>0</v>
      </c>
      <c r="E138" s="535">
        <f>+E139+E140+E141+E142</f>
        <v>0</v>
      </c>
    </row>
    <row r="139" spans="1:5" s="339" customFormat="1" ht="12" customHeight="1">
      <c r="A139" s="549" t="s">
        <v>69</v>
      </c>
      <c r="B139" s="365" t="s">
        <v>474</v>
      </c>
      <c r="C139" s="392"/>
      <c r="D139" s="392"/>
      <c r="E139" s="392"/>
    </row>
    <row r="140" spans="1:5" s="339" customFormat="1" ht="12" customHeight="1">
      <c r="A140" s="549" t="s">
        <v>70</v>
      </c>
      <c r="B140" s="365" t="s">
        <v>475</v>
      </c>
      <c r="C140" s="392"/>
      <c r="D140" s="392"/>
      <c r="E140" s="392"/>
    </row>
    <row r="141" spans="1:5" s="339" customFormat="1" ht="12" customHeight="1">
      <c r="A141" s="549" t="s">
        <v>370</v>
      </c>
      <c r="B141" s="365" t="s">
        <v>476</v>
      </c>
      <c r="C141" s="392"/>
      <c r="D141" s="392"/>
      <c r="E141" s="392"/>
    </row>
    <row r="142" spans="1:5" ht="12.75" customHeight="1" thickBot="1">
      <c r="A142" s="549" t="s">
        <v>372</v>
      </c>
      <c r="B142" s="365" t="s">
        <v>477</v>
      </c>
      <c r="C142" s="392"/>
      <c r="D142" s="392"/>
      <c r="E142" s="392"/>
    </row>
    <row r="143" spans="1:5" ht="12" customHeight="1" thickBot="1">
      <c r="A143" s="381" t="s">
        <v>13</v>
      </c>
      <c r="B143" s="384" t="s">
        <v>796</v>
      </c>
      <c r="C143" s="548">
        <f>+C123+C127+C132+C138</f>
        <v>141855</v>
      </c>
      <c r="D143" s="548">
        <f>+D123+D127+D132+D138</f>
        <v>138866</v>
      </c>
      <c r="E143" s="548">
        <f>+E123+E127+E132+E138</f>
        <v>131780</v>
      </c>
    </row>
    <row r="144" spans="1:5" ht="15" customHeight="1" thickBot="1">
      <c r="A144" s="559" t="s">
        <v>14</v>
      </c>
      <c r="B144" s="404" t="s">
        <v>797</v>
      </c>
      <c r="C144" s="548">
        <f>+C122+C143</f>
        <v>424809</v>
      </c>
      <c r="D144" s="548">
        <f>+D122+D143</f>
        <v>474090</v>
      </c>
      <c r="E144" s="548">
        <f>+E122+E143</f>
        <v>418536</v>
      </c>
    </row>
    <row r="145" spans="1:5" ht="13.5" thickBot="1">
      <c r="A145" s="41"/>
      <c r="B145" s="42"/>
      <c r="C145" s="43"/>
      <c r="D145" s="43"/>
      <c r="E145" s="43"/>
    </row>
    <row r="146" spans="1:5" ht="15" customHeight="1" thickBot="1">
      <c r="A146" s="525" t="s">
        <v>683</v>
      </c>
      <c r="B146" s="526"/>
      <c r="C146" s="112">
        <v>19</v>
      </c>
      <c r="D146" s="113">
        <v>19</v>
      </c>
      <c r="E146" s="110">
        <v>19</v>
      </c>
    </row>
    <row r="147" spans="1:5" ht="14.25" customHeight="1" thickBot="1">
      <c r="A147" s="525" t="s">
        <v>148</v>
      </c>
      <c r="B147" s="526"/>
      <c r="C147" s="112">
        <v>36</v>
      </c>
      <c r="D147" s="113">
        <v>36</v>
      </c>
      <c r="E147" s="110">
        <v>36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7"/>
  <sheetViews>
    <sheetView view="pageBreakPreview" zoomScaleSheetLayoutView="100" workbookViewId="0" topLeftCell="A61">
      <selection activeCell="F108" sqref="F108"/>
    </sheetView>
  </sheetViews>
  <sheetFormatPr defaultColWidth="9.00390625" defaultRowHeight="12.75"/>
  <cols>
    <col min="1" max="1" width="14.875" style="540" customWidth="1"/>
    <col min="2" max="2" width="64.625" style="541" customWidth="1"/>
    <col min="3" max="5" width="17.00390625" style="542" customWidth="1"/>
    <col min="6" max="16384" width="9.375" style="31" customWidth="1"/>
  </cols>
  <sheetData>
    <row r="1" spans="1:5" s="516" customFormat="1" ht="16.5" customHeight="1" thickBot="1">
      <c r="A1" s="515"/>
      <c r="B1" s="517"/>
      <c r="C1" s="561"/>
      <c r="D1" s="527"/>
      <c r="E1" s="657" t="str">
        <f>+CONCATENATE("6.2. melléklet a ……/",LEFT(ÖSSZEFÜGGÉSEK!A4,4)+1,". (……) önkormányzati rendelethez")</f>
        <v>6.2. melléklet a ……/2015. (……) önkormányzati rendelethez</v>
      </c>
    </row>
    <row r="2" spans="1:5" s="562" customFormat="1" ht="15.75" customHeight="1">
      <c r="A2" s="543" t="s">
        <v>52</v>
      </c>
      <c r="B2" s="750" t="s">
        <v>153</v>
      </c>
      <c r="C2" s="751"/>
      <c r="D2" s="752"/>
      <c r="E2" s="536" t="s">
        <v>40</v>
      </c>
    </row>
    <row r="3" spans="1:5" s="562" customFormat="1" ht="24.75" thickBot="1">
      <c r="A3" s="560" t="s">
        <v>560</v>
      </c>
      <c r="B3" s="753" t="s">
        <v>684</v>
      </c>
      <c r="C3" s="754"/>
      <c r="D3" s="755"/>
      <c r="E3" s="511" t="s">
        <v>48</v>
      </c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64" customFormat="1" ht="12" customHeight="1" thickBot="1">
      <c r="A8" s="381" t="s">
        <v>6</v>
      </c>
      <c r="B8" s="377" t="s">
        <v>311</v>
      </c>
      <c r="C8" s="408">
        <f>SUM(C9:C14)</f>
        <v>166658</v>
      </c>
      <c r="D8" s="408">
        <f>SUM(D9:D14)</f>
        <v>156768</v>
      </c>
      <c r="E8" s="391">
        <f>SUM(E9:E14)</f>
        <v>156768</v>
      </c>
    </row>
    <row r="9" spans="1:5" s="539" customFormat="1" ht="12" customHeight="1">
      <c r="A9" s="549" t="s">
        <v>71</v>
      </c>
      <c r="B9" s="419" t="s">
        <v>312</v>
      </c>
      <c r="C9" s="410">
        <v>52305</v>
      </c>
      <c r="D9" s="410">
        <v>52305</v>
      </c>
      <c r="E9" s="393">
        <f>'6.1. sz. mell'!E9-'6.3. sz. mell'!E9</f>
        <v>52305</v>
      </c>
    </row>
    <row r="10" spans="1:5" s="565" customFormat="1" ht="12" customHeight="1">
      <c r="A10" s="550" t="s">
        <v>72</v>
      </c>
      <c r="B10" s="420" t="s">
        <v>313</v>
      </c>
      <c r="C10" s="409">
        <v>39736</v>
      </c>
      <c r="D10" s="409">
        <v>39008</v>
      </c>
      <c r="E10" s="393">
        <f>'6.1. sz. mell'!E10-'6.3. sz. mell'!E10</f>
        <v>39008</v>
      </c>
    </row>
    <row r="11" spans="1:5" s="565" customFormat="1" ht="12" customHeight="1">
      <c r="A11" s="550" t="s">
        <v>73</v>
      </c>
      <c r="B11" s="420" t="s">
        <v>314</v>
      </c>
      <c r="C11" s="409">
        <v>33491</v>
      </c>
      <c r="D11" s="409">
        <v>57517</v>
      </c>
      <c r="E11" s="393">
        <f>'6.1. sz. mell'!E11-'6.3. sz. mell'!E11</f>
        <v>57517</v>
      </c>
    </row>
    <row r="12" spans="1:5" s="565" customFormat="1" ht="12" customHeight="1">
      <c r="A12" s="550" t="s">
        <v>74</v>
      </c>
      <c r="B12" s="420" t="s">
        <v>315</v>
      </c>
      <c r="C12" s="409">
        <v>2418</v>
      </c>
      <c r="D12" s="409">
        <v>2418</v>
      </c>
      <c r="E12" s="393">
        <f>'6.1. sz. mell'!E12-'6.3. sz. mell'!E12</f>
        <v>2418</v>
      </c>
    </row>
    <row r="13" spans="1:5" s="565" customFormat="1" ht="12" customHeight="1">
      <c r="A13" s="550" t="s">
        <v>106</v>
      </c>
      <c r="B13" s="420" t="s">
        <v>316</v>
      </c>
      <c r="C13" s="409">
        <v>33</v>
      </c>
      <c r="D13" s="409">
        <v>712</v>
      </c>
      <c r="E13" s="393">
        <f>'6.1. sz. mell'!E13-'6.3. sz. mell'!E13</f>
        <v>712</v>
      </c>
    </row>
    <row r="14" spans="1:5" s="539" customFormat="1" ht="12" customHeight="1" thickBot="1">
      <c r="A14" s="551" t="s">
        <v>75</v>
      </c>
      <c r="B14" s="421" t="s">
        <v>317</v>
      </c>
      <c r="C14" s="411">
        <v>38675</v>
      </c>
      <c r="D14" s="411">
        <v>4808</v>
      </c>
      <c r="E14" s="393">
        <f>'6.1. sz. mell'!E14-'6.3. sz. mell'!E14</f>
        <v>4808</v>
      </c>
    </row>
    <row r="15" spans="1:5" s="539" customFormat="1" ht="12" customHeight="1" thickBot="1">
      <c r="A15" s="381" t="s">
        <v>7</v>
      </c>
      <c r="B15" s="398" t="s">
        <v>318</v>
      </c>
      <c r="C15" s="408">
        <f>SUM(C16:C20)</f>
        <v>43447</v>
      </c>
      <c r="D15" s="408">
        <f>SUM(D16:D20)</f>
        <v>42250</v>
      </c>
      <c r="E15" s="391">
        <f>SUM(E16:E20)</f>
        <v>42249</v>
      </c>
    </row>
    <row r="16" spans="1:5" s="539" customFormat="1" ht="12" customHeight="1">
      <c r="A16" s="549" t="s">
        <v>77</v>
      </c>
      <c r="B16" s="419" t="s">
        <v>319</v>
      </c>
      <c r="C16" s="410"/>
      <c r="D16" s="410">
        <v>666</v>
      </c>
      <c r="E16" s="393">
        <f>'6.1. sz. mell'!E16-'6.3. sz. mell'!E16</f>
        <v>666</v>
      </c>
    </row>
    <row r="17" spans="1:5" s="539" customFormat="1" ht="12" customHeight="1">
      <c r="A17" s="550" t="s">
        <v>78</v>
      </c>
      <c r="B17" s="420" t="s">
        <v>320</v>
      </c>
      <c r="C17" s="409"/>
      <c r="D17" s="409"/>
      <c r="E17" s="393">
        <f>'6.1. sz. mell'!E17-'6.3. sz. mell'!E17</f>
        <v>0</v>
      </c>
    </row>
    <row r="18" spans="1:5" s="539" customFormat="1" ht="12" customHeight="1">
      <c r="A18" s="550" t="s">
        <v>79</v>
      </c>
      <c r="B18" s="420" t="s">
        <v>321</v>
      </c>
      <c r="C18" s="409"/>
      <c r="D18" s="409"/>
      <c r="E18" s="393">
        <f>'6.1. sz. mell'!E18-'6.3. sz. mell'!E18</f>
        <v>0</v>
      </c>
    </row>
    <row r="19" spans="1:5" s="539" customFormat="1" ht="12" customHeight="1">
      <c r="A19" s="550" t="s">
        <v>80</v>
      </c>
      <c r="B19" s="420" t="s">
        <v>322</v>
      </c>
      <c r="C19" s="409"/>
      <c r="D19" s="409"/>
      <c r="E19" s="393">
        <f>'6.1. sz. mell'!E19-'6.3. sz. mell'!E19</f>
        <v>0</v>
      </c>
    </row>
    <row r="20" spans="1:5" s="539" customFormat="1" ht="12" customHeight="1">
      <c r="A20" s="550" t="s">
        <v>81</v>
      </c>
      <c r="B20" s="420" t="s">
        <v>323</v>
      </c>
      <c r="C20" s="409">
        <v>43447</v>
      </c>
      <c r="D20" s="409">
        <v>41584</v>
      </c>
      <c r="E20" s="393">
        <f>'6.1. sz. mell'!E20-'6.3. sz. mell'!E20</f>
        <v>41583</v>
      </c>
    </row>
    <row r="21" spans="1:5" s="565" customFormat="1" ht="12" customHeight="1" thickBot="1">
      <c r="A21" s="551" t="s">
        <v>88</v>
      </c>
      <c r="B21" s="421" t="s">
        <v>324</v>
      </c>
      <c r="C21" s="411"/>
      <c r="D21" s="411"/>
      <c r="E21" s="393">
        <f>'6.1. sz. mell'!E21-'6.3. sz. mell'!E21</f>
        <v>0</v>
      </c>
    </row>
    <row r="22" spans="1:5" s="565" customFormat="1" ht="21.75" thickBot="1">
      <c r="A22" s="381" t="s">
        <v>8</v>
      </c>
      <c r="B22" s="377" t="s">
        <v>325</v>
      </c>
      <c r="C22" s="408">
        <f>SUM(C23:C27)</f>
        <v>0</v>
      </c>
      <c r="D22" s="408">
        <f>SUM(D23:D27)</f>
        <v>11184</v>
      </c>
      <c r="E22" s="391">
        <f>SUM(E23:E27)</f>
        <v>11184</v>
      </c>
    </row>
    <row r="23" spans="1:5" s="565" customFormat="1" ht="12" customHeight="1">
      <c r="A23" s="549" t="s">
        <v>60</v>
      </c>
      <c r="B23" s="419" t="s">
        <v>326</v>
      </c>
      <c r="C23" s="410"/>
      <c r="D23" s="410"/>
      <c r="E23" s="393">
        <f>'6.1. sz. mell'!E23-'6.3. sz. mell'!E23</f>
        <v>0</v>
      </c>
    </row>
    <row r="24" spans="1:5" s="539" customFormat="1" ht="12" customHeight="1">
      <c r="A24" s="550" t="s">
        <v>61</v>
      </c>
      <c r="B24" s="420" t="s">
        <v>327</v>
      </c>
      <c r="C24" s="409"/>
      <c r="D24" s="409"/>
      <c r="E24" s="393">
        <f>'6.1. sz. mell'!E24-'6.3. sz. mell'!E24</f>
        <v>0</v>
      </c>
    </row>
    <row r="25" spans="1:5" s="565" customFormat="1" ht="12" customHeight="1">
      <c r="A25" s="550" t="s">
        <v>62</v>
      </c>
      <c r="B25" s="420" t="s">
        <v>328</v>
      </c>
      <c r="C25" s="409"/>
      <c r="D25" s="409"/>
      <c r="E25" s="393">
        <f>'6.1. sz. mell'!E25-'6.3. sz. mell'!E25</f>
        <v>0</v>
      </c>
    </row>
    <row r="26" spans="1:5" s="565" customFormat="1" ht="12" customHeight="1">
      <c r="A26" s="550" t="s">
        <v>63</v>
      </c>
      <c r="B26" s="420" t="s">
        <v>329</v>
      </c>
      <c r="C26" s="409"/>
      <c r="D26" s="409"/>
      <c r="E26" s="393">
        <f>'6.1. sz. mell'!E26-'6.3. sz. mell'!E26</f>
        <v>0</v>
      </c>
    </row>
    <row r="27" spans="1:5" s="565" customFormat="1" ht="12" customHeight="1">
      <c r="A27" s="550" t="s">
        <v>120</v>
      </c>
      <c r="B27" s="420" t="s">
        <v>330</v>
      </c>
      <c r="C27" s="409"/>
      <c r="D27" s="409">
        <v>11184</v>
      </c>
      <c r="E27" s="393">
        <f>'6.1. sz. mell'!E27-'6.3. sz. mell'!E27</f>
        <v>11184</v>
      </c>
    </row>
    <row r="28" spans="1:5" s="565" customFormat="1" ht="12" customHeight="1" thickBot="1">
      <c r="A28" s="551" t="s">
        <v>121</v>
      </c>
      <c r="B28" s="421" t="s">
        <v>331</v>
      </c>
      <c r="C28" s="411"/>
      <c r="D28" s="411">
        <v>11184</v>
      </c>
      <c r="E28" s="393">
        <f>'6.1. sz. mell'!E28-'6.3. sz. mell'!E28</f>
        <v>11184</v>
      </c>
    </row>
    <row r="29" spans="1:5" s="565" customFormat="1" ht="12" customHeight="1" thickBot="1">
      <c r="A29" s="381" t="s">
        <v>122</v>
      </c>
      <c r="B29" s="377" t="s">
        <v>332</v>
      </c>
      <c r="C29" s="414">
        <f>+C30+C33+C34+C35</f>
        <v>57100</v>
      </c>
      <c r="D29" s="414">
        <f>+D30+D33+D34+D35</f>
        <v>38916</v>
      </c>
      <c r="E29" s="427">
        <f>+E30+E33+E34+E35</f>
        <v>38916</v>
      </c>
    </row>
    <row r="30" spans="1:5" s="565" customFormat="1" ht="12" customHeight="1">
      <c r="A30" s="549" t="s">
        <v>333</v>
      </c>
      <c r="B30" s="419" t="s">
        <v>334</v>
      </c>
      <c r="C30" s="429">
        <f>+C31+C32</f>
        <v>49400</v>
      </c>
      <c r="D30" s="429">
        <f>+D31+D32</f>
        <v>32385</v>
      </c>
      <c r="E30" s="393">
        <f>'6.1. sz. mell'!E30-'6.3. sz. mell'!E30</f>
        <v>32385</v>
      </c>
    </row>
    <row r="31" spans="1:5" s="565" customFormat="1" ht="12" customHeight="1">
      <c r="A31" s="550" t="s">
        <v>335</v>
      </c>
      <c r="B31" s="420" t="s">
        <v>336</v>
      </c>
      <c r="C31" s="409">
        <v>14400</v>
      </c>
      <c r="D31" s="409">
        <v>11673</v>
      </c>
      <c r="E31" s="393">
        <f>'6.1. sz. mell'!E31-'6.3. sz. mell'!E31</f>
        <v>11673</v>
      </c>
    </row>
    <row r="32" spans="1:5" s="565" customFormat="1" ht="12" customHeight="1">
      <c r="A32" s="550" t="s">
        <v>337</v>
      </c>
      <c r="B32" s="420" t="s">
        <v>338</v>
      </c>
      <c r="C32" s="409">
        <v>35000</v>
      </c>
      <c r="D32" s="409">
        <v>20712</v>
      </c>
      <c r="E32" s="393">
        <f>'6.1. sz. mell'!E32-'6.3. sz. mell'!E32</f>
        <v>20712</v>
      </c>
    </row>
    <row r="33" spans="1:5" s="565" customFormat="1" ht="12" customHeight="1">
      <c r="A33" s="550" t="s">
        <v>339</v>
      </c>
      <c r="B33" s="420" t="s">
        <v>340</v>
      </c>
      <c r="C33" s="409">
        <v>3200</v>
      </c>
      <c r="D33" s="409">
        <v>3750</v>
      </c>
      <c r="E33" s="393">
        <f>'6.1. sz. mell'!E33-'6.3. sz. mell'!E33</f>
        <v>3750</v>
      </c>
    </row>
    <row r="34" spans="1:5" s="565" customFormat="1" ht="12" customHeight="1">
      <c r="A34" s="550" t="s">
        <v>341</v>
      </c>
      <c r="B34" s="420" t="s">
        <v>342</v>
      </c>
      <c r="C34" s="409">
        <v>4000</v>
      </c>
      <c r="D34" s="409">
        <v>2427</v>
      </c>
      <c r="E34" s="393">
        <f>'6.1. sz. mell'!E34-'6.3. sz. mell'!E34</f>
        <v>2427</v>
      </c>
    </row>
    <row r="35" spans="1:5" s="565" customFormat="1" ht="12" customHeight="1" thickBot="1">
      <c r="A35" s="551" t="s">
        <v>343</v>
      </c>
      <c r="B35" s="421" t="s">
        <v>344</v>
      </c>
      <c r="C35" s="411">
        <v>500</v>
      </c>
      <c r="D35" s="411">
        <v>354</v>
      </c>
      <c r="E35" s="393">
        <f>'6.1. sz. mell'!E35-'6.3. sz. mell'!E35</f>
        <v>354</v>
      </c>
    </row>
    <row r="36" spans="1:5" s="565" customFormat="1" ht="12" customHeight="1" thickBot="1">
      <c r="A36" s="381" t="s">
        <v>10</v>
      </c>
      <c r="B36" s="377" t="s">
        <v>345</v>
      </c>
      <c r="C36" s="408">
        <f>SUM(C37:C46)</f>
        <v>28013</v>
      </c>
      <c r="D36" s="408">
        <f>SUM(D37:D46)</f>
        <v>29186</v>
      </c>
      <c r="E36" s="391">
        <f>SUM(E37:E46)</f>
        <v>28692</v>
      </c>
    </row>
    <row r="37" spans="1:5" s="565" customFormat="1" ht="12" customHeight="1">
      <c r="A37" s="549" t="s">
        <v>64</v>
      </c>
      <c r="B37" s="419" t="s">
        <v>346</v>
      </c>
      <c r="C37" s="410">
        <v>13210</v>
      </c>
      <c r="D37" s="410">
        <v>11241</v>
      </c>
      <c r="E37" s="393">
        <f>'6.1. sz. mell'!E37-'6.3. sz. mell'!E37</f>
        <v>11241</v>
      </c>
    </row>
    <row r="38" spans="1:5" s="565" customFormat="1" ht="12" customHeight="1">
      <c r="A38" s="550" t="s">
        <v>65</v>
      </c>
      <c r="B38" s="420" t="s">
        <v>347</v>
      </c>
      <c r="C38" s="409">
        <v>7751</v>
      </c>
      <c r="D38" s="409">
        <v>8774</v>
      </c>
      <c r="E38" s="393">
        <f>'6.1. sz. mell'!E38-'6.3. sz. mell'!E38</f>
        <v>8775</v>
      </c>
    </row>
    <row r="39" spans="1:5" s="565" customFormat="1" ht="12" customHeight="1">
      <c r="A39" s="550" t="s">
        <v>66</v>
      </c>
      <c r="B39" s="420" t="s">
        <v>348</v>
      </c>
      <c r="C39" s="409">
        <v>400</v>
      </c>
      <c r="D39" s="409">
        <v>698</v>
      </c>
      <c r="E39" s="393">
        <f>'6.1. sz. mell'!E39-'6.3. sz. mell'!E39</f>
        <v>698</v>
      </c>
    </row>
    <row r="40" spans="1:5" s="565" customFormat="1" ht="12" customHeight="1">
      <c r="A40" s="550" t="s">
        <v>124</v>
      </c>
      <c r="B40" s="420" t="s">
        <v>349</v>
      </c>
      <c r="C40" s="409">
        <v>1500</v>
      </c>
      <c r="D40" s="409">
        <v>1410</v>
      </c>
      <c r="E40" s="393">
        <f>'6.1. sz. mell'!E40-'6.3. sz. mell'!E40</f>
        <v>1410</v>
      </c>
    </row>
    <row r="41" spans="1:5" s="565" customFormat="1" ht="12" customHeight="1">
      <c r="A41" s="550" t="s">
        <v>125</v>
      </c>
      <c r="B41" s="420" t="s">
        <v>350</v>
      </c>
      <c r="C41" s="409">
        <v>1163</v>
      </c>
      <c r="D41" s="409">
        <v>1346</v>
      </c>
      <c r="E41" s="393">
        <f>'6.1. sz. mell'!E41-'6.3. sz. mell'!E41</f>
        <v>1346</v>
      </c>
    </row>
    <row r="42" spans="1:5" s="565" customFormat="1" ht="12" customHeight="1">
      <c r="A42" s="550" t="s">
        <v>126</v>
      </c>
      <c r="B42" s="420" t="s">
        <v>351</v>
      </c>
      <c r="C42" s="409">
        <v>3989</v>
      </c>
      <c r="D42" s="409">
        <v>4027</v>
      </c>
      <c r="E42" s="393">
        <f>'6.1. sz. mell'!E42-'6.3. sz. mell'!E42</f>
        <v>3532</v>
      </c>
    </row>
    <row r="43" spans="1:5" s="565" customFormat="1" ht="12" customHeight="1">
      <c r="A43" s="550" t="s">
        <v>127</v>
      </c>
      <c r="B43" s="420" t="s">
        <v>352</v>
      </c>
      <c r="C43" s="409"/>
      <c r="D43" s="409"/>
      <c r="E43" s="393">
        <f>'6.1. sz. mell'!E43-'6.3. sz. mell'!E43</f>
        <v>0</v>
      </c>
    </row>
    <row r="44" spans="1:5" s="565" customFormat="1" ht="12" customHeight="1">
      <c r="A44" s="550" t="s">
        <v>128</v>
      </c>
      <c r="B44" s="420" t="s">
        <v>353</v>
      </c>
      <c r="C44" s="409"/>
      <c r="D44" s="409">
        <v>478</v>
      </c>
      <c r="E44" s="393">
        <f>'6.1. sz. mell'!E44-'6.3. sz. mell'!E44</f>
        <v>478</v>
      </c>
    </row>
    <row r="45" spans="1:5" s="565" customFormat="1" ht="12" customHeight="1">
      <c r="A45" s="550" t="s">
        <v>354</v>
      </c>
      <c r="B45" s="420" t="s">
        <v>355</v>
      </c>
      <c r="C45" s="412"/>
      <c r="D45" s="412"/>
      <c r="E45" s="393">
        <f>'6.1. sz. mell'!E45-'6.3. sz. mell'!E45</f>
        <v>0</v>
      </c>
    </row>
    <row r="46" spans="1:5" s="539" customFormat="1" ht="12" customHeight="1" thickBot="1">
      <c r="A46" s="551" t="s">
        <v>356</v>
      </c>
      <c r="B46" s="421" t="s">
        <v>357</v>
      </c>
      <c r="C46" s="413"/>
      <c r="D46" s="413">
        <v>1212</v>
      </c>
      <c r="E46" s="393">
        <f>'6.1. sz. mell'!E46-'6.3. sz. mell'!E46</f>
        <v>1212</v>
      </c>
    </row>
    <row r="47" spans="1:5" s="565" customFormat="1" ht="12" customHeight="1" thickBot="1">
      <c r="A47" s="381" t="s">
        <v>11</v>
      </c>
      <c r="B47" s="377" t="s">
        <v>358</v>
      </c>
      <c r="C47" s="408">
        <f>SUM(C48:C52)</f>
        <v>0</v>
      </c>
      <c r="D47" s="408">
        <f>SUM(D48:D52)</f>
        <v>0</v>
      </c>
      <c r="E47" s="391">
        <f>SUM(E48:E52)</f>
        <v>0</v>
      </c>
    </row>
    <row r="48" spans="1:5" s="565" customFormat="1" ht="12" customHeight="1">
      <c r="A48" s="549" t="s">
        <v>67</v>
      </c>
      <c r="B48" s="419" t="s">
        <v>359</v>
      </c>
      <c r="C48" s="431"/>
      <c r="D48" s="431"/>
      <c r="E48" s="393">
        <f>'6.1. sz. mell'!E48-'6.3. sz. mell'!E48</f>
        <v>0</v>
      </c>
    </row>
    <row r="49" spans="1:5" s="565" customFormat="1" ht="12" customHeight="1">
      <c r="A49" s="550" t="s">
        <v>68</v>
      </c>
      <c r="B49" s="420" t="s">
        <v>360</v>
      </c>
      <c r="C49" s="412"/>
      <c r="D49" s="412"/>
      <c r="E49" s="393">
        <f>'6.1. sz. mell'!E49-'6.3. sz. mell'!E49</f>
        <v>0</v>
      </c>
    </row>
    <row r="50" spans="1:5" s="565" customFormat="1" ht="12" customHeight="1">
      <c r="A50" s="550" t="s">
        <v>361</v>
      </c>
      <c r="B50" s="420" t="s">
        <v>362</v>
      </c>
      <c r="C50" s="412"/>
      <c r="D50" s="412"/>
      <c r="E50" s="393">
        <f>'6.1. sz. mell'!E50-'6.3. sz. mell'!E50</f>
        <v>0</v>
      </c>
    </row>
    <row r="51" spans="1:5" s="565" customFormat="1" ht="12" customHeight="1">
      <c r="A51" s="550" t="s">
        <v>363</v>
      </c>
      <c r="B51" s="420" t="s">
        <v>364</v>
      </c>
      <c r="C51" s="412"/>
      <c r="D51" s="412"/>
      <c r="E51" s="393">
        <f>'6.1. sz. mell'!E51-'6.3. sz. mell'!E51</f>
        <v>0</v>
      </c>
    </row>
    <row r="52" spans="1:5" s="565" customFormat="1" ht="12" customHeight="1" thickBot="1">
      <c r="A52" s="551" t="s">
        <v>365</v>
      </c>
      <c r="B52" s="421" t="s">
        <v>366</v>
      </c>
      <c r="C52" s="413"/>
      <c r="D52" s="413"/>
      <c r="E52" s="393">
        <f>'6.1. sz. mell'!E52-'6.3. sz. mell'!E52</f>
        <v>0</v>
      </c>
    </row>
    <row r="53" spans="1:5" s="565" customFormat="1" ht="12" customHeight="1" thickBot="1">
      <c r="A53" s="381" t="s">
        <v>129</v>
      </c>
      <c r="B53" s="377" t="s">
        <v>367</v>
      </c>
      <c r="C53" s="408">
        <f>SUM(C54:C56)</f>
        <v>250</v>
      </c>
      <c r="D53" s="408">
        <f>SUM(D54:D56)</f>
        <v>50</v>
      </c>
      <c r="E53" s="391">
        <f>SUM(E54:E56)</f>
        <v>50</v>
      </c>
    </row>
    <row r="54" spans="1:5" s="539" customFormat="1" ht="12" customHeight="1">
      <c r="A54" s="549" t="s">
        <v>69</v>
      </c>
      <c r="B54" s="419" t="s">
        <v>368</v>
      </c>
      <c r="C54" s="410"/>
      <c r="D54" s="410"/>
      <c r="E54" s="393">
        <f>'6.1. sz. mell'!E54-'6.3. sz. mell'!E54</f>
        <v>0</v>
      </c>
    </row>
    <row r="55" spans="1:5" s="539" customFormat="1" ht="12" customHeight="1">
      <c r="A55" s="550" t="s">
        <v>70</v>
      </c>
      <c r="B55" s="420" t="s">
        <v>369</v>
      </c>
      <c r="C55" s="409"/>
      <c r="D55" s="409"/>
      <c r="E55" s="393">
        <f>'6.1. sz. mell'!E55-'6.3. sz. mell'!E55</f>
        <v>0</v>
      </c>
    </row>
    <row r="56" spans="1:5" s="539" customFormat="1" ht="12" customHeight="1">
      <c r="A56" s="550" t="s">
        <v>370</v>
      </c>
      <c r="B56" s="420" t="s">
        <v>371</v>
      </c>
      <c r="C56" s="409">
        <v>250</v>
      </c>
      <c r="D56" s="409">
        <v>50</v>
      </c>
      <c r="E56" s="393">
        <f>'6.1. sz. mell'!E56-'6.3. sz. mell'!E56</f>
        <v>50</v>
      </c>
    </row>
    <row r="57" spans="1:5" s="539" customFormat="1" ht="12" customHeight="1" thickBot="1">
      <c r="A57" s="551" t="s">
        <v>372</v>
      </c>
      <c r="B57" s="421" t="s">
        <v>373</v>
      </c>
      <c r="C57" s="411"/>
      <c r="D57" s="411"/>
      <c r="E57" s="393">
        <f>'6.1. sz. mell'!E57-'6.3. sz. mell'!E57</f>
        <v>0</v>
      </c>
    </row>
    <row r="58" spans="1:5" s="565" customFormat="1" ht="12" customHeight="1" thickBot="1">
      <c r="A58" s="381" t="s">
        <v>13</v>
      </c>
      <c r="B58" s="398" t="s">
        <v>374</v>
      </c>
      <c r="C58" s="408">
        <f>SUM(C59:C61)</f>
        <v>0</v>
      </c>
      <c r="D58" s="408">
        <f>SUM(D59:D61)</f>
        <v>18190</v>
      </c>
      <c r="E58" s="391">
        <f>SUM(E59:E61)</f>
        <v>18190</v>
      </c>
    </row>
    <row r="59" spans="1:5" s="565" customFormat="1" ht="12" customHeight="1">
      <c r="A59" s="549" t="s">
        <v>130</v>
      </c>
      <c r="B59" s="419" t="s">
        <v>375</v>
      </c>
      <c r="C59" s="412"/>
      <c r="D59" s="412">
        <v>18190</v>
      </c>
      <c r="E59" s="393">
        <f>'6.1. sz. mell'!E59-'6.3. sz. mell'!E59</f>
        <v>18190</v>
      </c>
    </row>
    <row r="60" spans="1:5" s="565" customFormat="1" ht="12" customHeight="1">
      <c r="A60" s="550" t="s">
        <v>131</v>
      </c>
      <c r="B60" s="420" t="s">
        <v>563</v>
      </c>
      <c r="C60" s="412"/>
      <c r="D60" s="412"/>
      <c r="E60" s="393">
        <f>'6.1. sz. mell'!E60-'6.3. sz. mell'!E60</f>
        <v>0</v>
      </c>
    </row>
    <row r="61" spans="1:5" s="565" customFormat="1" ht="12" customHeight="1">
      <c r="A61" s="550" t="s">
        <v>158</v>
      </c>
      <c r="B61" s="420" t="s">
        <v>377</v>
      </c>
      <c r="C61" s="412"/>
      <c r="D61" s="412"/>
      <c r="E61" s="393">
        <f>'6.1. sz. mell'!E61-'6.3. sz. mell'!E61</f>
        <v>0</v>
      </c>
    </row>
    <row r="62" spans="1:5" s="565" customFormat="1" ht="12" customHeight="1" thickBot="1">
      <c r="A62" s="551" t="s">
        <v>378</v>
      </c>
      <c r="B62" s="421" t="s">
        <v>379</v>
      </c>
      <c r="C62" s="412"/>
      <c r="D62" s="412"/>
      <c r="E62" s="393">
        <f>'6.1. sz. mell'!E62-'6.3. sz. mell'!E62</f>
        <v>0</v>
      </c>
    </row>
    <row r="63" spans="1:5" s="565" customFormat="1" ht="12" customHeight="1" thickBot="1">
      <c r="A63" s="381" t="s">
        <v>14</v>
      </c>
      <c r="B63" s="377" t="s">
        <v>380</v>
      </c>
      <c r="C63" s="414">
        <f>+C8+C15+C22+C29+C36+C47+C53+C58</f>
        <v>295468</v>
      </c>
      <c r="D63" s="414">
        <f>+D8+D15+D22+D29+D36+D47+D53+D58</f>
        <v>296544</v>
      </c>
      <c r="E63" s="427">
        <f>+E8+E15+E22+E29+E36+E47+E53+E58</f>
        <v>296049</v>
      </c>
    </row>
    <row r="64" spans="1:5" s="565" customFormat="1" ht="12" customHeight="1" thickBot="1">
      <c r="A64" s="552" t="s">
        <v>561</v>
      </c>
      <c r="B64" s="398" t="s">
        <v>382</v>
      </c>
      <c r="C64" s="408">
        <f>SUM(C65:C67)</f>
        <v>0</v>
      </c>
      <c r="D64" s="408">
        <f>SUM(D65:D67)</f>
        <v>0</v>
      </c>
      <c r="E64" s="391">
        <f>SUM(E65:E67)</f>
        <v>0</v>
      </c>
    </row>
    <row r="65" spans="1:5" s="565" customFormat="1" ht="12" customHeight="1">
      <c r="A65" s="549" t="s">
        <v>383</v>
      </c>
      <c r="B65" s="419" t="s">
        <v>384</v>
      </c>
      <c r="C65" s="412"/>
      <c r="D65" s="412"/>
      <c r="E65" s="393">
        <f>'6.1. sz. mell'!E65-'6.3. sz. mell'!E65</f>
        <v>0</v>
      </c>
    </row>
    <row r="66" spans="1:5" s="565" customFormat="1" ht="12" customHeight="1">
      <c r="A66" s="550" t="s">
        <v>385</v>
      </c>
      <c r="B66" s="420" t="s">
        <v>386</v>
      </c>
      <c r="C66" s="412"/>
      <c r="D66" s="412"/>
      <c r="E66" s="393">
        <f>'6.1. sz. mell'!E66-'6.3. sz. mell'!E66</f>
        <v>0</v>
      </c>
    </row>
    <row r="67" spans="1:5" s="565" customFormat="1" ht="12" customHeight="1" thickBot="1">
      <c r="A67" s="551" t="s">
        <v>387</v>
      </c>
      <c r="B67" s="545" t="s">
        <v>388</v>
      </c>
      <c r="C67" s="412"/>
      <c r="D67" s="412"/>
      <c r="E67" s="393">
        <f>'6.1. sz. mell'!E67-'6.3. sz. mell'!E67</f>
        <v>0</v>
      </c>
    </row>
    <row r="68" spans="1:5" s="565" customFormat="1" ht="12" customHeight="1" thickBot="1">
      <c r="A68" s="552" t="s">
        <v>389</v>
      </c>
      <c r="B68" s="398" t="s">
        <v>390</v>
      </c>
      <c r="C68" s="408">
        <f>SUM(C69:C72)</f>
        <v>0</v>
      </c>
      <c r="D68" s="408">
        <f>SUM(D69:D72)</f>
        <v>0</v>
      </c>
      <c r="E68" s="391">
        <f>SUM(E69:E72)</f>
        <v>0</v>
      </c>
    </row>
    <row r="69" spans="1:5" s="565" customFormat="1" ht="12" customHeight="1">
      <c r="A69" s="549" t="s">
        <v>107</v>
      </c>
      <c r="B69" s="419" t="s">
        <v>391</v>
      </c>
      <c r="C69" s="412"/>
      <c r="D69" s="412"/>
      <c r="E69" s="393">
        <f>'6.1. sz. mell'!E69-'6.3. sz. mell'!E69</f>
        <v>0</v>
      </c>
    </row>
    <row r="70" spans="1:5" s="565" customFormat="1" ht="12" customHeight="1">
      <c r="A70" s="550" t="s">
        <v>108</v>
      </c>
      <c r="B70" s="420" t="s">
        <v>392</v>
      </c>
      <c r="C70" s="412"/>
      <c r="D70" s="412"/>
      <c r="E70" s="393">
        <f>'6.1. sz. mell'!E70-'6.3. sz. mell'!E70</f>
        <v>0</v>
      </c>
    </row>
    <row r="71" spans="1:5" s="565" customFormat="1" ht="12" customHeight="1">
      <c r="A71" s="550" t="s">
        <v>393</v>
      </c>
      <c r="B71" s="420" t="s">
        <v>394</v>
      </c>
      <c r="C71" s="412"/>
      <c r="D71" s="412"/>
      <c r="E71" s="393">
        <f>'6.1. sz. mell'!E71-'6.3. sz. mell'!E71</f>
        <v>0</v>
      </c>
    </row>
    <row r="72" spans="1:5" s="565" customFormat="1" ht="12" customHeight="1" thickBot="1">
      <c r="A72" s="551" t="s">
        <v>395</v>
      </c>
      <c r="B72" s="421" t="s">
        <v>396</v>
      </c>
      <c r="C72" s="412"/>
      <c r="D72" s="412"/>
      <c r="E72" s="393">
        <f>'6.1. sz. mell'!E72-'6.3. sz. mell'!E72</f>
        <v>0</v>
      </c>
    </row>
    <row r="73" spans="1:5" s="565" customFormat="1" ht="12" customHeight="1" thickBot="1">
      <c r="A73" s="552" t="s">
        <v>397</v>
      </c>
      <c r="B73" s="398" t="s">
        <v>398</v>
      </c>
      <c r="C73" s="408">
        <f>SUM(C74:C75)</f>
        <v>106376</v>
      </c>
      <c r="D73" s="408">
        <f>SUM(D74:D75)</f>
        <v>145945</v>
      </c>
      <c r="E73" s="391">
        <f>SUM(E74:E75)</f>
        <v>144495</v>
      </c>
    </row>
    <row r="74" spans="1:5" s="565" customFormat="1" ht="12" customHeight="1">
      <c r="A74" s="549" t="s">
        <v>399</v>
      </c>
      <c r="B74" s="419" t="s">
        <v>400</v>
      </c>
      <c r="C74" s="412">
        <v>106376</v>
      </c>
      <c r="D74" s="412">
        <v>145945</v>
      </c>
      <c r="E74" s="393">
        <f>'6.1. sz. mell'!E74-'6.3. sz. mell'!E74</f>
        <v>144495</v>
      </c>
    </row>
    <row r="75" spans="1:5" s="565" customFormat="1" ht="12" customHeight="1" thickBot="1">
      <c r="A75" s="551" t="s">
        <v>401</v>
      </c>
      <c r="B75" s="421" t="s">
        <v>402</v>
      </c>
      <c r="C75" s="412"/>
      <c r="D75" s="412"/>
      <c r="E75" s="393">
        <f>'6.1. sz. mell'!E75-'6.3. sz. mell'!E75</f>
        <v>0</v>
      </c>
    </row>
    <row r="76" spans="1:5" s="565" customFormat="1" ht="12" customHeight="1" thickBot="1">
      <c r="A76" s="552" t="s">
        <v>403</v>
      </c>
      <c r="B76" s="398" t="s">
        <v>404</v>
      </c>
      <c r="C76" s="408">
        <f>SUM(C77:C79)</f>
        <v>0</v>
      </c>
      <c r="D76" s="408">
        <f>SUM(D77:D79)</f>
        <v>7061</v>
      </c>
      <c r="E76" s="391">
        <f>SUM(E77:E79)</f>
        <v>7061</v>
      </c>
    </row>
    <row r="77" spans="1:5" s="565" customFormat="1" ht="12" customHeight="1">
      <c r="A77" s="549" t="s">
        <v>405</v>
      </c>
      <c r="B77" s="419" t="s">
        <v>406</v>
      </c>
      <c r="C77" s="412"/>
      <c r="D77" s="412">
        <v>7061</v>
      </c>
      <c r="E77" s="393">
        <f>'6.1. sz. mell'!E77-'6.3. sz. mell'!E77</f>
        <v>7061</v>
      </c>
    </row>
    <row r="78" spans="1:5" s="565" customFormat="1" ht="12" customHeight="1">
      <c r="A78" s="550" t="s">
        <v>407</v>
      </c>
      <c r="B78" s="420" t="s">
        <v>408</v>
      </c>
      <c r="C78" s="412"/>
      <c r="D78" s="412"/>
      <c r="E78" s="393">
        <f>'6.1. sz. mell'!E78-'6.3. sz. mell'!E78</f>
        <v>0</v>
      </c>
    </row>
    <row r="79" spans="1:5" s="565" customFormat="1" ht="12" customHeight="1" thickBot="1">
      <c r="A79" s="551" t="s">
        <v>409</v>
      </c>
      <c r="B79" s="421" t="s">
        <v>410</v>
      </c>
      <c r="C79" s="412"/>
      <c r="D79" s="412"/>
      <c r="E79" s="393">
        <f>'6.1. sz. mell'!E79-'6.3. sz. mell'!E79</f>
        <v>0</v>
      </c>
    </row>
    <row r="80" spans="1:5" s="565" customFormat="1" ht="12" customHeight="1" thickBot="1">
      <c r="A80" s="552" t="s">
        <v>411</v>
      </c>
      <c r="B80" s="398" t="s">
        <v>412</v>
      </c>
      <c r="C80" s="408">
        <f>SUM(C81:C84)</f>
        <v>0</v>
      </c>
      <c r="D80" s="408">
        <f>SUM(D81:D84)</f>
        <v>0</v>
      </c>
      <c r="E80" s="391">
        <f>SUM(E81:E84)</f>
        <v>0</v>
      </c>
    </row>
    <row r="81" spans="1:5" s="565" customFormat="1" ht="12" customHeight="1">
      <c r="A81" s="553" t="s">
        <v>413</v>
      </c>
      <c r="B81" s="419" t="s">
        <v>414</v>
      </c>
      <c r="C81" s="412"/>
      <c r="D81" s="412"/>
      <c r="E81" s="393">
        <f>'6.1. sz. mell'!E81-'6.3. sz. mell'!E81</f>
        <v>0</v>
      </c>
    </row>
    <row r="82" spans="1:5" s="565" customFormat="1" ht="12" customHeight="1">
      <c r="A82" s="554" t="s">
        <v>415</v>
      </c>
      <c r="B82" s="420" t="s">
        <v>416</v>
      </c>
      <c r="C82" s="412"/>
      <c r="D82" s="412"/>
      <c r="E82" s="393">
        <f>'6.1. sz. mell'!E82-'6.3. sz. mell'!E82</f>
        <v>0</v>
      </c>
    </row>
    <row r="83" spans="1:5" s="565" customFormat="1" ht="12" customHeight="1">
      <c r="A83" s="554" t="s">
        <v>417</v>
      </c>
      <c r="B83" s="420" t="s">
        <v>418</v>
      </c>
      <c r="C83" s="412"/>
      <c r="D83" s="412"/>
      <c r="E83" s="393">
        <f>'6.1. sz. mell'!E83-'6.3. sz. mell'!E83</f>
        <v>0</v>
      </c>
    </row>
    <row r="84" spans="1:5" s="565" customFormat="1" ht="12" customHeight="1" thickBot="1">
      <c r="A84" s="555" t="s">
        <v>419</v>
      </c>
      <c r="B84" s="421" t="s">
        <v>420</v>
      </c>
      <c r="C84" s="412"/>
      <c r="D84" s="412"/>
      <c r="E84" s="393">
        <f>'6.1. sz. mell'!E84-'6.3. sz. mell'!E84</f>
        <v>0</v>
      </c>
    </row>
    <row r="85" spans="1:5" s="565" customFormat="1" ht="12" customHeight="1" thickBot="1">
      <c r="A85" s="552" t="s">
        <v>421</v>
      </c>
      <c r="B85" s="398" t="s">
        <v>422</v>
      </c>
      <c r="C85" s="435"/>
      <c r="D85" s="435"/>
      <c r="E85" s="436"/>
    </row>
    <row r="86" spans="1:5" s="565" customFormat="1" ht="12" customHeight="1" thickBot="1">
      <c r="A86" s="552" t="s">
        <v>423</v>
      </c>
      <c r="B86" s="546" t="s">
        <v>424</v>
      </c>
      <c r="C86" s="414">
        <f>+C64+C68+C73+C76+C80+C85</f>
        <v>106376</v>
      </c>
      <c r="D86" s="414">
        <f>+D64+D68+D73+D76+D80+D85</f>
        <v>153006</v>
      </c>
      <c r="E86" s="427">
        <f>+E64+E68+E73+E76+E80+E85</f>
        <v>151556</v>
      </c>
    </row>
    <row r="87" spans="1:5" s="565" customFormat="1" ht="12" customHeight="1" thickBot="1">
      <c r="A87" s="556" t="s">
        <v>425</v>
      </c>
      <c r="B87" s="547" t="s">
        <v>562</v>
      </c>
      <c r="C87" s="414">
        <f>+C63+C86</f>
        <v>401844</v>
      </c>
      <c r="D87" s="414">
        <f>+D63+D86</f>
        <v>449550</v>
      </c>
      <c r="E87" s="427">
        <f>+E63+E86</f>
        <v>447605</v>
      </c>
    </row>
    <row r="88" spans="1:5" s="565" customFormat="1" ht="15" customHeight="1">
      <c r="A88" s="521"/>
      <c r="B88" s="522"/>
      <c r="C88" s="537"/>
      <c r="D88" s="537"/>
      <c r="E88" s="537"/>
    </row>
    <row r="89" spans="1:5" ht="13.5" thickBot="1">
      <c r="A89" s="523"/>
      <c r="B89" s="524"/>
      <c r="C89" s="538"/>
      <c r="D89" s="538"/>
      <c r="E89" s="538"/>
    </row>
    <row r="90" spans="1:5" s="564" customFormat="1" ht="16.5" customHeight="1" thickBot="1">
      <c r="A90" s="747" t="s">
        <v>44</v>
      </c>
      <c r="B90" s="748"/>
      <c r="C90" s="748"/>
      <c r="D90" s="748"/>
      <c r="E90" s="749"/>
    </row>
    <row r="91" spans="1:5" s="339" customFormat="1" ht="12" customHeight="1" thickBot="1">
      <c r="A91" s="544" t="s">
        <v>6</v>
      </c>
      <c r="B91" s="380" t="s">
        <v>433</v>
      </c>
      <c r="C91" s="528">
        <f>SUM(C92:C96)</f>
        <v>159721</v>
      </c>
      <c r="D91" s="528">
        <f>SUM(D92:D96)</f>
        <v>205499</v>
      </c>
      <c r="E91" s="863">
        <f>SUM(E92:E96)</f>
        <v>160400</v>
      </c>
    </row>
    <row r="92" spans="1:5" ht="12" customHeight="1">
      <c r="A92" s="557" t="s">
        <v>71</v>
      </c>
      <c r="B92" s="366" t="s">
        <v>36</v>
      </c>
      <c r="C92" s="529">
        <v>67343</v>
      </c>
      <c r="D92" s="529">
        <v>73109</v>
      </c>
      <c r="E92" s="864">
        <f>'6.1. sz. mell'!E92-'6.3. sz. mell'!E92</f>
        <v>71119</v>
      </c>
    </row>
    <row r="93" spans="1:5" ht="12" customHeight="1">
      <c r="A93" s="550" t="s">
        <v>72</v>
      </c>
      <c r="B93" s="364" t="s">
        <v>132</v>
      </c>
      <c r="C93" s="530">
        <v>14494</v>
      </c>
      <c r="D93" s="530">
        <v>16717</v>
      </c>
      <c r="E93" s="393">
        <f>'6.1. sz. mell'!E93-'6.3. sz. mell'!E93</f>
        <v>14746</v>
      </c>
    </row>
    <row r="94" spans="1:5" ht="12" customHeight="1">
      <c r="A94" s="550" t="s">
        <v>73</v>
      </c>
      <c r="B94" s="364" t="s">
        <v>100</v>
      </c>
      <c r="C94" s="532">
        <v>66275</v>
      </c>
      <c r="D94" s="532">
        <v>83042</v>
      </c>
      <c r="E94" s="393">
        <f>'6.1. sz. mell'!E94-'6.3. sz. mell'!E94</f>
        <v>72547</v>
      </c>
    </row>
    <row r="95" spans="1:5" ht="12" customHeight="1">
      <c r="A95" s="550" t="s">
        <v>74</v>
      </c>
      <c r="B95" s="367" t="s">
        <v>133</v>
      </c>
      <c r="C95" s="532"/>
      <c r="D95" s="532">
        <v>1591</v>
      </c>
      <c r="E95" s="393">
        <v>660</v>
      </c>
    </row>
    <row r="96" spans="1:5" ht="12" customHeight="1">
      <c r="A96" s="550" t="s">
        <v>83</v>
      </c>
      <c r="B96" s="375" t="s">
        <v>134</v>
      </c>
      <c r="C96" s="532">
        <v>11609</v>
      </c>
      <c r="D96" s="532">
        <v>31040</v>
      </c>
      <c r="E96" s="393">
        <f>'6.1. sz. mell'!E96-'6.3. sz. mell'!E96</f>
        <v>1328</v>
      </c>
    </row>
    <row r="97" spans="1:5" ht="12" customHeight="1">
      <c r="A97" s="550" t="s">
        <v>75</v>
      </c>
      <c r="B97" s="364" t="s">
        <v>434</v>
      </c>
      <c r="C97" s="532"/>
      <c r="D97" s="532">
        <v>346</v>
      </c>
      <c r="E97" s="393">
        <f>'6.1. sz. mell'!E97-'6.3. sz. mell'!E97</f>
        <v>344</v>
      </c>
    </row>
    <row r="98" spans="1:5" ht="12" customHeight="1">
      <c r="A98" s="550" t="s">
        <v>76</v>
      </c>
      <c r="B98" s="387" t="s">
        <v>435</v>
      </c>
      <c r="C98" s="532"/>
      <c r="D98" s="532"/>
      <c r="E98" s="393">
        <f>'6.1. sz. mell'!E98-'6.3. sz. mell'!E98</f>
        <v>0</v>
      </c>
    </row>
    <row r="99" spans="1:5" ht="12" customHeight="1">
      <c r="A99" s="550" t="s">
        <v>84</v>
      </c>
      <c r="B99" s="388" t="s">
        <v>436</v>
      </c>
      <c r="C99" s="532"/>
      <c r="D99" s="532"/>
      <c r="E99" s="393">
        <f>'6.1. sz. mell'!E99-'6.3. sz. mell'!E99</f>
        <v>0</v>
      </c>
    </row>
    <row r="100" spans="1:5" ht="12" customHeight="1">
      <c r="A100" s="550" t="s">
        <v>85</v>
      </c>
      <c r="B100" s="388" t="s">
        <v>437</v>
      </c>
      <c r="C100" s="532"/>
      <c r="D100" s="532"/>
      <c r="E100" s="393">
        <f>'6.1. sz. mell'!E100-'6.3. sz. mell'!E100</f>
        <v>0</v>
      </c>
    </row>
    <row r="101" spans="1:5" ht="12" customHeight="1">
      <c r="A101" s="550" t="s">
        <v>86</v>
      </c>
      <c r="B101" s="387" t="s">
        <v>438</v>
      </c>
      <c r="C101" s="532">
        <v>871</v>
      </c>
      <c r="D101" s="532">
        <v>820</v>
      </c>
      <c r="E101" s="393">
        <f>'6.1. sz. mell'!E101-'6.3. sz. mell'!E101</f>
        <v>820</v>
      </c>
    </row>
    <row r="102" spans="1:5" ht="12" customHeight="1">
      <c r="A102" s="550" t="s">
        <v>87</v>
      </c>
      <c r="B102" s="387" t="s">
        <v>439</v>
      </c>
      <c r="C102" s="532"/>
      <c r="D102" s="532"/>
      <c r="E102" s="393">
        <f>'6.1. sz. mell'!E102-'6.3. sz. mell'!E102</f>
        <v>0</v>
      </c>
    </row>
    <row r="103" spans="1:5" ht="12" customHeight="1">
      <c r="A103" s="550" t="s">
        <v>89</v>
      </c>
      <c r="B103" s="388" t="s">
        <v>440</v>
      </c>
      <c r="C103" s="532"/>
      <c r="D103" s="532"/>
      <c r="E103" s="393">
        <f>'6.1. sz. mell'!E103-'6.3. sz. mell'!E103</f>
        <v>0</v>
      </c>
    </row>
    <row r="104" spans="1:5" ht="12" customHeight="1">
      <c r="A104" s="558" t="s">
        <v>135</v>
      </c>
      <c r="B104" s="389" t="s">
        <v>441</v>
      </c>
      <c r="C104" s="532"/>
      <c r="D104" s="532"/>
      <c r="E104" s="393">
        <f>'6.1. sz. mell'!E104-'6.3. sz. mell'!E104</f>
        <v>0</v>
      </c>
    </row>
    <row r="105" spans="1:5" ht="12" customHeight="1">
      <c r="A105" s="550" t="s">
        <v>442</v>
      </c>
      <c r="B105" s="389" t="s">
        <v>443</v>
      </c>
      <c r="C105" s="532"/>
      <c r="D105" s="532"/>
      <c r="E105" s="393">
        <f>'6.1. sz. mell'!E105-'6.3. sz. mell'!E105</f>
        <v>0</v>
      </c>
    </row>
    <row r="106" spans="1:5" ht="12" customHeight="1">
      <c r="A106" s="551" t="s">
        <v>444</v>
      </c>
      <c r="B106" s="389" t="s">
        <v>445</v>
      </c>
      <c r="C106" s="532">
        <v>238</v>
      </c>
      <c r="D106" s="532">
        <v>165</v>
      </c>
      <c r="E106" s="393">
        <f>'6.1. sz. mell'!E106-'6.3. sz. mell'!E106</f>
        <v>164</v>
      </c>
    </row>
    <row r="107" spans="1:5" s="339" customFormat="1" ht="12" customHeight="1" thickBot="1">
      <c r="A107" s="683" t="s">
        <v>742</v>
      </c>
      <c r="B107" s="676" t="s">
        <v>756</v>
      </c>
      <c r="C107" s="534">
        <v>10500</v>
      </c>
      <c r="D107" s="534">
        <v>29709</v>
      </c>
      <c r="E107" s="393">
        <f>'6.1. sz. mell'!E107-'6.3. sz. mell'!E107</f>
        <v>0</v>
      </c>
    </row>
    <row r="108" spans="1:5" ht="12" customHeight="1" thickBot="1">
      <c r="A108" s="381" t="s">
        <v>7</v>
      </c>
      <c r="B108" s="379" t="s">
        <v>446</v>
      </c>
      <c r="C108" s="402">
        <f>+C109+C111+C113</f>
        <v>103758</v>
      </c>
      <c r="D108" s="402">
        <f>+D109+D111+D113</f>
        <v>121649</v>
      </c>
      <c r="E108" s="402">
        <f>+E109+E111+E113</f>
        <v>118704</v>
      </c>
    </row>
    <row r="109" spans="1:5" ht="12" customHeight="1">
      <c r="A109" s="549" t="s">
        <v>77</v>
      </c>
      <c r="B109" s="364" t="s">
        <v>156</v>
      </c>
      <c r="C109" s="531">
        <v>2980</v>
      </c>
      <c r="D109" s="531">
        <v>5689</v>
      </c>
      <c r="E109" s="393">
        <f>'6.1. sz. mell'!E109-'6.3. sz. mell'!E109</f>
        <v>2929</v>
      </c>
    </row>
    <row r="110" spans="1:5" ht="12" customHeight="1">
      <c r="A110" s="549" t="s">
        <v>78</v>
      </c>
      <c r="B110" s="368" t="s">
        <v>447</v>
      </c>
      <c r="C110" s="531"/>
      <c r="D110" s="531"/>
      <c r="E110" s="393">
        <f>'6.1. sz. mell'!E110-'6.3. sz. mell'!E110</f>
        <v>0</v>
      </c>
    </row>
    <row r="111" spans="1:5" ht="12" customHeight="1">
      <c r="A111" s="549" t="s">
        <v>79</v>
      </c>
      <c r="B111" s="368" t="s">
        <v>136</v>
      </c>
      <c r="C111" s="530">
        <v>15107</v>
      </c>
      <c r="D111" s="530">
        <v>30228</v>
      </c>
      <c r="E111" s="393">
        <f>'6.1. sz. mell'!E111-'6.3. sz. mell'!E111</f>
        <v>30043</v>
      </c>
    </row>
    <row r="112" spans="1:5" ht="12" customHeight="1">
      <c r="A112" s="549" t="s">
        <v>80</v>
      </c>
      <c r="B112" s="368" t="s">
        <v>448</v>
      </c>
      <c r="C112" s="392">
        <v>15107</v>
      </c>
      <c r="D112" s="392">
        <v>15035</v>
      </c>
      <c r="E112" s="393">
        <f>'6.1. sz. mell'!E112-'6.3. sz. mell'!E112</f>
        <v>15035</v>
      </c>
    </row>
    <row r="113" spans="1:5" ht="12" customHeight="1">
      <c r="A113" s="549" t="s">
        <v>81</v>
      </c>
      <c r="B113" s="400" t="s">
        <v>159</v>
      </c>
      <c r="C113" s="392">
        <v>85671</v>
      </c>
      <c r="D113" s="392">
        <v>85732</v>
      </c>
      <c r="E113" s="393">
        <f>'6.1. sz. mell'!E113-'6.3. sz. mell'!E113</f>
        <v>85732</v>
      </c>
    </row>
    <row r="114" spans="1:5" ht="12" customHeight="1">
      <c r="A114" s="549" t="s">
        <v>88</v>
      </c>
      <c r="B114" s="399" t="s">
        <v>449</v>
      </c>
      <c r="C114" s="392"/>
      <c r="D114" s="392"/>
      <c r="E114" s="393">
        <f>'6.1. sz. mell'!E114-'6.3. sz. mell'!E114</f>
        <v>0</v>
      </c>
    </row>
    <row r="115" spans="1:5" ht="12" customHeight="1">
      <c r="A115" s="549" t="s">
        <v>90</v>
      </c>
      <c r="B115" s="415" t="s">
        <v>450</v>
      </c>
      <c r="C115" s="392"/>
      <c r="D115" s="392"/>
      <c r="E115" s="393">
        <f>'6.1. sz. mell'!E115-'6.3. sz. mell'!E115</f>
        <v>0</v>
      </c>
    </row>
    <row r="116" spans="1:5" ht="12" customHeight="1">
      <c r="A116" s="549" t="s">
        <v>137</v>
      </c>
      <c r="B116" s="388" t="s">
        <v>437</v>
      </c>
      <c r="C116" s="392"/>
      <c r="D116" s="392"/>
      <c r="E116" s="393">
        <f>'6.1. sz. mell'!E116-'6.3. sz. mell'!E116</f>
        <v>0</v>
      </c>
    </row>
    <row r="117" spans="1:5" ht="12" customHeight="1">
      <c r="A117" s="549" t="s">
        <v>138</v>
      </c>
      <c r="B117" s="388" t="s">
        <v>451</v>
      </c>
      <c r="C117" s="392"/>
      <c r="D117" s="392"/>
      <c r="E117" s="393">
        <f>'6.1. sz. mell'!E117-'6.3. sz. mell'!E117</f>
        <v>0</v>
      </c>
    </row>
    <row r="118" spans="1:5" ht="12" customHeight="1">
      <c r="A118" s="549" t="s">
        <v>139</v>
      </c>
      <c r="B118" s="388" t="s">
        <v>452</v>
      </c>
      <c r="C118" s="392">
        <v>85671</v>
      </c>
      <c r="D118" s="392">
        <v>85732</v>
      </c>
      <c r="E118" s="393">
        <f>'6.1. sz. mell'!E118-'6.3. sz. mell'!E118</f>
        <v>85732</v>
      </c>
    </row>
    <row r="119" spans="1:5" ht="12" customHeight="1">
      <c r="A119" s="549" t="s">
        <v>453</v>
      </c>
      <c r="B119" s="388" t="s">
        <v>440</v>
      </c>
      <c r="C119" s="392"/>
      <c r="D119" s="392"/>
      <c r="E119" s="393">
        <f>'6.1. sz. mell'!E119-'6.3. sz. mell'!E119</f>
        <v>0</v>
      </c>
    </row>
    <row r="120" spans="1:5" ht="12" customHeight="1">
      <c r="A120" s="549" t="s">
        <v>454</v>
      </c>
      <c r="B120" s="388" t="s">
        <v>455</v>
      </c>
      <c r="C120" s="392"/>
      <c r="D120" s="392"/>
      <c r="E120" s="393">
        <f>'6.1. sz. mell'!E120-'6.3. sz. mell'!E120</f>
        <v>0</v>
      </c>
    </row>
    <row r="121" spans="1:5" ht="12" customHeight="1" thickBot="1">
      <c r="A121" s="558" t="s">
        <v>456</v>
      </c>
      <c r="B121" s="388" t="s">
        <v>457</v>
      </c>
      <c r="C121" s="394"/>
      <c r="D121" s="394"/>
      <c r="E121" s="393">
        <f>'6.1. sz. mell'!E121-'6.3. sz. mell'!E121</f>
        <v>0</v>
      </c>
    </row>
    <row r="122" spans="1:5" ht="12" customHeight="1" thickBot="1">
      <c r="A122" s="694" t="s">
        <v>8</v>
      </c>
      <c r="B122" s="384" t="s">
        <v>459</v>
      </c>
      <c r="C122" s="402">
        <f>+C91+C108</f>
        <v>263479</v>
      </c>
      <c r="D122" s="402">
        <f>+D91+D108</f>
        <v>327148</v>
      </c>
      <c r="E122" s="402">
        <f>+E91+E108</f>
        <v>279104</v>
      </c>
    </row>
    <row r="123" spans="1:5" ht="12" customHeight="1" thickBot="1">
      <c r="A123" s="381" t="s">
        <v>9</v>
      </c>
      <c r="B123" s="384" t="s">
        <v>792</v>
      </c>
      <c r="C123" s="402">
        <f>+C124+C125+C126</f>
        <v>0</v>
      </c>
      <c r="D123" s="402">
        <f>+D124+D125+D126</f>
        <v>0</v>
      </c>
      <c r="E123" s="402">
        <f>+E124+E125+E126</f>
        <v>0</v>
      </c>
    </row>
    <row r="124" spans="1:5" ht="12" customHeight="1">
      <c r="A124" s="695" t="s">
        <v>333</v>
      </c>
      <c r="B124" s="365" t="s">
        <v>461</v>
      </c>
      <c r="C124" s="392"/>
      <c r="D124" s="392"/>
      <c r="E124" s="393">
        <f>'6.1. sz. mell'!E124-'6.3. sz. mell'!E124</f>
        <v>0</v>
      </c>
    </row>
    <row r="125" spans="1:5" ht="12" customHeight="1">
      <c r="A125" s="695" t="s">
        <v>339</v>
      </c>
      <c r="B125" s="365" t="s">
        <v>462</v>
      </c>
      <c r="C125" s="392"/>
      <c r="D125" s="392"/>
      <c r="E125" s="393">
        <f>'6.1. sz. mell'!E125-'6.3. sz. mell'!E125</f>
        <v>0</v>
      </c>
    </row>
    <row r="126" spans="1:5" ht="12" customHeight="1" thickBot="1">
      <c r="A126" s="696" t="s">
        <v>341</v>
      </c>
      <c r="B126" s="363" t="s">
        <v>463</v>
      </c>
      <c r="C126" s="392"/>
      <c r="D126" s="392"/>
      <c r="E126" s="393">
        <f>'6.1. sz. mell'!E126-'6.3. sz. mell'!E126</f>
        <v>0</v>
      </c>
    </row>
    <row r="127" spans="1:5" ht="12" customHeight="1" thickBot="1">
      <c r="A127" s="694" t="s">
        <v>10</v>
      </c>
      <c r="B127" s="384" t="s">
        <v>793</v>
      </c>
      <c r="C127" s="402">
        <f>+C128+C129+C130+C131</f>
        <v>0</v>
      </c>
      <c r="D127" s="402">
        <f>+D128+D129+D130+D131</f>
        <v>0</v>
      </c>
      <c r="E127" s="402">
        <f>+E128+E129+E130+E131</f>
        <v>0</v>
      </c>
    </row>
    <row r="128" spans="1:5" ht="12" customHeight="1">
      <c r="A128" s="695" t="s">
        <v>64</v>
      </c>
      <c r="B128" s="365" t="s">
        <v>465</v>
      </c>
      <c r="C128" s="392"/>
      <c r="D128" s="392"/>
      <c r="E128" s="393">
        <f>'6.1. sz. mell'!E128-'6.3. sz. mell'!E128</f>
        <v>0</v>
      </c>
    </row>
    <row r="129" spans="1:5" ht="12" customHeight="1">
      <c r="A129" s="695" t="s">
        <v>65</v>
      </c>
      <c r="B129" s="365" t="s">
        <v>466</v>
      </c>
      <c r="C129" s="392"/>
      <c r="D129" s="392"/>
      <c r="E129" s="393">
        <f>'6.1. sz. mell'!E129-'6.3. sz. mell'!E129</f>
        <v>0</v>
      </c>
    </row>
    <row r="130" spans="1:5" ht="12" customHeight="1">
      <c r="A130" s="695" t="s">
        <v>66</v>
      </c>
      <c r="B130" s="365" t="s">
        <v>467</v>
      </c>
      <c r="C130" s="392"/>
      <c r="D130" s="392"/>
      <c r="E130" s="393">
        <f>'6.1. sz. mell'!E130-'6.3. sz. mell'!E130</f>
        <v>0</v>
      </c>
    </row>
    <row r="131" spans="1:5" s="339" customFormat="1" ht="12" customHeight="1" thickBot="1">
      <c r="A131" s="696" t="s">
        <v>124</v>
      </c>
      <c r="B131" s="363" t="s">
        <v>468</v>
      </c>
      <c r="C131" s="392"/>
      <c r="D131" s="392"/>
      <c r="E131" s="393">
        <f>'6.1. sz. mell'!E131-'6.3. sz. mell'!E131</f>
        <v>0</v>
      </c>
    </row>
    <row r="132" spans="1:11" ht="13.5" thickBot="1">
      <c r="A132" s="694" t="s">
        <v>11</v>
      </c>
      <c r="B132" s="384" t="s">
        <v>794</v>
      </c>
      <c r="C132" s="533">
        <f>+C133+C134+C136+C137+C135</f>
        <v>138365</v>
      </c>
      <c r="D132" s="533">
        <f>+D133+D134+D136+D137+D135</f>
        <v>122402</v>
      </c>
      <c r="E132" s="533">
        <f>+E133+E134+E136+E137+E135</f>
        <v>115316</v>
      </c>
      <c r="K132" s="512"/>
    </row>
    <row r="133" spans="1:5" ht="12.75">
      <c r="A133" s="695" t="s">
        <v>67</v>
      </c>
      <c r="B133" s="365" t="s">
        <v>469</v>
      </c>
      <c r="C133" s="392"/>
      <c r="D133" s="392">
        <v>7061</v>
      </c>
      <c r="E133" s="393">
        <f>'6.1. sz. mell'!E133-'6.3. sz. mell'!E133</f>
        <v>0</v>
      </c>
    </row>
    <row r="134" spans="1:5" ht="12" customHeight="1">
      <c r="A134" s="695" t="s">
        <v>68</v>
      </c>
      <c r="B134" s="365" t="s">
        <v>470</v>
      </c>
      <c r="C134" s="392"/>
      <c r="D134" s="392"/>
      <c r="E134" s="393">
        <f>'6.1. sz. mell'!E134-'6.3. sz. mell'!E134</f>
        <v>0</v>
      </c>
    </row>
    <row r="135" spans="1:5" ht="12" customHeight="1">
      <c r="A135" s="695" t="s">
        <v>361</v>
      </c>
      <c r="B135" s="365" t="s">
        <v>681</v>
      </c>
      <c r="C135" s="392">
        <v>138365</v>
      </c>
      <c r="D135" s="392">
        <v>115341</v>
      </c>
      <c r="E135" s="393">
        <f>'6.1. sz. mell'!E135-'6.3. sz. mell'!E135</f>
        <v>115316</v>
      </c>
    </row>
    <row r="136" spans="1:5" s="339" customFormat="1" ht="12" customHeight="1">
      <c r="A136" s="695" t="s">
        <v>363</v>
      </c>
      <c r="B136" s="365" t="s">
        <v>471</v>
      </c>
      <c r="C136" s="392"/>
      <c r="D136" s="392"/>
      <c r="E136" s="393">
        <f>'6.1. sz. mell'!E136-'6.3. sz. mell'!E136</f>
        <v>0</v>
      </c>
    </row>
    <row r="137" spans="1:5" s="339" customFormat="1" ht="12" customHeight="1" thickBot="1">
      <c r="A137" s="696" t="s">
        <v>365</v>
      </c>
      <c r="B137" s="363" t="s">
        <v>472</v>
      </c>
      <c r="C137" s="392"/>
      <c r="D137" s="392"/>
      <c r="E137" s="393">
        <f>'6.1. sz. mell'!E137-'6.3. sz. mell'!E137</f>
        <v>0</v>
      </c>
    </row>
    <row r="138" spans="1:5" s="339" customFormat="1" ht="12" customHeight="1" thickBot="1">
      <c r="A138" s="694" t="s">
        <v>12</v>
      </c>
      <c r="B138" s="384" t="s">
        <v>795</v>
      </c>
      <c r="C138" s="535">
        <f>+C139+C140+C141+C142</f>
        <v>0</v>
      </c>
      <c r="D138" s="535">
        <f>+D139+D140+D141+D142</f>
        <v>0</v>
      </c>
      <c r="E138" s="535">
        <f>+E139+E140+E141+E142</f>
        <v>0</v>
      </c>
    </row>
    <row r="139" spans="1:5" s="339" customFormat="1" ht="12" customHeight="1">
      <c r="A139" s="695" t="s">
        <v>69</v>
      </c>
      <c r="B139" s="365" t="s">
        <v>474</v>
      </c>
      <c r="C139" s="392"/>
      <c r="D139" s="392"/>
      <c r="E139" s="393">
        <f>'6.1. sz. mell'!E139-'6.3. sz. mell'!E139</f>
        <v>0</v>
      </c>
    </row>
    <row r="140" spans="1:5" s="339" customFormat="1" ht="12" customHeight="1">
      <c r="A140" s="695" t="s">
        <v>70</v>
      </c>
      <c r="B140" s="365" t="s">
        <v>475</v>
      </c>
      <c r="C140" s="392"/>
      <c r="D140" s="392"/>
      <c r="E140" s="393">
        <f>'6.1. sz. mell'!E140-'6.3. sz. mell'!E140</f>
        <v>0</v>
      </c>
    </row>
    <row r="141" spans="1:5" s="339" customFormat="1" ht="12" customHeight="1">
      <c r="A141" s="695" t="s">
        <v>370</v>
      </c>
      <c r="B141" s="365" t="s">
        <v>476</v>
      </c>
      <c r="C141" s="392"/>
      <c r="D141" s="392"/>
      <c r="E141" s="393">
        <f>'6.1. sz. mell'!E141-'6.3. sz. mell'!E141</f>
        <v>0</v>
      </c>
    </row>
    <row r="142" spans="1:5" ht="12.75" customHeight="1" thickBot="1">
      <c r="A142" s="695" t="s">
        <v>372</v>
      </c>
      <c r="B142" s="365" t="s">
        <v>477</v>
      </c>
      <c r="C142" s="392"/>
      <c r="D142" s="392"/>
      <c r="E142" s="393">
        <f>'6.1. sz. mell'!E142-'6.3. sz. mell'!E142</f>
        <v>0</v>
      </c>
    </row>
    <row r="143" spans="1:5" ht="12" customHeight="1" thickBot="1">
      <c r="A143" s="694" t="s">
        <v>13</v>
      </c>
      <c r="B143" s="384" t="s">
        <v>796</v>
      </c>
      <c r="C143" s="548">
        <f>+C123+C127+C132+C138</f>
        <v>138365</v>
      </c>
      <c r="D143" s="548">
        <f>+D123+D127+D132+D138</f>
        <v>122402</v>
      </c>
      <c r="E143" s="548">
        <f>+E123+E127+E132+E138</f>
        <v>115316</v>
      </c>
    </row>
    <row r="144" spans="1:5" ht="15" customHeight="1" thickBot="1">
      <c r="A144" s="559" t="s">
        <v>14</v>
      </c>
      <c r="B144" s="404" t="s">
        <v>797</v>
      </c>
      <c r="C144" s="548">
        <f>+C122+C143</f>
        <v>401844</v>
      </c>
      <c r="D144" s="548">
        <f>+D122+D143</f>
        <v>449550</v>
      </c>
      <c r="E144" s="548">
        <f>+E122+E143</f>
        <v>394420</v>
      </c>
    </row>
    <row r="145" spans="1:5" ht="13.5" thickBot="1">
      <c r="A145" s="41"/>
      <c r="B145" s="42"/>
      <c r="C145" s="43"/>
      <c r="D145" s="43"/>
      <c r="E145" s="43"/>
    </row>
    <row r="146" spans="1:5" ht="15" customHeight="1" thickBot="1">
      <c r="A146" s="525" t="s">
        <v>685</v>
      </c>
      <c r="B146" s="526"/>
      <c r="C146" s="685">
        <v>16.375</v>
      </c>
      <c r="D146" s="686">
        <v>16.375</v>
      </c>
      <c r="E146" s="847">
        <v>16.38</v>
      </c>
    </row>
    <row r="147" spans="1:5" ht="14.25" customHeight="1" thickBot="1">
      <c r="A147" s="525" t="s">
        <v>148</v>
      </c>
      <c r="B147" s="526"/>
      <c r="C147" s="112">
        <v>36</v>
      </c>
      <c r="D147" s="113">
        <v>36</v>
      </c>
      <c r="E147" s="110">
        <v>36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7"/>
  <sheetViews>
    <sheetView view="pageBreakPreview" zoomScaleSheetLayoutView="100" workbookViewId="0" topLeftCell="A106">
      <selection activeCell="E60" sqref="E60"/>
    </sheetView>
  </sheetViews>
  <sheetFormatPr defaultColWidth="9.00390625" defaultRowHeight="12.75"/>
  <cols>
    <col min="1" max="1" width="14.875" style="540" customWidth="1"/>
    <col min="2" max="2" width="65.375" style="541" customWidth="1"/>
    <col min="3" max="5" width="17.00390625" style="542" customWidth="1"/>
    <col min="6" max="16384" width="9.375" style="31" customWidth="1"/>
  </cols>
  <sheetData>
    <row r="1" spans="1:5" s="516" customFormat="1" ht="16.5" customHeight="1" thickBot="1">
      <c r="A1" s="515"/>
      <c r="B1" s="517"/>
      <c r="C1" s="561"/>
      <c r="D1" s="527"/>
      <c r="E1" s="561" t="str">
        <f>+CONCATENATE("6.3. melléklet a ……/",LEFT(ÖSSZEFÜGGÉSEK!A4,4)+1,". (……) önkormányzati rendelethez")</f>
        <v>6.3. melléklet a ……/2015. (……) önkormányzati rendelethez</v>
      </c>
    </row>
    <row r="2" spans="1:5" s="562" customFormat="1" ht="15.75" customHeight="1">
      <c r="A2" s="543" t="s">
        <v>52</v>
      </c>
      <c r="B2" s="750" t="s">
        <v>153</v>
      </c>
      <c r="C2" s="751"/>
      <c r="D2" s="752"/>
      <c r="E2" s="536" t="s">
        <v>40</v>
      </c>
    </row>
    <row r="3" spans="1:5" s="562" customFormat="1" ht="24.75" thickBot="1">
      <c r="A3" s="560" t="s">
        <v>560</v>
      </c>
      <c r="B3" s="753" t="s">
        <v>686</v>
      </c>
      <c r="C3" s="754"/>
      <c r="D3" s="755"/>
      <c r="E3" s="511" t="s">
        <v>49</v>
      </c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64" customFormat="1" ht="12" customHeight="1" thickBot="1">
      <c r="A8" s="381" t="s">
        <v>6</v>
      </c>
      <c r="B8" s="377" t="s">
        <v>311</v>
      </c>
      <c r="C8" s="408">
        <f>SUM(C9:C14)</f>
        <v>0</v>
      </c>
      <c r="D8" s="408">
        <f>SUM(D9:D14)</f>
        <v>0</v>
      </c>
      <c r="E8" s="391">
        <f>SUM(E9:E14)</f>
        <v>0</v>
      </c>
    </row>
    <row r="9" spans="1:5" s="539" customFormat="1" ht="12" customHeight="1">
      <c r="A9" s="549" t="s">
        <v>71</v>
      </c>
      <c r="B9" s="419" t="s">
        <v>312</v>
      </c>
      <c r="C9" s="410"/>
      <c r="D9" s="410"/>
      <c r="E9" s="393"/>
    </row>
    <row r="10" spans="1:5" s="565" customFormat="1" ht="12" customHeight="1">
      <c r="A10" s="550" t="s">
        <v>72</v>
      </c>
      <c r="B10" s="420" t="s">
        <v>313</v>
      </c>
      <c r="C10" s="409"/>
      <c r="D10" s="409"/>
      <c r="E10" s="392"/>
    </row>
    <row r="11" spans="1:5" s="565" customFormat="1" ht="12" customHeight="1">
      <c r="A11" s="550" t="s">
        <v>73</v>
      </c>
      <c r="B11" s="420" t="s">
        <v>314</v>
      </c>
      <c r="C11" s="409"/>
      <c r="D11" s="409"/>
      <c r="E11" s="392"/>
    </row>
    <row r="12" spans="1:5" s="565" customFormat="1" ht="12" customHeight="1">
      <c r="A12" s="550" t="s">
        <v>74</v>
      </c>
      <c r="B12" s="420" t="s">
        <v>315</v>
      </c>
      <c r="C12" s="409"/>
      <c r="D12" s="409"/>
      <c r="E12" s="392"/>
    </row>
    <row r="13" spans="1:5" s="565" customFormat="1" ht="12" customHeight="1">
      <c r="A13" s="550" t="s">
        <v>106</v>
      </c>
      <c r="B13" s="420" t="s">
        <v>316</v>
      </c>
      <c r="C13" s="409"/>
      <c r="D13" s="409"/>
      <c r="E13" s="392"/>
    </row>
    <row r="14" spans="1:5" s="539" customFormat="1" ht="12" customHeight="1" thickBot="1">
      <c r="A14" s="551" t="s">
        <v>75</v>
      </c>
      <c r="B14" s="421" t="s">
        <v>317</v>
      </c>
      <c r="C14" s="411"/>
      <c r="D14" s="411"/>
      <c r="E14" s="394"/>
    </row>
    <row r="15" spans="1:5" s="539" customFormat="1" ht="12" customHeight="1" thickBot="1">
      <c r="A15" s="381" t="s">
        <v>7</v>
      </c>
      <c r="B15" s="398" t="s">
        <v>318</v>
      </c>
      <c r="C15" s="408">
        <f>SUM(C16:C20)</f>
        <v>0</v>
      </c>
      <c r="D15" s="408">
        <f>SUM(D16:D20)</f>
        <v>0</v>
      </c>
      <c r="E15" s="391">
        <f>SUM(E16:E20)</f>
        <v>0</v>
      </c>
    </row>
    <row r="16" spans="1:5" s="539" customFormat="1" ht="12" customHeight="1">
      <c r="A16" s="549" t="s">
        <v>77</v>
      </c>
      <c r="B16" s="419" t="s">
        <v>319</v>
      </c>
      <c r="C16" s="410"/>
      <c r="D16" s="410"/>
      <c r="E16" s="393"/>
    </row>
    <row r="17" spans="1:5" s="539" customFormat="1" ht="12" customHeight="1">
      <c r="A17" s="550" t="s">
        <v>78</v>
      </c>
      <c r="B17" s="420" t="s">
        <v>320</v>
      </c>
      <c r="C17" s="409"/>
      <c r="D17" s="409"/>
      <c r="E17" s="392"/>
    </row>
    <row r="18" spans="1:5" s="539" customFormat="1" ht="12" customHeight="1">
      <c r="A18" s="550" t="s">
        <v>79</v>
      </c>
      <c r="B18" s="420" t="s">
        <v>321</v>
      </c>
      <c r="C18" s="409"/>
      <c r="D18" s="409"/>
      <c r="E18" s="392"/>
    </row>
    <row r="19" spans="1:5" s="539" customFormat="1" ht="12" customHeight="1">
      <c r="A19" s="550" t="s">
        <v>80</v>
      </c>
      <c r="B19" s="420" t="s">
        <v>322</v>
      </c>
      <c r="C19" s="409"/>
      <c r="D19" s="409"/>
      <c r="E19" s="392"/>
    </row>
    <row r="20" spans="1:5" s="539" customFormat="1" ht="12" customHeight="1">
      <c r="A20" s="550" t="s">
        <v>81</v>
      </c>
      <c r="B20" s="420" t="s">
        <v>323</v>
      </c>
      <c r="C20" s="409"/>
      <c r="D20" s="409"/>
      <c r="E20" s="392"/>
    </row>
    <row r="21" spans="1:5" s="565" customFormat="1" ht="12" customHeight="1" thickBot="1">
      <c r="A21" s="551" t="s">
        <v>88</v>
      </c>
      <c r="B21" s="421" t="s">
        <v>324</v>
      </c>
      <c r="C21" s="411"/>
      <c r="D21" s="411"/>
      <c r="E21" s="394"/>
    </row>
    <row r="22" spans="1:5" s="565" customFormat="1" ht="12" customHeight="1" thickBot="1">
      <c r="A22" s="381" t="s">
        <v>8</v>
      </c>
      <c r="B22" s="377" t="s">
        <v>325</v>
      </c>
      <c r="C22" s="408">
        <f>SUM(C23:C27)</f>
        <v>0</v>
      </c>
      <c r="D22" s="408">
        <f>SUM(D23:D27)</f>
        <v>0</v>
      </c>
      <c r="E22" s="391">
        <f>SUM(E23:E27)</f>
        <v>0</v>
      </c>
    </row>
    <row r="23" spans="1:5" s="565" customFormat="1" ht="12" customHeight="1">
      <c r="A23" s="549" t="s">
        <v>60</v>
      </c>
      <c r="B23" s="419" t="s">
        <v>326</v>
      </c>
      <c r="C23" s="410"/>
      <c r="D23" s="410"/>
      <c r="E23" s="393"/>
    </row>
    <row r="24" spans="1:5" s="539" customFormat="1" ht="12" customHeight="1">
      <c r="A24" s="550" t="s">
        <v>61</v>
      </c>
      <c r="B24" s="420" t="s">
        <v>327</v>
      </c>
      <c r="C24" s="409"/>
      <c r="D24" s="409"/>
      <c r="E24" s="392"/>
    </row>
    <row r="25" spans="1:5" s="565" customFormat="1" ht="12" customHeight="1">
      <c r="A25" s="550" t="s">
        <v>62</v>
      </c>
      <c r="B25" s="420" t="s">
        <v>328</v>
      </c>
      <c r="C25" s="409"/>
      <c r="D25" s="409"/>
      <c r="E25" s="392"/>
    </row>
    <row r="26" spans="1:5" s="565" customFormat="1" ht="12" customHeight="1">
      <c r="A26" s="550" t="s">
        <v>63</v>
      </c>
      <c r="B26" s="420" t="s">
        <v>329</v>
      </c>
      <c r="C26" s="409"/>
      <c r="D26" s="409"/>
      <c r="E26" s="392"/>
    </row>
    <row r="27" spans="1:5" s="565" customFormat="1" ht="12" customHeight="1">
      <c r="A27" s="550" t="s">
        <v>120</v>
      </c>
      <c r="B27" s="420" t="s">
        <v>330</v>
      </c>
      <c r="C27" s="409"/>
      <c r="D27" s="409"/>
      <c r="E27" s="392"/>
    </row>
    <row r="28" spans="1:5" s="565" customFormat="1" ht="12" customHeight="1" thickBot="1">
      <c r="A28" s="551" t="s">
        <v>121</v>
      </c>
      <c r="B28" s="421" t="s">
        <v>331</v>
      </c>
      <c r="C28" s="411"/>
      <c r="D28" s="411"/>
      <c r="E28" s="394"/>
    </row>
    <row r="29" spans="1:5" s="565" customFormat="1" ht="12" customHeight="1" thickBot="1">
      <c r="A29" s="381" t="s">
        <v>122</v>
      </c>
      <c r="B29" s="377" t="s">
        <v>332</v>
      </c>
      <c r="C29" s="414">
        <f>+C30+C33+C34+C35</f>
        <v>0</v>
      </c>
      <c r="D29" s="414">
        <f>+D30+D33+D34+D35</f>
        <v>0</v>
      </c>
      <c r="E29" s="427">
        <f>+E30+E33+E34+E35</f>
        <v>0</v>
      </c>
    </row>
    <row r="30" spans="1:5" s="565" customFormat="1" ht="12" customHeight="1">
      <c r="A30" s="549" t="s">
        <v>333</v>
      </c>
      <c r="B30" s="419" t="s">
        <v>334</v>
      </c>
      <c r="C30" s="429">
        <f>+C31+C32</f>
        <v>0</v>
      </c>
      <c r="D30" s="429">
        <f>+D31+D32</f>
        <v>0</v>
      </c>
      <c r="E30" s="428">
        <f>+E31+E32</f>
        <v>0</v>
      </c>
    </row>
    <row r="31" spans="1:5" s="565" customFormat="1" ht="12" customHeight="1">
      <c r="A31" s="550" t="s">
        <v>335</v>
      </c>
      <c r="B31" s="420" t="s">
        <v>336</v>
      </c>
      <c r="C31" s="409"/>
      <c r="D31" s="409"/>
      <c r="E31" s="392"/>
    </row>
    <row r="32" spans="1:5" s="565" customFormat="1" ht="12" customHeight="1">
      <c r="A32" s="550" t="s">
        <v>337</v>
      </c>
      <c r="B32" s="420" t="s">
        <v>338</v>
      </c>
      <c r="C32" s="409"/>
      <c r="D32" s="409"/>
      <c r="E32" s="392"/>
    </row>
    <row r="33" spans="1:5" s="565" customFormat="1" ht="12" customHeight="1">
      <c r="A33" s="550" t="s">
        <v>339</v>
      </c>
      <c r="B33" s="420" t="s">
        <v>340</v>
      </c>
      <c r="C33" s="409"/>
      <c r="D33" s="409"/>
      <c r="E33" s="392"/>
    </row>
    <row r="34" spans="1:5" s="565" customFormat="1" ht="12" customHeight="1">
      <c r="A34" s="550" t="s">
        <v>341</v>
      </c>
      <c r="B34" s="420" t="s">
        <v>342</v>
      </c>
      <c r="C34" s="409"/>
      <c r="D34" s="409"/>
      <c r="E34" s="392"/>
    </row>
    <row r="35" spans="1:5" s="565" customFormat="1" ht="12" customHeight="1" thickBot="1">
      <c r="A35" s="551" t="s">
        <v>343</v>
      </c>
      <c r="B35" s="421" t="s">
        <v>344</v>
      </c>
      <c r="C35" s="411"/>
      <c r="D35" s="411"/>
      <c r="E35" s="394"/>
    </row>
    <row r="36" spans="1:5" s="565" customFormat="1" ht="12" customHeight="1" thickBot="1">
      <c r="A36" s="381" t="s">
        <v>10</v>
      </c>
      <c r="B36" s="377" t="s">
        <v>345</v>
      </c>
      <c r="C36" s="408">
        <f>SUM(C37:C46)</f>
        <v>6680</v>
      </c>
      <c r="D36" s="408">
        <f>SUM(D37:D46)</f>
        <v>6680</v>
      </c>
      <c r="E36" s="391">
        <f>SUM(E37:E46)</f>
        <v>7175</v>
      </c>
    </row>
    <row r="37" spans="1:5" s="565" customFormat="1" ht="12" customHeight="1">
      <c r="A37" s="549" t="s">
        <v>64</v>
      </c>
      <c r="B37" s="419" t="s">
        <v>346</v>
      </c>
      <c r="C37" s="410">
        <v>1166</v>
      </c>
      <c r="D37" s="410">
        <v>1166</v>
      </c>
      <c r="E37" s="393">
        <v>1166</v>
      </c>
    </row>
    <row r="38" spans="1:5" s="565" customFormat="1" ht="12" customHeight="1">
      <c r="A38" s="550" t="s">
        <v>65</v>
      </c>
      <c r="B38" s="420" t="s">
        <v>347</v>
      </c>
      <c r="C38" s="409">
        <v>1969</v>
      </c>
      <c r="D38" s="409">
        <v>1969</v>
      </c>
      <c r="E38" s="392">
        <v>1969</v>
      </c>
    </row>
    <row r="39" spans="1:5" s="565" customFormat="1" ht="12" customHeight="1">
      <c r="A39" s="550" t="s">
        <v>66</v>
      </c>
      <c r="B39" s="420" t="s">
        <v>348</v>
      </c>
      <c r="C39" s="409"/>
      <c r="D39" s="409"/>
      <c r="E39" s="392"/>
    </row>
    <row r="40" spans="1:5" s="565" customFormat="1" ht="12" customHeight="1">
      <c r="A40" s="550" t="s">
        <v>124</v>
      </c>
      <c r="B40" s="420" t="s">
        <v>349</v>
      </c>
      <c r="C40" s="409"/>
      <c r="D40" s="409"/>
      <c r="E40" s="392"/>
    </row>
    <row r="41" spans="1:5" s="565" customFormat="1" ht="12" customHeight="1">
      <c r="A41" s="550" t="s">
        <v>125</v>
      </c>
      <c r="B41" s="420" t="s">
        <v>350</v>
      </c>
      <c r="C41" s="409"/>
      <c r="D41" s="409"/>
      <c r="E41" s="392"/>
    </row>
    <row r="42" spans="1:5" s="565" customFormat="1" ht="12" customHeight="1">
      <c r="A42" s="550" t="s">
        <v>126</v>
      </c>
      <c r="B42" s="420" t="s">
        <v>351</v>
      </c>
      <c r="C42" s="409">
        <v>1419</v>
      </c>
      <c r="D42" s="409">
        <v>1419</v>
      </c>
      <c r="E42" s="392">
        <v>1914</v>
      </c>
    </row>
    <row r="43" spans="1:5" s="565" customFormat="1" ht="12" customHeight="1">
      <c r="A43" s="550" t="s">
        <v>127</v>
      </c>
      <c r="B43" s="420" t="s">
        <v>352</v>
      </c>
      <c r="C43" s="409"/>
      <c r="D43" s="409"/>
      <c r="E43" s="392"/>
    </row>
    <row r="44" spans="1:5" s="565" customFormat="1" ht="12" customHeight="1">
      <c r="A44" s="550" t="s">
        <v>128</v>
      </c>
      <c r="B44" s="420" t="s">
        <v>353</v>
      </c>
      <c r="C44" s="409"/>
      <c r="D44" s="409"/>
      <c r="E44" s="392"/>
    </row>
    <row r="45" spans="1:5" s="565" customFormat="1" ht="12" customHeight="1">
      <c r="A45" s="550" t="s">
        <v>354</v>
      </c>
      <c r="B45" s="420" t="s">
        <v>355</v>
      </c>
      <c r="C45" s="412"/>
      <c r="D45" s="412"/>
      <c r="E45" s="395"/>
    </row>
    <row r="46" spans="1:5" s="539" customFormat="1" ht="12" customHeight="1" thickBot="1">
      <c r="A46" s="551" t="s">
        <v>356</v>
      </c>
      <c r="B46" s="421" t="s">
        <v>357</v>
      </c>
      <c r="C46" s="413">
        <v>2126</v>
      </c>
      <c r="D46" s="413">
        <v>2126</v>
      </c>
      <c r="E46" s="396">
        <v>2126</v>
      </c>
    </row>
    <row r="47" spans="1:5" s="565" customFormat="1" ht="12" customHeight="1" thickBot="1">
      <c r="A47" s="381" t="s">
        <v>11</v>
      </c>
      <c r="B47" s="377" t="s">
        <v>358</v>
      </c>
      <c r="C47" s="408">
        <f>SUM(C48:C52)</f>
        <v>0</v>
      </c>
      <c r="D47" s="408">
        <f>SUM(D48:D52)</f>
        <v>0</v>
      </c>
      <c r="E47" s="391">
        <f>SUM(E48:E52)</f>
        <v>0</v>
      </c>
    </row>
    <row r="48" spans="1:5" s="565" customFormat="1" ht="12" customHeight="1">
      <c r="A48" s="549" t="s">
        <v>67</v>
      </c>
      <c r="B48" s="419" t="s">
        <v>359</v>
      </c>
      <c r="C48" s="431"/>
      <c r="D48" s="431"/>
      <c r="E48" s="397"/>
    </row>
    <row r="49" spans="1:5" s="565" customFormat="1" ht="12" customHeight="1">
      <c r="A49" s="550" t="s">
        <v>68</v>
      </c>
      <c r="B49" s="420" t="s">
        <v>360</v>
      </c>
      <c r="C49" s="412"/>
      <c r="D49" s="412"/>
      <c r="E49" s="395"/>
    </row>
    <row r="50" spans="1:5" s="565" customFormat="1" ht="12" customHeight="1">
      <c r="A50" s="550" t="s">
        <v>361</v>
      </c>
      <c r="B50" s="420" t="s">
        <v>362</v>
      </c>
      <c r="C50" s="412"/>
      <c r="D50" s="412"/>
      <c r="E50" s="395"/>
    </row>
    <row r="51" spans="1:5" s="565" customFormat="1" ht="12" customHeight="1">
      <c r="A51" s="550" t="s">
        <v>363</v>
      </c>
      <c r="B51" s="420" t="s">
        <v>364</v>
      </c>
      <c r="C51" s="412"/>
      <c r="D51" s="412"/>
      <c r="E51" s="395"/>
    </row>
    <row r="52" spans="1:5" s="565" customFormat="1" ht="12" customHeight="1" thickBot="1">
      <c r="A52" s="551" t="s">
        <v>365</v>
      </c>
      <c r="B52" s="421" t="s">
        <v>366</v>
      </c>
      <c r="C52" s="413"/>
      <c r="D52" s="413"/>
      <c r="E52" s="396"/>
    </row>
    <row r="53" spans="1:5" s="565" customFormat="1" ht="12" customHeight="1" thickBot="1">
      <c r="A53" s="381" t="s">
        <v>129</v>
      </c>
      <c r="B53" s="377" t="s">
        <v>367</v>
      </c>
      <c r="C53" s="408">
        <f>SUM(C54:C56)</f>
        <v>0</v>
      </c>
      <c r="D53" s="408">
        <f>SUM(D54:D56)</f>
        <v>0</v>
      </c>
      <c r="E53" s="391">
        <f>SUM(E54:E56)</f>
        <v>0</v>
      </c>
    </row>
    <row r="54" spans="1:5" s="539" customFormat="1" ht="12" customHeight="1">
      <c r="A54" s="549" t="s">
        <v>69</v>
      </c>
      <c r="B54" s="419" t="s">
        <v>368</v>
      </c>
      <c r="C54" s="410"/>
      <c r="D54" s="410"/>
      <c r="E54" s="393"/>
    </row>
    <row r="55" spans="1:5" s="539" customFormat="1" ht="12" customHeight="1">
      <c r="A55" s="550" t="s">
        <v>70</v>
      </c>
      <c r="B55" s="420" t="s">
        <v>369</v>
      </c>
      <c r="C55" s="409"/>
      <c r="D55" s="409"/>
      <c r="E55" s="392"/>
    </row>
    <row r="56" spans="1:5" s="539" customFormat="1" ht="12" customHeight="1">
      <c r="A56" s="550" t="s">
        <v>370</v>
      </c>
      <c r="B56" s="420" t="s">
        <v>371</v>
      </c>
      <c r="C56" s="409"/>
      <c r="D56" s="409"/>
      <c r="E56" s="392"/>
    </row>
    <row r="57" spans="1:5" s="539" customFormat="1" ht="12" customHeight="1" thickBot="1">
      <c r="A57" s="551" t="s">
        <v>372</v>
      </c>
      <c r="B57" s="421" t="s">
        <v>373</v>
      </c>
      <c r="C57" s="411"/>
      <c r="D57" s="411"/>
      <c r="E57" s="394"/>
    </row>
    <row r="58" spans="1:5" s="565" customFormat="1" ht="12" customHeight="1" thickBot="1">
      <c r="A58" s="381" t="s">
        <v>13</v>
      </c>
      <c r="B58" s="398" t="s">
        <v>374</v>
      </c>
      <c r="C58" s="408">
        <f>SUM(C59:C61)</f>
        <v>0</v>
      </c>
      <c r="D58" s="408">
        <f>SUM(D59:D61)</f>
        <v>0</v>
      </c>
      <c r="E58" s="391">
        <f>SUM(E59:E61)</f>
        <v>0</v>
      </c>
    </row>
    <row r="59" spans="1:5" s="565" customFormat="1" ht="12" customHeight="1">
      <c r="A59" s="549" t="s">
        <v>130</v>
      </c>
      <c r="B59" s="419" t="s">
        <v>375</v>
      </c>
      <c r="C59" s="412"/>
      <c r="D59" s="412"/>
      <c r="E59" s="395"/>
    </row>
    <row r="60" spans="1:5" s="565" customFormat="1" ht="12" customHeight="1">
      <c r="A60" s="550" t="s">
        <v>131</v>
      </c>
      <c r="B60" s="420" t="s">
        <v>563</v>
      </c>
      <c r="C60" s="412"/>
      <c r="D60" s="412"/>
      <c r="E60" s="395"/>
    </row>
    <row r="61" spans="1:5" s="565" customFormat="1" ht="12" customHeight="1">
      <c r="A61" s="550" t="s">
        <v>158</v>
      </c>
      <c r="B61" s="420" t="s">
        <v>377</v>
      </c>
      <c r="C61" s="412"/>
      <c r="D61" s="412"/>
      <c r="E61" s="395"/>
    </row>
    <row r="62" spans="1:5" s="565" customFormat="1" ht="12" customHeight="1" thickBot="1">
      <c r="A62" s="551" t="s">
        <v>378</v>
      </c>
      <c r="B62" s="421" t="s">
        <v>379</v>
      </c>
      <c r="C62" s="412"/>
      <c r="D62" s="412"/>
      <c r="E62" s="395"/>
    </row>
    <row r="63" spans="1:5" s="565" customFormat="1" ht="12" customHeight="1" thickBot="1">
      <c r="A63" s="381" t="s">
        <v>14</v>
      </c>
      <c r="B63" s="377" t="s">
        <v>380</v>
      </c>
      <c r="C63" s="414">
        <f>+C8+C15+C22+C29+C36+C47+C53+C58</f>
        <v>6680</v>
      </c>
      <c r="D63" s="414">
        <f>+D8+D15+D22+D29+D36+D47+D53+D58</f>
        <v>6680</v>
      </c>
      <c r="E63" s="427">
        <f>+E8+E15+E22+E29+E36+E47+E53+E58</f>
        <v>7175</v>
      </c>
    </row>
    <row r="64" spans="1:5" s="565" customFormat="1" ht="12" customHeight="1" thickBot="1">
      <c r="A64" s="552" t="s">
        <v>561</v>
      </c>
      <c r="B64" s="398" t="s">
        <v>382</v>
      </c>
      <c r="C64" s="408">
        <f>SUM(C65:C67)</f>
        <v>0</v>
      </c>
      <c r="D64" s="408">
        <f>SUM(D65:D67)</f>
        <v>0</v>
      </c>
      <c r="E64" s="391">
        <f>SUM(E65:E67)</f>
        <v>0</v>
      </c>
    </row>
    <row r="65" spans="1:5" s="565" customFormat="1" ht="12" customHeight="1">
      <c r="A65" s="549" t="s">
        <v>383</v>
      </c>
      <c r="B65" s="419" t="s">
        <v>384</v>
      </c>
      <c r="C65" s="412"/>
      <c r="D65" s="412"/>
      <c r="E65" s="395"/>
    </row>
    <row r="66" spans="1:5" s="565" customFormat="1" ht="12" customHeight="1">
      <c r="A66" s="550" t="s">
        <v>385</v>
      </c>
      <c r="B66" s="420" t="s">
        <v>386</v>
      </c>
      <c r="C66" s="412"/>
      <c r="D66" s="412"/>
      <c r="E66" s="395"/>
    </row>
    <row r="67" spans="1:5" s="565" customFormat="1" ht="12" customHeight="1" thickBot="1">
      <c r="A67" s="551" t="s">
        <v>387</v>
      </c>
      <c r="B67" s="545" t="s">
        <v>388</v>
      </c>
      <c r="C67" s="412"/>
      <c r="D67" s="412"/>
      <c r="E67" s="395"/>
    </row>
    <row r="68" spans="1:5" s="565" customFormat="1" ht="12" customHeight="1" thickBot="1">
      <c r="A68" s="552" t="s">
        <v>389</v>
      </c>
      <c r="B68" s="398" t="s">
        <v>390</v>
      </c>
      <c r="C68" s="408">
        <f>SUM(C69:C72)</f>
        <v>0</v>
      </c>
      <c r="D68" s="408">
        <f>SUM(D69:D72)</f>
        <v>0</v>
      </c>
      <c r="E68" s="391">
        <f>SUM(E69:E72)</f>
        <v>0</v>
      </c>
    </row>
    <row r="69" spans="1:5" s="565" customFormat="1" ht="12" customHeight="1">
      <c r="A69" s="549" t="s">
        <v>107</v>
      </c>
      <c r="B69" s="419" t="s">
        <v>391</v>
      </c>
      <c r="C69" s="412"/>
      <c r="D69" s="412"/>
      <c r="E69" s="395"/>
    </row>
    <row r="70" spans="1:5" s="565" customFormat="1" ht="12" customHeight="1">
      <c r="A70" s="550" t="s">
        <v>108</v>
      </c>
      <c r="B70" s="420" t="s">
        <v>392</v>
      </c>
      <c r="C70" s="412"/>
      <c r="D70" s="412"/>
      <c r="E70" s="395"/>
    </row>
    <row r="71" spans="1:5" s="565" customFormat="1" ht="12" customHeight="1">
      <c r="A71" s="550" t="s">
        <v>393</v>
      </c>
      <c r="B71" s="420" t="s">
        <v>394</v>
      </c>
      <c r="C71" s="412"/>
      <c r="D71" s="412"/>
      <c r="E71" s="395"/>
    </row>
    <row r="72" spans="1:5" s="565" customFormat="1" ht="12" customHeight="1" thickBot="1">
      <c r="A72" s="551" t="s">
        <v>395</v>
      </c>
      <c r="B72" s="421" t="s">
        <v>396</v>
      </c>
      <c r="C72" s="412"/>
      <c r="D72" s="412"/>
      <c r="E72" s="395"/>
    </row>
    <row r="73" spans="1:5" s="565" customFormat="1" ht="12" customHeight="1" thickBot="1">
      <c r="A73" s="552" t="s">
        <v>397</v>
      </c>
      <c r="B73" s="398" t="s">
        <v>398</v>
      </c>
      <c r="C73" s="408">
        <f>SUM(C74:C75)</f>
        <v>16285</v>
      </c>
      <c r="D73" s="408">
        <f>SUM(D74:D75)</f>
        <v>17860</v>
      </c>
      <c r="E73" s="391">
        <f>SUM(E74:E75)</f>
        <v>19310</v>
      </c>
    </row>
    <row r="74" spans="1:5" s="565" customFormat="1" ht="12" customHeight="1">
      <c r="A74" s="549" t="s">
        <v>399</v>
      </c>
      <c r="B74" s="419" t="s">
        <v>400</v>
      </c>
      <c r="C74" s="412">
        <v>16285</v>
      </c>
      <c r="D74" s="412">
        <v>17860</v>
      </c>
      <c r="E74" s="395">
        <v>19310</v>
      </c>
    </row>
    <row r="75" spans="1:5" s="565" customFormat="1" ht="12" customHeight="1" thickBot="1">
      <c r="A75" s="551" t="s">
        <v>401</v>
      </c>
      <c r="B75" s="421" t="s">
        <v>402</v>
      </c>
      <c r="C75" s="412"/>
      <c r="D75" s="412"/>
      <c r="E75" s="395"/>
    </row>
    <row r="76" spans="1:5" s="565" customFormat="1" ht="12" customHeight="1" thickBot="1">
      <c r="A76" s="552" t="s">
        <v>403</v>
      </c>
      <c r="B76" s="398" t="s">
        <v>404</v>
      </c>
      <c r="C76" s="408">
        <f>SUM(C77:C79)</f>
        <v>0</v>
      </c>
      <c r="D76" s="408">
        <f>SUM(D77:D79)</f>
        <v>0</v>
      </c>
      <c r="E76" s="391">
        <f>SUM(E77:E79)</f>
        <v>0</v>
      </c>
    </row>
    <row r="77" spans="1:5" s="565" customFormat="1" ht="12" customHeight="1">
      <c r="A77" s="549" t="s">
        <v>405</v>
      </c>
      <c r="B77" s="419" t="s">
        <v>406</v>
      </c>
      <c r="C77" s="412"/>
      <c r="D77" s="412"/>
      <c r="E77" s="395"/>
    </row>
    <row r="78" spans="1:5" s="565" customFormat="1" ht="12" customHeight="1">
      <c r="A78" s="550" t="s">
        <v>407</v>
      </c>
      <c r="B78" s="420" t="s">
        <v>408</v>
      </c>
      <c r="C78" s="412"/>
      <c r="D78" s="412"/>
      <c r="E78" s="395"/>
    </row>
    <row r="79" spans="1:5" s="565" customFormat="1" ht="12" customHeight="1" thickBot="1">
      <c r="A79" s="551" t="s">
        <v>409</v>
      </c>
      <c r="B79" s="421" t="s">
        <v>410</v>
      </c>
      <c r="C79" s="412"/>
      <c r="D79" s="412"/>
      <c r="E79" s="395"/>
    </row>
    <row r="80" spans="1:5" s="565" customFormat="1" ht="12" customHeight="1" thickBot="1">
      <c r="A80" s="552" t="s">
        <v>411</v>
      </c>
      <c r="B80" s="398" t="s">
        <v>412</v>
      </c>
      <c r="C80" s="408">
        <f>SUM(C81:C84)</f>
        <v>0</v>
      </c>
      <c r="D80" s="408">
        <f>SUM(D81:D84)</f>
        <v>0</v>
      </c>
      <c r="E80" s="391">
        <f>SUM(E81:E84)</f>
        <v>0</v>
      </c>
    </row>
    <row r="81" spans="1:5" s="565" customFormat="1" ht="12" customHeight="1">
      <c r="A81" s="553" t="s">
        <v>413</v>
      </c>
      <c r="B81" s="419" t="s">
        <v>414</v>
      </c>
      <c r="C81" s="412"/>
      <c r="D81" s="412"/>
      <c r="E81" s="395"/>
    </row>
    <row r="82" spans="1:5" s="565" customFormat="1" ht="12" customHeight="1">
      <c r="A82" s="554" t="s">
        <v>415</v>
      </c>
      <c r="B82" s="420" t="s">
        <v>416</v>
      </c>
      <c r="C82" s="412"/>
      <c r="D82" s="412"/>
      <c r="E82" s="395"/>
    </row>
    <row r="83" spans="1:5" s="565" customFormat="1" ht="12" customHeight="1">
      <c r="A83" s="554" t="s">
        <v>417</v>
      </c>
      <c r="B83" s="420" t="s">
        <v>418</v>
      </c>
      <c r="C83" s="412"/>
      <c r="D83" s="412"/>
      <c r="E83" s="395"/>
    </row>
    <row r="84" spans="1:5" s="565" customFormat="1" ht="12" customHeight="1" thickBot="1">
      <c r="A84" s="555" t="s">
        <v>419</v>
      </c>
      <c r="B84" s="421" t="s">
        <v>420</v>
      </c>
      <c r="C84" s="412"/>
      <c r="D84" s="412"/>
      <c r="E84" s="395"/>
    </row>
    <row r="85" spans="1:5" s="565" customFormat="1" ht="12" customHeight="1" thickBot="1">
      <c r="A85" s="552" t="s">
        <v>421</v>
      </c>
      <c r="B85" s="398" t="s">
        <v>422</v>
      </c>
      <c r="C85" s="435"/>
      <c r="D85" s="435"/>
      <c r="E85" s="436"/>
    </row>
    <row r="86" spans="1:5" s="565" customFormat="1" ht="12" customHeight="1" thickBot="1">
      <c r="A86" s="552" t="s">
        <v>423</v>
      </c>
      <c r="B86" s="546" t="s">
        <v>424</v>
      </c>
      <c r="C86" s="414">
        <f>+C64+C68+C73+C76+C80+C85</f>
        <v>16285</v>
      </c>
      <c r="D86" s="414">
        <f>+D64+D68+D73+D76+D80+D85</f>
        <v>17860</v>
      </c>
      <c r="E86" s="427">
        <f>+E64+E68+E73+E76+E80+E85</f>
        <v>19310</v>
      </c>
    </row>
    <row r="87" spans="1:5" s="565" customFormat="1" ht="12" customHeight="1" thickBot="1">
      <c r="A87" s="556" t="s">
        <v>425</v>
      </c>
      <c r="B87" s="547" t="s">
        <v>562</v>
      </c>
      <c r="C87" s="414">
        <f>+C63+C86</f>
        <v>22965</v>
      </c>
      <c r="D87" s="414">
        <f>+D63+D86</f>
        <v>24540</v>
      </c>
      <c r="E87" s="427">
        <f>+E63+E86</f>
        <v>26485</v>
      </c>
    </row>
    <row r="88" spans="1:5" s="565" customFormat="1" ht="15" customHeight="1">
      <c r="A88" s="521"/>
      <c r="B88" s="522"/>
      <c r="C88" s="537"/>
      <c r="D88" s="537"/>
      <c r="E88" s="537"/>
    </row>
    <row r="89" spans="1:5" ht="13.5" thickBot="1">
      <c r="A89" s="523"/>
      <c r="B89" s="524"/>
      <c r="C89" s="538"/>
      <c r="D89" s="538"/>
      <c r="E89" s="538"/>
    </row>
    <row r="90" spans="1:5" s="564" customFormat="1" ht="16.5" customHeight="1" thickBot="1">
      <c r="A90" s="747" t="s">
        <v>44</v>
      </c>
      <c r="B90" s="748"/>
      <c r="C90" s="748"/>
      <c r="D90" s="748"/>
      <c r="E90" s="749"/>
    </row>
    <row r="91" spans="1:5" s="339" customFormat="1" ht="12" customHeight="1" thickBot="1">
      <c r="A91" s="544" t="s">
        <v>6</v>
      </c>
      <c r="B91" s="380" t="s">
        <v>433</v>
      </c>
      <c r="C91" s="528">
        <f>SUM(C92:C96)</f>
        <v>19308</v>
      </c>
      <c r="D91" s="528">
        <f>SUM(D92:D96)</f>
        <v>8076</v>
      </c>
      <c r="E91" s="528">
        <f>SUM(E92:E96)</f>
        <v>7830</v>
      </c>
    </row>
    <row r="92" spans="1:5" ht="12" customHeight="1">
      <c r="A92" s="557" t="s">
        <v>71</v>
      </c>
      <c r="B92" s="366" t="s">
        <v>36</v>
      </c>
      <c r="C92" s="529">
        <v>10981</v>
      </c>
      <c r="D92" s="529">
        <v>5027</v>
      </c>
      <c r="E92" s="529">
        <v>5027</v>
      </c>
    </row>
    <row r="93" spans="1:5" ht="12" customHeight="1">
      <c r="A93" s="550" t="s">
        <v>72</v>
      </c>
      <c r="B93" s="364" t="s">
        <v>132</v>
      </c>
      <c r="C93" s="530">
        <v>2819</v>
      </c>
      <c r="D93" s="530">
        <v>1449</v>
      </c>
      <c r="E93" s="530">
        <v>1449</v>
      </c>
    </row>
    <row r="94" spans="1:5" ht="12" customHeight="1">
      <c r="A94" s="550" t="s">
        <v>73</v>
      </c>
      <c r="B94" s="364" t="s">
        <v>100</v>
      </c>
      <c r="C94" s="532">
        <v>2958</v>
      </c>
      <c r="D94" s="532"/>
      <c r="E94" s="532"/>
    </row>
    <row r="95" spans="1:5" ht="12" customHeight="1">
      <c r="A95" s="550" t="s">
        <v>74</v>
      </c>
      <c r="B95" s="367" t="s">
        <v>133</v>
      </c>
      <c r="C95" s="532">
        <v>1450</v>
      </c>
      <c r="D95" s="532"/>
      <c r="E95" s="532"/>
    </row>
    <row r="96" spans="1:5" ht="12" customHeight="1">
      <c r="A96" s="550" t="s">
        <v>83</v>
      </c>
      <c r="B96" s="375" t="s">
        <v>134</v>
      </c>
      <c r="C96" s="532">
        <v>1100</v>
      </c>
      <c r="D96" s="532">
        <v>1600</v>
      </c>
      <c r="E96" s="532">
        <v>1354</v>
      </c>
    </row>
    <row r="97" spans="1:5" ht="12" customHeight="1">
      <c r="A97" s="550" t="s">
        <v>75</v>
      </c>
      <c r="B97" s="364" t="s">
        <v>434</v>
      </c>
      <c r="C97" s="532"/>
      <c r="D97" s="532"/>
      <c r="E97" s="532"/>
    </row>
    <row r="98" spans="1:5" ht="12" customHeight="1">
      <c r="A98" s="550" t="s">
        <v>76</v>
      </c>
      <c r="B98" s="387" t="s">
        <v>435</v>
      </c>
      <c r="C98" s="532"/>
      <c r="D98" s="532"/>
      <c r="E98" s="532"/>
    </row>
    <row r="99" spans="1:5" ht="12" customHeight="1">
      <c r="A99" s="550" t="s">
        <v>84</v>
      </c>
      <c r="B99" s="388" t="s">
        <v>436</v>
      </c>
      <c r="C99" s="532"/>
      <c r="D99" s="532"/>
      <c r="E99" s="532"/>
    </row>
    <row r="100" spans="1:5" ht="12" customHeight="1">
      <c r="A100" s="550" t="s">
        <v>85</v>
      </c>
      <c r="B100" s="388" t="s">
        <v>437</v>
      </c>
      <c r="C100" s="532"/>
      <c r="D100" s="532"/>
      <c r="E100" s="532"/>
    </row>
    <row r="101" spans="1:5" ht="12" customHeight="1">
      <c r="A101" s="550" t="s">
        <v>86</v>
      </c>
      <c r="B101" s="387" t="s">
        <v>438</v>
      </c>
      <c r="C101" s="532"/>
      <c r="D101" s="532"/>
      <c r="E101" s="532"/>
    </row>
    <row r="102" spans="1:5" ht="12" customHeight="1">
      <c r="A102" s="550" t="s">
        <v>87</v>
      </c>
      <c r="B102" s="387" t="s">
        <v>439</v>
      </c>
      <c r="C102" s="532"/>
      <c r="D102" s="532"/>
      <c r="E102" s="532"/>
    </row>
    <row r="103" spans="1:5" ht="12" customHeight="1">
      <c r="A103" s="550" t="s">
        <v>89</v>
      </c>
      <c r="B103" s="388" t="s">
        <v>440</v>
      </c>
      <c r="C103" s="532"/>
      <c r="D103" s="532"/>
      <c r="E103" s="532"/>
    </row>
    <row r="104" spans="1:5" ht="12" customHeight="1">
      <c r="A104" s="558" t="s">
        <v>135</v>
      </c>
      <c r="B104" s="389" t="s">
        <v>441</v>
      </c>
      <c r="C104" s="532"/>
      <c r="D104" s="532"/>
      <c r="E104" s="532"/>
    </row>
    <row r="105" spans="1:5" ht="12" customHeight="1">
      <c r="A105" s="550" t="s">
        <v>442</v>
      </c>
      <c r="B105" s="389" t="s">
        <v>443</v>
      </c>
      <c r="C105" s="532"/>
      <c r="D105" s="532"/>
      <c r="E105" s="532"/>
    </row>
    <row r="106" spans="1:5" ht="12" customHeight="1">
      <c r="A106" s="551" t="s">
        <v>444</v>
      </c>
      <c r="B106" s="389" t="s">
        <v>445</v>
      </c>
      <c r="C106" s="532">
        <v>1100</v>
      </c>
      <c r="D106" s="532">
        <v>1600</v>
      </c>
      <c r="E106" s="532">
        <v>1354</v>
      </c>
    </row>
    <row r="107" spans="1:5" s="339" customFormat="1" ht="12" customHeight="1" thickBot="1">
      <c r="A107" s="683" t="s">
        <v>742</v>
      </c>
      <c r="B107" s="676" t="s">
        <v>756</v>
      </c>
      <c r="C107" s="534"/>
      <c r="D107" s="534"/>
      <c r="E107" s="534"/>
    </row>
    <row r="108" spans="1:5" ht="12" customHeight="1" thickBot="1">
      <c r="A108" s="381" t="s">
        <v>7</v>
      </c>
      <c r="B108" s="379" t="s">
        <v>446</v>
      </c>
      <c r="C108" s="402">
        <f>+C109+C111+C113</f>
        <v>167</v>
      </c>
      <c r="D108" s="402">
        <f>+D109+D111+D113</f>
        <v>0</v>
      </c>
      <c r="E108" s="402">
        <f>+E109+E111+E113</f>
        <v>0</v>
      </c>
    </row>
    <row r="109" spans="1:5" ht="12" customHeight="1">
      <c r="A109" s="549" t="s">
        <v>77</v>
      </c>
      <c r="B109" s="364" t="s">
        <v>156</v>
      </c>
      <c r="C109" s="531">
        <v>167</v>
      </c>
      <c r="D109" s="531"/>
      <c r="E109" s="531"/>
    </row>
    <row r="110" spans="1:5" ht="12" customHeight="1">
      <c r="A110" s="549" t="s">
        <v>78</v>
      </c>
      <c r="B110" s="368" t="s">
        <v>447</v>
      </c>
      <c r="C110" s="531"/>
      <c r="D110" s="531"/>
      <c r="E110" s="531"/>
    </row>
    <row r="111" spans="1:5" ht="12" customHeight="1">
      <c r="A111" s="549" t="s">
        <v>79</v>
      </c>
      <c r="B111" s="368" t="s">
        <v>136</v>
      </c>
      <c r="C111" s="530"/>
      <c r="D111" s="530"/>
      <c r="E111" s="530"/>
    </row>
    <row r="112" spans="1:5" ht="12" customHeight="1">
      <c r="A112" s="549" t="s">
        <v>80</v>
      </c>
      <c r="B112" s="368" t="s">
        <v>448</v>
      </c>
      <c r="C112" s="392"/>
      <c r="D112" s="392"/>
      <c r="E112" s="392"/>
    </row>
    <row r="113" spans="1:5" ht="12" customHeight="1">
      <c r="A113" s="549" t="s">
        <v>81</v>
      </c>
      <c r="B113" s="400" t="s">
        <v>159</v>
      </c>
      <c r="C113" s="392"/>
      <c r="D113" s="392"/>
      <c r="E113" s="392"/>
    </row>
    <row r="114" spans="1:5" ht="12" customHeight="1">
      <c r="A114" s="549" t="s">
        <v>88</v>
      </c>
      <c r="B114" s="399" t="s">
        <v>449</v>
      </c>
      <c r="C114" s="392"/>
      <c r="D114" s="392"/>
      <c r="E114" s="392"/>
    </row>
    <row r="115" spans="1:5" ht="12" customHeight="1">
      <c r="A115" s="549" t="s">
        <v>90</v>
      </c>
      <c r="B115" s="415" t="s">
        <v>450</v>
      </c>
      <c r="C115" s="392"/>
      <c r="D115" s="392"/>
      <c r="E115" s="392"/>
    </row>
    <row r="116" spans="1:5" ht="12" customHeight="1">
      <c r="A116" s="549" t="s">
        <v>137</v>
      </c>
      <c r="B116" s="388" t="s">
        <v>437</v>
      </c>
      <c r="C116" s="392"/>
      <c r="D116" s="392"/>
      <c r="E116" s="392"/>
    </row>
    <row r="117" spans="1:5" ht="12" customHeight="1">
      <c r="A117" s="549" t="s">
        <v>138</v>
      </c>
      <c r="B117" s="388" t="s">
        <v>451</v>
      </c>
      <c r="C117" s="392"/>
      <c r="D117" s="392"/>
      <c r="E117" s="392"/>
    </row>
    <row r="118" spans="1:5" ht="12" customHeight="1">
      <c r="A118" s="549" t="s">
        <v>139</v>
      </c>
      <c r="B118" s="388" t="s">
        <v>452</v>
      </c>
      <c r="C118" s="392"/>
      <c r="D118" s="392"/>
      <c r="E118" s="392"/>
    </row>
    <row r="119" spans="1:5" ht="12" customHeight="1">
      <c r="A119" s="549" t="s">
        <v>453</v>
      </c>
      <c r="B119" s="388" t="s">
        <v>440</v>
      </c>
      <c r="C119" s="392"/>
      <c r="D119" s="392"/>
      <c r="E119" s="392"/>
    </row>
    <row r="120" spans="1:5" ht="12" customHeight="1">
      <c r="A120" s="549" t="s">
        <v>454</v>
      </c>
      <c r="B120" s="388" t="s">
        <v>455</v>
      </c>
      <c r="C120" s="392"/>
      <c r="D120" s="392"/>
      <c r="E120" s="392"/>
    </row>
    <row r="121" spans="1:5" ht="12" customHeight="1" thickBot="1">
      <c r="A121" s="558" t="s">
        <v>456</v>
      </c>
      <c r="B121" s="388" t="s">
        <v>457</v>
      </c>
      <c r="C121" s="394"/>
      <c r="D121" s="394"/>
      <c r="E121" s="394"/>
    </row>
    <row r="122" spans="1:5" ht="12" customHeight="1" thickBot="1">
      <c r="A122" s="694" t="s">
        <v>8</v>
      </c>
      <c r="B122" s="384" t="s">
        <v>459</v>
      </c>
      <c r="C122" s="402">
        <f>+C91+C108</f>
        <v>19475</v>
      </c>
      <c r="D122" s="402">
        <f>+D91+D108</f>
        <v>8076</v>
      </c>
      <c r="E122" s="402">
        <f>+E91+E108</f>
        <v>7830</v>
      </c>
    </row>
    <row r="123" spans="1:5" ht="12" customHeight="1" thickBot="1">
      <c r="A123" s="381" t="s">
        <v>9</v>
      </c>
      <c r="B123" s="384" t="s">
        <v>792</v>
      </c>
      <c r="C123" s="402">
        <f>+C124+C125+C126</f>
        <v>0</v>
      </c>
      <c r="D123" s="402">
        <f>+D124+D125+D126</f>
        <v>0</v>
      </c>
      <c r="E123" s="402">
        <f>+E124+E125+E126</f>
        <v>0</v>
      </c>
    </row>
    <row r="124" spans="1:5" ht="12" customHeight="1">
      <c r="A124" s="695" t="s">
        <v>333</v>
      </c>
      <c r="B124" s="365" t="s">
        <v>461</v>
      </c>
      <c r="C124" s="392"/>
      <c r="D124" s="392"/>
      <c r="E124" s="392"/>
    </row>
    <row r="125" spans="1:5" ht="12" customHeight="1">
      <c r="A125" s="695" t="s">
        <v>339</v>
      </c>
      <c r="B125" s="365" t="s">
        <v>462</v>
      </c>
      <c r="C125" s="392"/>
      <c r="D125" s="392"/>
      <c r="E125" s="392"/>
    </row>
    <row r="126" spans="1:5" ht="12" customHeight="1" thickBot="1">
      <c r="A126" s="696" t="s">
        <v>341</v>
      </c>
      <c r="B126" s="363" t="s">
        <v>463</v>
      </c>
      <c r="C126" s="392"/>
      <c r="D126" s="392"/>
      <c r="E126" s="392"/>
    </row>
    <row r="127" spans="1:5" ht="12" customHeight="1" thickBot="1">
      <c r="A127" s="694" t="s">
        <v>10</v>
      </c>
      <c r="B127" s="384" t="s">
        <v>793</v>
      </c>
      <c r="C127" s="402">
        <f>+C128+C129+C130+C131</f>
        <v>0</v>
      </c>
      <c r="D127" s="402">
        <f>+D128+D129+D130+D131</f>
        <v>0</v>
      </c>
      <c r="E127" s="402">
        <f>+E128+E129+E130+E131</f>
        <v>0</v>
      </c>
    </row>
    <row r="128" spans="1:5" ht="12" customHeight="1">
      <c r="A128" s="695" t="s">
        <v>64</v>
      </c>
      <c r="B128" s="365" t="s">
        <v>465</v>
      </c>
      <c r="C128" s="392"/>
      <c r="D128" s="392"/>
      <c r="E128" s="392"/>
    </row>
    <row r="129" spans="1:5" ht="12" customHeight="1">
      <c r="A129" s="695" t="s">
        <v>65</v>
      </c>
      <c r="B129" s="365" t="s">
        <v>466</v>
      </c>
      <c r="C129" s="392"/>
      <c r="D129" s="392"/>
      <c r="E129" s="392"/>
    </row>
    <row r="130" spans="1:5" ht="12" customHeight="1">
      <c r="A130" s="695" t="s">
        <v>66</v>
      </c>
      <c r="B130" s="365" t="s">
        <v>467</v>
      </c>
      <c r="C130" s="392"/>
      <c r="D130" s="392"/>
      <c r="E130" s="392"/>
    </row>
    <row r="131" spans="1:5" s="339" customFormat="1" ht="12" customHeight="1" thickBot="1">
      <c r="A131" s="696" t="s">
        <v>124</v>
      </c>
      <c r="B131" s="363" t="s">
        <v>468</v>
      </c>
      <c r="C131" s="392"/>
      <c r="D131" s="392"/>
      <c r="E131" s="392"/>
    </row>
    <row r="132" spans="1:11" ht="13.5" thickBot="1">
      <c r="A132" s="694" t="s">
        <v>11</v>
      </c>
      <c r="B132" s="384" t="s">
        <v>794</v>
      </c>
      <c r="C132" s="533">
        <f>+C133+C134+C136+C137+C135</f>
        <v>3490</v>
      </c>
      <c r="D132" s="533">
        <f>+D133+D134+D136+D137+D135</f>
        <v>16464</v>
      </c>
      <c r="E132" s="533">
        <f>+E133+E134+E136+E137+E135</f>
        <v>16464</v>
      </c>
      <c r="K132" s="512"/>
    </row>
    <row r="133" spans="1:5" ht="12.75">
      <c r="A133" s="695" t="s">
        <v>67</v>
      </c>
      <c r="B133" s="365" t="s">
        <v>469</v>
      </c>
      <c r="C133" s="392"/>
      <c r="D133" s="392"/>
      <c r="E133" s="392"/>
    </row>
    <row r="134" spans="1:5" ht="12" customHeight="1">
      <c r="A134" s="695" t="s">
        <v>68</v>
      </c>
      <c r="B134" s="365" t="s">
        <v>470</v>
      </c>
      <c r="C134" s="392"/>
      <c r="D134" s="392"/>
      <c r="E134" s="392"/>
    </row>
    <row r="135" spans="1:5" ht="12" customHeight="1">
      <c r="A135" s="695" t="s">
        <v>361</v>
      </c>
      <c r="B135" s="365" t="s">
        <v>681</v>
      </c>
      <c r="C135" s="392">
        <v>3490</v>
      </c>
      <c r="D135" s="392">
        <v>16464</v>
      </c>
      <c r="E135" s="392">
        <v>16464</v>
      </c>
    </row>
    <row r="136" spans="1:5" s="339" customFormat="1" ht="12" customHeight="1">
      <c r="A136" s="695" t="s">
        <v>363</v>
      </c>
      <c r="B136" s="365" t="s">
        <v>471</v>
      </c>
      <c r="C136" s="392"/>
      <c r="D136" s="392"/>
      <c r="E136" s="392"/>
    </row>
    <row r="137" spans="1:5" s="339" customFormat="1" ht="12" customHeight="1" thickBot="1">
      <c r="A137" s="696" t="s">
        <v>365</v>
      </c>
      <c r="B137" s="363" t="s">
        <v>472</v>
      </c>
      <c r="C137" s="392"/>
      <c r="D137" s="392"/>
      <c r="E137" s="392"/>
    </row>
    <row r="138" spans="1:5" s="339" customFormat="1" ht="12" customHeight="1" thickBot="1">
      <c r="A138" s="694" t="s">
        <v>12</v>
      </c>
      <c r="B138" s="384" t="s">
        <v>795</v>
      </c>
      <c r="C138" s="535">
        <f>+C139+C140+C141+C142</f>
        <v>0</v>
      </c>
      <c r="D138" s="535">
        <f>+D139+D140+D141+D142</f>
        <v>0</v>
      </c>
      <c r="E138" s="535">
        <f>+E139+E140+E141+E142</f>
        <v>0</v>
      </c>
    </row>
    <row r="139" spans="1:5" s="339" customFormat="1" ht="12" customHeight="1">
      <c r="A139" s="695" t="s">
        <v>69</v>
      </c>
      <c r="B139" s="365" t="s">
        <v>474</v>
      </c>
      <c r="C139" s="392"/>
      <c r="D139" s="392"/>
      <c r="E139" s="392"/>
    </row>
    <row r="140" spans="1:5" s="339" customFormat="1" ht="12" customHeight="1">
      <c r="A140" s="695" t="s">
        <v>70</v>
      </c>
      <c r="B140" s="365" t="s">
        <v>475</v>
      </c>
      <c r="C140" s="392"/>
      <c r="D140" s="392"/>
      <c r="E140" s="392"/>
    </row>
    <row r="141" spans="1:5" s="339" customFormat="1" ht="12" customHeight="1">
      <c r="A141" s="695" t="s">
        <v>370</v>
      </c>
      <c r="B141" s="365" t="s">
        <v>476</v>
      </c>
      <c r="C141" s="392"/>
      <c r="D141" s="392"/>
      <c r="E141" s="392"/>
    </row>
    <row r="142" spans="1:5" ht="12.75" customHeight="1" thickBot="1">
      <c r="A142" s="695" t="s">
        <v>372</v>
      </c>
      <c r="B142" s="365" t="s">
        <v>477</v>
      </c>
      <c r="C142" s="392"/>
      <c r="D142" s="392"/>
      <c r="E142" s="392"/>
    </row>
    <row r="143" spans="1:5" ht="12" customHeight="1" thickBot="1">
      <c r="A143" s="694" t="s">
        <v>13</v>
      </c>
      <c r="B143" s="384" t="s">
        <v>796</v>
      </c>
      <c r="C143" s="548">
        <f>+C123+C127+C132+C138</f>
        <v>3490</v>
      </c>
      <c r="D143" s="548">
        <f>+D123+D127+D132+D138</f>
        <v>16464</v>
      </c>
      <c r="E143" s="548">
        <f>+E123+E127+E132+E138</f>
        <v>16464</v>
      </c>
    </row>
    <row r="144" spans="1:5" ht="15" customHeight="1" thickBot="1">
      <c r="A144" s="559" t="s">
        <v>14</v>
      </c>
      <c r="B144" s="404" t="s">
        <v>797</v>
      </c>
      <c r="C144" s="548">
        <f>+C122+C143</f>
        <v>22965</v>
      </c>
      <c r="D144" s="548">
        <f>+D122+D143</f>
        <v>24540</v>
      </c>
      <c r="E144" s="548">
        <f>+E122+E143</f>
        <v>24294</v>
      </c>
    </row>
    <row r="145" spans="1:5" ht="13.5" thickBot="1">
      <c r="A145" s="41"/>
      <c r="B145" s="42"/>
      <c r="C145" s="43"/>
      <c r="D145" s="43"/>
      <c r="E145" s="43"/>
    </row>
    <row r="146" spans="1:5" ht="15" customHeight="1" thickBot="1">
      <c r="A146" s="525" t="s">
        <v>683</v>
      </c>
      <c r="B146" s="526"/>
      <c r="C146" s="687">
        <v>2.625</v>
      </c>
      <c r="D146" s="688">
        <v>2.625</v>
      </c>
      <c r="E146" s="688">
        <v>2.625</v>
      </c>
    </row>
    <row r="147" spans="1:5" ht="14.25" customHeight="1" thickBot="1">
      <c r="A147" s="525" t="s">
        <v>148</v>
      </c>
      <c r="B147" s="526"/>
      <c r="C147" s="112"/>
      <c r="D147" s="113"/>
      <c r="E147" s="110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7"/>
  <sheetViews>
    <sheetView zoomScaleSheetLayoutView="100" workbookViewId="0" topLeftCell="A1">
      <selection activeCell="H142" sqref="H142"/>
    </sheetView>
  </sheetViews>
  <sheetFormatPr defaultColWidth="9.00390625" defaultRowHeight="12.75"/>
  <cols>
    <col min="1" max="1" width="14.875" style="540" customWidth="1"/>
    <col min="2" max="2" width="65.375" style="541" customWidth="1"/>
    <col min="3" max="5" width="17.00390625" style="542" customWidth="1"/>
    <col min="6" max="16384" width="9.375" style="31" customWidth="1"/>
  </cols>
  <sheetData>
    <row r="1" spans="1:5" s="516" customFormat="1" ht="16.5" customHeight="1" thickBot="1">
      <c r="A1" s="689" t="s">
        <v>757</v>
      </c>
      <c r="B1" s="517"/>
      <c r="C1" s="561"/>
      <c r="D1" s="527"/>
      <c r="E1" s="561" t="str">
        <f>+CONCATENATE("6.4. melléklet a ……/",LEFT(ÖSSZEFÜGGÉSEK!A4,4)+1,". (……) önkormányzati rendelethez")</f>
        <v>6.4. melléklet a ……/2015. (……) önkormányzati rendelethez</v>
      </c>
    </row>
    <row r="2" spans="1:5" s="562" customFormat="1" ht="15.75" customHeight="1">
      <c r="A2" s="543" t="s">
        <v>52</v>
      </c>
      <c r="B2" s="750" t="s">
        <v>153</v>
      </c>
      <c r="C2" s="751"/>
      <c r="D2" s="752"/>
      <c r="E2" s="536" t="s">
        <v>40</v>
      </c>
    </row>
    <row r="3" spans="1:5" s="562" customFormat="1" ht="24.75" thickBot="1">
      <c r="A3" s="560" t="s">
        <v>560</v>
      </c>
      <c r="B3" s="753" t="s">
        <v>687</v>
      </c>
      <c r="C3" s="754"/>
      <c r="D3" s="755"/>
      <c r="E3" s="511" t="s">
        <v>50</v>
      </c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64" customFormat="1" ht="12" customHeight="1" thickBot="1">
      <c r="A8" s="381" t="s">
        <v>6</v>
      </c>
      <c r="B8" s="377" t="s">
        <v>311</v>
      </c>
      <c r="C8" s="408">
        <f>SUM(C9:C14)</f>
        <v>0</v>
      </c>
      <c r="D8" s="408">
        <f>SUM(D9:D14)</f>
        <v>0</v>
      </c>
      <c r="E8" s="391">
        <f>SUM(E9:E14)</f>
        <v>0</v>
      </c>
    </row>
    <row r="9" spans="1:5" s="539" customFormat="1" ht="12" customHeight="1">
      <c r="A9" s="549" t="s">
        <v>71</v>
      </c>
      <c r="B9" s="419" t="s">
        <v>312</v>
      </c>
      <c r="C9" s="410"/>
      <c r="D9" s="410"/>
      <c r="E9" s="393"/>
    </row>
    <row r="10" spans="1:5" s="565" customFormat="1" ht="12" customHeight="1">
      <c r="A10" s="550" t="s">
        <v>72</v>
      </c>
      <c r="B10" s="420" t="s">
        <v>313</v>
      </c>
      <c r="C10" s="409"/>
      <c r="D10" s="409"/>
      <c r="E10" s="392"/>
    </row>
    <row r="11" spans="1:5" s="565" customFormat="1" ht="12" customHeight="1">
      <c r="A11" s="550" t="s">
        <v>73</v>
      </c>
      <c r="B11" s="420" t="s">
        <v>314</v>
      </c>
      <c r="C11" s="409"/>
      <c r="D11" s="409"/>
      <c r="E11" s="392"/>
    </row>
    <row r="12" spans="1:5" s="565" customFormat="1" ht="12" customHeight="1">
      <c r="A12" s="550" t="s">
        <v>74</v>
      </c>
      <c r="B12" s="420" t="s">
        <v>315</v>
      </c>
      <c r="C12" s="409"/>
      <c r="D12" s="409"/>
      <c r="E12" s="392"/>
    </row>
    <row r="13" spans="1:5" s="565" customFormat="1" ht="12" customHeight="1">
      <c r="A13" s="550" t="s">
        <v>106</v>
      </c>
      <c r="B13" s="420" t="s">
        <v>316</v>
      </c>
      <c r="C13" s="409"/>
      <c r="D13" s="409"/>
      <c r="E13" s="392"/>
    </row>
    <row r="14" spans="1:5" s="539" customFormat="1" ht="12" customHeight="1" thickBot="1">
      <c r="A14" s="551" t="s">
        <v>75</v>
      </c>
      <c r="B14" s="421" t="s">
        <v>317</v>
      </c>
      <c r="C14" s="411"/>
      <c r="D14" s="411"/>
      <c r="E14" s="394"/>
    </row>
    <row r="15" spans="1:5" s="539" customFormat="1" ht="12" customHeight="1" thickBot="1">
      <c r="A15" s="381" t="s">
        <v>7</v>
      </c>
      <c r="B15" s="398" t="s">
        <v>318</v>
      </c>
      <c r="C15" s="408">
        <f>SUM(C16:C20)</f>
        <v>0</v>
      </c>
      <c r="D15" s="408">
        <f>SUM(D16:D20)</f>
        <v>0</v>
      </c>
      <c r="E15" s="391">
        <f>SUM(E16:E20)</f>
        <v>0</v>
      </c>
    </row>
    <row r="16" spans="1:5" s="539" customFormat="1" ht="12" customHeight="1">
      <c r="A16" s="549" t="s">
        <v>77</v>
      </c>
      <c r="B16" s="419" t="s">
        <v>319</v>
      </c>
      <c r="C16" s="410"/>
      <c r="D16" s="410"/>
      <c r="E16" s="393"/>
    </row>
    <row r="17" spans="1:5" s="539" customFormat="1" ht="12" customHeight="1">
      <c r="A17" s="550" t="s">
        <v>78</v>
      </c>
      <c r="B17" s="420" t="s">
        <v>320</v>
      </c>
      <c r="C17" s="409"/>
      <c r="D17" s="409"/>
      <c r="E17" s="392"/>
    </row>
    <row r="18" spans="1:5" s="539" customFormat="1" ht="12" customHeight="1">
      <c r="A18" s="550" t="s">
        <v>79</v>
      </c>
      <c r="B18" s="420" t="s">
        <v>321</v>
      </c>
      <c r="C18" s="409"/>
      <c r="D18" s="409"/>
      <c r="E18" s="392"/>
    </row>
    <row r="19" spans="1:5" s="539" customFormat="1" ht="12" customHeight="1">
      <c r="A19" s="550" t="s">
        <v>80</v>
      </c>
      <c r="B19" s="420" t="s">
        <v>322</v>
      </c>
      <c r="C19" s="409"/>
      <c r="D19" s="409"/>
      <c r="E19" s="392"/>
    </row>
    <row r="20" spans="1:5" s="539" customFormat="1" ht="12" customHeight="1">
      <c r="A20" s="550" t="s">
        <v>81</v>
      </c>
      <c r="B20" s="420" t="s">
        <v>323</v>
      </c>
      <c r="C20" s="409"/>
      <c r="D20" s="409"/>
      <c r="E20" s="392"/>
    </row>
    <row r="21" spans="1:5" s="565" customFormat="1" ht="12" customHeight="1" thickBot="1">
      <c r="A21" s="551" t="s">
        <v>88</v>
      </c>
      <c r="B21" s="421" t="s">
        <v>324</v>
      </c>
      <c r="C21" s="411"/>
      <c r="D21" s="411"/>
      <c r="E21" s="394"/>
    </row>
    <row r="22" spans="1:5" s="565" customFormat="1" ht="12" customHeight="1" thickBot="1">
      <c r="A22" s="381" t="s">
        <v>8</v>
      </c>
      <c r="B22" s="377" t="s">
        <v>325</v>
      </c>
      <c r="C22" s="408">
        <f>SUM(C23:C27)</f>
        <v>0</v>
      </c>
      <c r="D22" s="408">
        <f>SUM(D23:D27)</f>
        <v>0</v>
      </c>
      <c r="E22" s="391">
        <f>SUM(E23:E27)</f>
        <v>0</v>
      </c>
    </row>
    <row r="23" spans="1:5" s="565" customFormat="1" ht="12" customHeight="1">
      <c r="A23" s="549" t="s">
        <v>60</v>
      </c>
      <c r="B23" s="419" t="s">
        <v>326</v>
      </c>
      <c r="C23" s="410"/>
      <c r="D23" s="410"/>
      <c r="E23" s="393"/>
    </row>
    <row r="24" spans="1:5" s="539" customFormat="1" ht="12" customHeight="1">
      <c r="A24" s="550" t="s">
        <v>61</v>
      </c>
      <c r="B24" s="420" t="s">
        <v>327</v>
      </c>
      <c r="C24" s="409"/>
      <c r="D24" s="409"/>
      <c r="E24" s="392"/>
    </row>
    <row r="25" spans="1:5" s="565" customFormat="1" ht="12" customHeight="1">
      <c r="A25" s="550" t="s">
        <v>62</v>
      </c>
      <c r="B25" s="420" t="s">
        <v>328</v>
      </c>
      <c r="C25" s="409"/>
      <c r="D25" s="409"/>
      <c r="E25" s="392"/>
    </row>
    <row r="26" spans="1:5" s="565" customFormat="1" ht="12" customHeight="1">
      <c r="A26" s="550" t="s">
        <v>63</v>
      </c>
      <c r="B26" s="420" t="s">
        <v>329</v>
      </c>
      <c r="C26" s="409"/>
      <c r="D26" s="409"/>
      <c r="E26" s="392"/>
    </row>
    <row r="27" spans="1:5" s="565" customFormat="1" ht="12" customHeight="1">
      <c r="A27" s="550" t="s">
        <v>120</v>
      </c>
      <c r="B27" s="420" t="s">
        <v>330</v>
      </c>
      <c r="C27" s="409"/>
      <c r="D27" s="409"/>
      <c r="E27" s="392"/>
    </row>
    <row r="28" spans="1:5" s="565" customFormat="1" ht="12" customHeight="1" thickBot="1">
      <c r="A28" s="551" t="s">
        <v>121</v>
      </c>
      <c r="B28" s="421" t="s">
        <v>331</v>
      </c>
      <c r="C28" s="411"/>
      <c r="D28" s="411"/>
      <c r="E28" s="394"/>
    </row>
    <row r="29" spans="1:5" s="565" customFormat="1" ht="12" customHeight="1" thickBot="1">
      <c r="A29" s="381" t="s">
        <v>122</v>
      </c>
      <c r="B29" s="377" t="s">
        <v>332</v>
      </c>
      <c r="C29" s="414">
        <f>+C30+C33+C34+C35</f>
        <v>0</v>
      </c>
      <c r="D29" s="414">
        <f>+D30+D33+D34+D35</f>
        <v>0</v>
      </c>
      <c r="E29" s="427">
        <f>+E30+E33+E34+E35</f>
        <v>0</v>
      </c>
    </row>
    <row r="30" spans="1:5" s="565" customFormat="1" ht="12" customHeight="1">
      <c r="A30" s="549" t="s">
        <v>333</v>
      </c>
      <c r="B30" s="419" t="s">
        <v>334</v>
      </c>
      <c r="C30" s="429">
        <f>+C31+C32</f>
        <v>0</v>
      </c>
      <c r="D30" s="429">
        <f>+D31+D32</f>
        <v>0</v>
      </c>
      <c r="E30" s="428">
        <f>+E31+E32</f>
        <v>0</v>
      </c>
    </row>
    <row r="31" spans="1:5" s="565" customFormat="1" ht="12" customHeight="1">
      <c r="A31" s="550" t="s">
        <v>335</v>
      </c>
      <c r="B31" s="420" t="s">
        <v>336</v>
      </c>
      <c r="C31" s="409"/>
      <c r="D31" s="409"/>
      <c r="E31" s="392"/>
    </row>
    <row r="32" spans="1:5" s="565" customFormat="1" ht="12" customHeight="1">
      <c r="A32" s="550" t="s">
        <v>337</v>
      </c>
      <c r="B32" s="420" t="s">
        <v>338</v>
      </c>
      <c r="C32" s="409"/>
      <c r="D32" s="409"/>
      <c r="E32" s="392"/>
    </row>
    <row r="33" spans="1:5" s="565" customFormat="1" ht="12" customHeight="1">
      <c r="A33" s="550" t="s">
        <v>339</v>
      </c>
      <c r="B33" s="420" t="s">
        <v>340</v>
      </c>
      <c r="C33" s="409"/>
      <c r="D33" s="409"/>
      <c r="E33" s="392"/>
    </row>
    <row r="34" spans="1:5" s="565" customFormat="1" ht="12" customHeight="1">
      <c r="A34" s="550" t="s">
        <v>341</v>
      </c>
      <c r="B34" s="420" t="s">
        <v>342</v>
      </c>
      <c r="C34" s="409"/>
      <c r="D34" s="409"/>
      <c r="E34" s="392"/>
    </row>
    <row r="35" spans="1:5" s="565" customFormat="1" ht="12" customHeight="1" thickBot="1">
      <c r="A35" s="551" t="s">
        <v>343</v>
      </c>
      <c r="B35" s="421" t="s">
        <v>344</v>
      </c>
      <c r="C35" s="411"/>
      <c r="D35" s="411"/>
      <c r="E35" s="394"/>
    </row>
    <row r="36" spans="1:5" s="565" customFormat="1" ht="12" customHeight="1" thickBot="1">
      <c r="A36" s="381" t="s">
        <v>10</v>
      </c>
      <c r="B36" s="377" t="s">
        <v>345</v>
      </c>
      <c r="C36" s="408">
        <f>SUM(C37:C46)</f>
        <v>0</v>
      </c>
      <c r="D36" s="408">
        <f>SUM(D37:D46)</f>
        <v>0</v>
      </c>
      <c r="E36" s="391">
        <f>SUM(E37:E46)</f>
        <v>0</v>
      </c>
    </row>
    <row r="37" spans="1:5" s="565" customFormat="1" ht="12" customHeight="1">
      <c r="A37" s="549" t="s">
        <v>64</v>
      </c>
      <c r="B37" s="419" t="s">
        <v>346</v>
      </c>
      <c r="C37" s="410"/>
      <c r="D37" s="410"/>
      <c r="E37" s="393"/>
    </row>
    <row r="38" spans="1:5" s="565" customFormat="1" ht="12" customHeight="1">
      <c r="A38" s="550" t="s">
        <v>65</v>
      </c>
      <c r="B38" s="420" t="s">
        <v>347</v>
      </c>
      <c r="C38" s="409"/>
      <c r="D38" s="409"/>
      <c r="E38" s="392"/>
    </row>
    <row r="39" spans="1:5" s="565" customFormat="1" ht="12" customHeight="1">
      <c r="A39" s="550" t="s">
        <v>66</v>
      </c>
      <c r="B39" s="420" t="s">
        <v>348</v>
      </c>
      <c r="C39" s="409"/>
      <c r="D39" s="409"/>
      <c r="E39" s="392"/>
    </row>
    <row r="40" spans="1:5" s="565" customFormat="1" ht="12" customHeight="1">
      <c r="A40" s="550" t="s">
        <v>124</v>
      </c>
      <c r="B40" s="420" t="s">
        <v>349</v>
      </c>
      <c r="C40" s="409"/>
      <c r="D40" s="409"/>
      <c r="E40" s="392"/>
    </row>
    <row r="41" spans="1:5" s="565" customFormat="1" ht="12" customHeight="1">
      <c r="A41" s="550" t="s">
        <v>125</v>
      </c>
      <c r="B41" s="420" t="s">
        <v>350</v>
      </c>
      <c r="C41" s="409"/>
      <c r="D41" s="409"/>
      <c r="E41" s="392"/>
    </row>
    <row r="42" spans="1:5" s="565" customFormat="1" ht="12" customHeight="1">
      <c r="A42" s="550" t="s">
        <v>126</v>
      </c>
      <c r="B42" s="420" t="s">
        <v>351</v>
      </c>
      <c r="C42" s="409"/>
      <c r="D42" s="409"/>
      <c r="E42" s="392"/>
    </row>
    <row r="43" spans="1:5" s="565" customFormat="1" ht="12" customHeight="1">
      <c r="A43" s="550" t="s">
        <v>127</v>
      </c>
      <c r="B43" s="420" t="s">
        <v>352</v>
      </c>
      <c r="C43" s="409"/>
      <c r="D43" s="409"/>
      <c r="E43" s="392"/>
    </row>
    <row r="44" spans="1:5" s="565" customFormat="1" ht="12" customHeight="1">
      <c r="A44" s="550" t="s">
        <v>128</v>
      </c>
      <c r="B44" s="420" t="s">
        <v>353</v>
      </c>
      <c r="C44" s="409"/>
      <c r="D44" s="409"/>
      <c r="E44" s="392"/>
    </row>
    <row r="45" spans="1:5" s="565" customFormat="1" ht="12" customHeight="1">
      <c r="A45" s="550" t="s">
        <v>354</v>
      </c>
      <c r="B45" s="420" t="s">
        <v>355</v>
      </c>
      <c r="C45" s="412"/>
      <c r="D45" s="412"/>
      <c r="E45" s="395"/>
    </row>
    <row r="46" spans="1:5" s="539" customFormat="1" ht="12" customHeight="1" thickBot="1">
      <c r="A46" s="551" t="s">
        <v>356</v>
      </c>
      <c r="B46" s="421" t="s">
        <v>357</v>
      </c>
      <c r="C46" s="413"/>
      <c r="D46" s="413"/>
      <c r="E46" s="396"/>
    </row>
    <row r="47" spans="1:5" s="565" customFormat="1" ht="12" customHeight="1" thickBot="1">
      <c r="A47" s="381" t="s">
        <v>11</v>
      </c>
      <c r="B47" s="377" t="s">
        <v>358</v>
      </c>
      <c r="C47" s="408">
        <f>SUM(C48:C52)</f>
        <v>0</v>
      </c>
      <c r="D47" s="408">
        <f>SUM(D48:D52)</f>
        <v>0</v>
      </c>
      <c r="E47" s="391">
        <f>SUM(E48:E52)</f>
        <v>0</v>
      </c>
    </row>
    <row r="48" spans="1:5" s="565" customFormat="1" ht="12" customHeight="1">
      <c r="A48" s="549" t="s">
        <v>67</v>
      </c>
      <c r="B48" s="419" t="s">
        <v>359</v>
      </c>
      <c r="C48" s="431"/>
      <c r="D48" s="431"/>
      <c r="E48" s="397"/>
    </row>
    <row r="49" spans="1:5" s="565" customFormat="1" ht="12" customHeight="1">
      <c r="A49" s="550" t="s">
        <v>68</v>
      </c>
      <c r="B49" s="420" t="s">
        <v>360</v>
      </c>
      <c r="C49" s="412"/>
      <c r="D49" s="412"/>
      <c r="E49" s="395"/>
    </row>
    <row r="50" spans="1:5" s="565" customFormat="1" ht="12" customHeight="1">
      <c r="A50" s="550" t="s">
        <v>361</v>
      </c>
      <c r="B50" s="420" t="s">
        <v>362</v>
      </c>
      <c r="C50" s="412"/>
      <c r="D50" s="412"/>
      <c r="E50" s="395"/>
    </row>
    <row r="51" spans="1:5" s="565" customFormat="1" ht="12" customHeight="1">
      <c r="A51" s="550" t="s">
        <v>363</v>
      </c>
      <c r="B51" s="420" t="s">
        <v>364</v>
      </c>
      <c r="C51" s="412"/>
      <c r="D51" s="412"/>
      <c r="E51" s="395"/>
    </row>
    <row r="52" spans="1:5" s="565" customFormat="1" ht="12" customHeight="1" thickBot="1">
      <c r="A52" s="551" t="s">
        <v>365</v>
      </c>
      <c r="B52" s="421" t="s">
        <v>366</v>
      </c>
      <c r="C52" s="413"/>
      <c r="D52" s="413"/>
      <c r="E52" s="396"/>
    </row>
    <row r="53" spans="1:5" s="565" customFormat="1" ht="12" customHeight="1" thickBot="1">
      <c r="A53" s="381" t="s">
        <v>129</v>
      </c>
      <c r="B53" s="377" t="s">
        <v>367</v>
      </c>
      <c r="C53" s="408">
        <f>SUM(C54:C56)</f>
        <v>0</v>
      </c>
      <c r="D53" s="408">
        <f>SUM(D54:D56)</f>
        <v>0</v>
      </c>
      <c r="E53" s="391">
        <f>SUM(E54:E56)</f>
        <v>0</v>
      </c>
    </row>
    <row r="54" spans="1:5" s="539" customFormat="1" ht="12" customHeight="1">
      <c r="A54" s="549" t="s">
        <v>69</v>
      </c>
      <c r="B54" s="419" t="s">
        <v>368</v>
      </c>
      <c r="C54" s="410"/>
      <c r="D54" s="410"/>
      <c r="E54" s="393"/>
    </row>
    <row r="55" spans="1:5" s="539" customFormat="1" ht="12" customHeight="1">
      <c r="A55" s="550" t="s">
        <v>70</v>
      </c>
      <c r="B55" s="420" t="s">
        <v>369</v>
      </c>
      <c r="C55" s="409"/>
      <c r="D55" s="409"/>
      <c r="E55" s="392"/>
    </row>
    <row r="56" spans="1:5" s="539" customFormat="1" ht="12" customHeight="1">
      <c r="A56" s="550" t="s">
        <v>370</v>
      </c>
      <c r="B56" s="420" t="s">
        <v>371</v>
      </c>
      <c r="C56" s="409"/>
      <c r="D56" s="409"/>
      <c r="E56" s="392"/>
    </row>
    <row r="57" spans="1:5" s="539" customFormat="1" ht="12" customHeight="1" thickBot="1">
      <c r="A57" s="551" t="s">
        <v>372</v>
      </c>
      <c r="B57" s="421" t="s">
        <v>373</v>
      </c>
      <c r="C57" s="411"/>
      <c r="D57" s="411"/>
      <c r="E57" s="394"/>
    </row>
    <row r="58" spans="1:5" s="565" customFormat="1" ht="12" customHeight="1" thickBot="1">
      <c r="A58" s="381" t="s">
        <v>13</v>
      </c>
      <c r="B58" s="398" t="s">
        <v>374</v>
      </c>
      <c r="C58" s="408">
        <f>SUM(C59:C61)</f>
        <v>0</v>
      </c>
      <c r="D58" s="408">
        <f>SUM(D59:D61)</f>
        <v>0</v>
      </c>
      <c r="E58" s="391">
        <f>SUM(E59:E61)</f>
        <v>0</v>
      </c>
    </row>
    <row r="59" spans="1:5" s="565" customFormat="1" ht="12" customHeight="1">
      <c r="A59" s="549" t="s">
        <v>130</v>
      </c>
      <c r="B59" s="419" t="s">
        <v>375</v>
      </c>
      <c r="C59" s="412"/>
      <c r="D59" s="412"/>
      <c r="E59" s="395"/>
    </row>
    <row r="60" spans="1:5" s="565" customFormat="1" ht="12" customHeight="1">
      <c r="A60" s="550" t="s">
        <v>131</v>
      </c>
      <c r="B60" s="420" t="s">
        <v>563</v>
      </c>
      <c r="C60" s="412"/>
      <c r="D60" s="412"/>
      <c r="E60" s="395"/>
    </row>
    <row r="61" spans="1:5" s="565" customFormat="1" ht="12" customHeight="1">
      <c r="A61" s="550" t="s">
        <v>158</v>
      </c>
      <c r="B61" s="420" t="s">
        <v>377</v>
      </c>
      <c r="C61" s="412"/>
      <c r="D61" s="412"/>
      <c r="E61" s="395"/>
    </row>
    <row r="62" spans="1:5" s="565" customFormat="1" ht="12" customHeight="1" thickBot="1">
      <c r="A62" s="551" t="s">
        <v>378</v>
      </c>
      <c r="B62" s="421" t="s">
        <v>379</v>
      </c>
      <c r="C62" s="412"/>
      <c r="D62" s="412"/>
      <c r="E62" s="395"/>
    </row>
    <row r="63" spans="1:5" s="565" customFormat="1" ht="12" customHeight="1" thickBot="1">
      <c r="A63" s="381" t="s">
        <v>14</v>
      </c>
      <c r="B63" s="377" t="s">
        <v>380</v>
      </c>
      <c r="C63" s="414">
        <f>+C8+C15+C22+C29+C36+C47+C53+C58</f>
        <v>0</v>
      </c>
      <c r="D63" s="414">
        <f>+D8+D15+D22+D29+D36+D47+D53+D58</f>
        <v>0</v>
      </c>
      <c r="E63" s="427">
        <f>+E8+E15+E22+E29+E36+E47+E53+E58</f>
        <v>0</v>
      </c>
    </row>
    <row r="64" spans="1:5" s="565" customFormat="1" ht="12" customHeight="1" thickBot="1">
      <c r="A64" s="552" t="s">
        <v>561</v>
      </c>
      <c r="B64" s="398" t="s">
        <v>382</v>
      </c>
      <c r="C64" s="408">
        <f>SUM(C65:C67)</f>
        <v>0</v>
      </c>
      <c r="D64" s="408">
        <f>SUM(D65:D67)</f>
        <v>0</v>
      </c>
      <c r="E64" s="391">
        <f>SUM(E65:E67)</f>
        <v>0</v>
      </c>
    </row>
    <row r="65" spans="1:5" s="565" customFormat="1" ht="12" customHeight="1">
      <c r="A65" s="549" t="s">
        <v>383</v>
      </c>
      <c r="B65" s="419" t="s">
        <v>384</v>
      </c>
      <c r="C65" s="412"/>
      <c r="D65" s="412"/>
      <c r="E65" s="395"/>
    </row>
    <row r="66" spans="1:5" s="565" customFormat="1" ht="12" customHeight="1">
      <c r="A66" s="550" t="s">
        <v>385</v>
      </c>
      <c r="B66" s="420" t="s">
        <v>386</v>
      </c>
      <c r="C66" s="412"/>
      <c r="D66" s="412"/>
      <c r="E66" s="395"/>
    </row>
    <row r="67" spans="1:5" s="565" customFormat="1" ht="12" customHeight="1" thickBot="1">
      <c r="A67" s="551" t="s">
        <v>387</v>
      </c>
      <c r="B67" s="545" t="s">
        <v>388</v>
      </c>
      <c r="C67" s="412"/>
      <c r="D67" s="412"/>
      <c r="E67" s="395"/>
    </row>
    <row r="68" spans="1:5" s="565" customFormat="1" ht="12" customHeight="1" thickBot="1">
      <c r="A68" s="552" t="s">
        <v>389</v>
      </c>
      <c r="B68" s="398" t="s">
        <v>390</v>
      </c>
      <c r="C68" s="408">
        <f>SUM(C69:C72)</f>
        <v>0</v>
      </c>
      <c r="D68" s="408">
        <f>SUM(D69:D72)</f>
        <v>0</v>
      </c>
      <c r="E68" s="391">
        <f>SUM(E69:E72)</f>
        <v>0</v>
      </c>
    </row>
    <row r="69" spans="1:5" s="565" customFormat="1" ht="12" customHeight="1">
      <c r="A69" s="549" t="s">
        <v>107</v>
      </c>
      <c r="B69" s="419" t="s">
        <v>391</v>
      </c>
      <c r="C69" s="412"/>
      <c r="D69" s="412"/>
      <c r="E69" s="395"/>
    </row>
    <row r="70" spans="1:5" s="565" customFormat="1" ht="12" customHeight="1">
      <c r="A70" s="550" t="s">
        <v>108</v>
      </c>
      <c r="B70" s="420" t="s">
        <v>392</v>
      </c>
      <c r="C70" s="412"/>
      <c r="D70" s="412"/>
      <c r="E70" s="395"/>
    </row>
    <row r="71" spans="1:5" s="565" customFormat="1" ht="12" customHeight="1">
      <c r="A71" s="550" t="s">
        <v>393</v>
      </c>
      <c r="B71" s="420" t="s">
        <v>394</v>
      </c>
      <c r="C71" s="412"/>
      <c r="D71" s="412"/>
      <c r="E71" s="395"/>
    </row>
    <row r="72" spans="1:5" s="565" customFormat="1" ht="12" customHeight="1" thickBot="1">
      <c r="A72" s="551" t="s">
        <v>395</v>
      </c>
      <c r="B72" s="421" t="s">
        <v>396</v>
      </c>
      <c r="C72" s="412"/>
      <c r="D72" s="412"/>
      <c r="E72" s="395"/>
    </row>
    <row r="73" spans="1:5" s="565" customFormat="1" ht="12" customHeight="1" thickBot="1">
      <c r="A73" s="552" t="s">
        <v>397</v>
      </c>
      <c r="B73" s="398" t="s">
        <v>398</v>
      </c>
      <c r="C73" s="408">
        <f>SUM(C74:C75)</f>
        <v>0</v>
      </c>
      <c r="D73" s="408">
        <f>SUM(D74:D75)</f>
        <v>0</v>
      </c>
      <c r="E73" s="391">
        <f>SUM(E74:E75)</f>
        <v>0</v>
      </c>
    </row>
    <row r="74" spans="1:5" s="565" customFormat="1" ht="12" customHeight="1">
      <c r="A74" s="549" t="s">
        <v>399</v>
      </c>
      <c r="B74" s="419" t="s">
        <v>400</v>
      </c>
      <c r="C74" s="412"/>
      <c r="D74" s="412"/>
      <c r="E74" s="395"/>
    </row>
    <row r="75" spans="1:5" s="565" customFormat="1" ht="12" customHeight="1" thickBot="1">
      <c r="A75" s="551" t="s">
        <v>401</v>
      </c>
      <c r="B75" s="421" t="s">
        <v>402</v>
      </c>
      <c r="C75" s="412"/>
      <c r="D75" s="412"/>
      <c r="E75" s="395"/>
    </row>
    <row r="76" spans="1:5" s="565" customFormat="1" ht="12" customHeight="1" thickBot="1">
      <c r="A76" s="552" t="s">
        <v>403</v>
      </c>
      <c r="B76" s="398" t="s">
        <v>404</v>
      </c>
      <c r="C76" s="408">
        <f>SUM(C77:C79)</f>
        <v>0</v>
      </c>
      <c r="D76" s="408">
        <f>SUM(D77:D79)</f>
        <v>0</v>
      </c>
      <c r="E76" s="391">
        <f>SUM(E77:E79)</f>
        <v>0</v>
      </c>
    </row>
    <row r="77" spans="1:5" s="565" customFormat="1" ht="12" customHeight="1">
      <c r="A77" s="549" t="s">
        <v>405</v>
      </c>
      <c r="B77" s="419" t="s">
        <v>406</v>
      </c>
      <c r="C77" s="412"/>
      <c r="D77" s="412"/>
      <c r="E77" s="395"/>
    </row>
    <row r="78" spans="1:5" s="565" customFormat="1" ht="12" customHeight="1">
      <c r="A78" s="550" t="s">
        <v>407</v>
      </c>
      <c r="B78" s="420" t="s">
        <v>408</v>
      </c>
      <c r="C78" s="412"/>
      <c r="D78" s="412"/>
      <c r="E78" s="395"/>
    </row>
    <row r="79" spans="1:5" s="565" customFormat="1" ht="12" customHeight="1" thickBot="1">
      <c r="A79" s="551" t="s">
        <v>409</v>
      </c>
      <c r="B79" s="421" t="s">
        <v>410</v>
      </c>
      <c r="C79" s="412"/>
      <c r="D79" s="412"/>
      <c r="E79" s="395"/>
    </row>
    <row r="80" spans="1:5" s="565" customFormat="1" ht="12" customHeight="1" thickBot="1">
      <c r="A80" s="552" t="s">
        <v>411</v>
      </c>
      <c r="B80" s="398" t="s">
        <v>412</v>
      </c>
      <c r="C80" s="408">
        <f>SUM(C81:C84)</f>
        <v>0</v>
      </c>
      <c r="D80" s="408">
        <f>SUM(D81:D84)</f>
        <v>0</v>
      </c>
      <c r="E80" s="391">
        <f>SUM(E81:E84)</f>
        <v>0</v>
      </c>
    </row>
    <row r="81" spans="1:5" s="565" customFormat="1" ht="12" customHeight="1">
      <c r="A81" s="553" t="s">
        <v>413</v>
      </c>
      <c r="B81" s="419" t="s">
        <v>414</v>
      </c>
      <c r="C81" s="412"/>
      <c r="D81" s="412"/>
      <c r="E81" s="395"/>
    </row>
    <row r="82" spans="1:5" s="565" customFormat="1" ht="12" customHeight="1">
      <c r="A82" s="554" t="s">
        <v>415</v>
      </c>
      <c r="B82" s="420" t="s">
        <v>416</v>
      </c>
      <c r="C82" s="412"/>
      <c r="D82" s="412"/>
      <c r="E82" s="395"/>
    </row>
    <row r="83" spans="1:5" s="565" customFormat="1" ht="12" customHeight="1">
      <c r="A83" s="554" t="s">
        <v>417</v>
      </c>
      <c r="B83" s="420" t="s">
        <v>418</v>
      </c>
      <c r="C83" s="412"/>
      <c r="D83" s="412"/>
      <c r="E83" s="395"/>
    </row>
    <row r="84" spans="1:5" s="565" customFormat="1" ht="12" customHeight="1" thickBot="1">
      <c r="A84" s="555" t="s">
        <v>419</v>
      </c>
      <c r="B84" s="421" t="s">
        <v>420</v>
      </c>
      <c r="C84" s="412"/>
      <c r="D84" s="412"/>
      <c r="E84" s="395"/>
    </row>
    <row r="85" spans="1:5" s="565" customFormat="1" ht="12" customHeight="1" thickBot="1">
      <c r="A85" s="552" t="s">
        <v>421</v>
      </c>
      <c r="B85" s="398" t="s">
        <v>422</v>
      </c>
      <c r="C85" s="435"/>
      <c r="D85" s="435"/>
      <c r="E85" s="436"/>
    </row>
    <row r="86" spans="1:5" s="565" customFormat="1" ht="12" customHeight="1" thickBot="1">
      <c r="A86" s="552" t="s">
        <v>423</v>
      </c>
      <c r="B86" s="546" t="s">
        <v>424</v>
      </c>
      <c r="C86" s="414">
        <f>+C64+C68+C73+C76+C80+C85</f>
        <v>0</v>
      </c>
      <c r="D86" s="414">
        <f>+D64+D68+D73+D76+D80+D85</f>
        <v>0</v>
      </c>
      <c r="E86" s="427">
        <f>+E64+E68+E73+E76+E80+E85</f>
        <v>0</v>
      </c>
    </row>
    <row r="87" spans="1:5" s="565" customFormat="1" ht="12" customHeight="1" thickBot="1">
      <c r="A87" s="556" t="s">
        <v>425</v>
      </c>
      <c r="B87" s="547" t="s">
        <v>562</v>
      </c>
      <c r="C87" s="414">
        <f>+C63+C86</f>
        <v>0</v>
      </c>
      <c r="D87" s="414">
        <f>+D63+D86</f>
        <v>0</v>
      </c>
      <c r="E87" s="427">
        <f>+E63+E86</f>
        <v>0</v>
      </c>
    </row>
    <row r="88" spans="1:5" s="565" customFormat="1" ht="15" customHeight="1">
      <c r="A88" s="521"/>
      <c r="B88" s="522"/>
      <c r="C88" s="537"/>
      <c r="D88" s="537"/>
      <c r="E88" s="537"/>
    </row>
    <row r="89" spans="1:5" ht="13.5" thickBot="1">
      <c r="A89" s="523"/>
      <c r="B89" s="524"/>
      <c r="C89" s="538"/>
      <c r="D89" s="538"/>
      <c r="E89" s="538"/>
    </row>
    <row r="90" spans="1:5" s="564" customFormat="1" ht="16.5" customHeight="1" thickBot="1">
      <c r="A90" s="747" t="s">
        <v>44</v>
      </c>
      <c r="B90" s="748"/>
      <c r="C90" s="748"/>
      <c r="D90" s="748"/>
      <c r="E90" s="749"/>
    </row>
    <row r="91" spans="1:5" s="339" customFormat="1" ht="12" customHeight="1" thickBot="1">
      <c r="A91" s="544" t="s">
        <v>6</v>
      </c>
      <c r="B91" s="380" t="s">
        <v>433</v>
      </c>
      <c r="C91" s="407">
        <f>SUM(C92:C96)</f>
        <v>0</v>
      </c>
      <c r="D91" s="407">
        <f>SUM(D92:D96)</f>
        <v>0</v>
      </c>
      <c r="E91" s="362">
        <f>SUM(E92:E96)</f>
        <v>0</v>
      </c>
    </row>
    <row r="92" spans="1:5" ht="12" customHeight="1">
      <c r="A92" s="557" t="s">
        <v>71</v>
      </c>
      <c r="B92" s="366" t="s">
        <v>36</v>
      </c>
      <c r="C92" s="97"/>
      <c r="D92" s="97"/>
      <c r="E92" s="361"/>
    </row>
    <row r="93" spans="1:5" ht="12" customHeight="1">
      <c r="A93" s="550" t="s">
        <v>72</v>
      </c>
      <c r="B93" s="364" t="s">
        <v>132</v>
      </c>
      <c r="C93" s="409"/>
      <c r="D93" s="409"/>
      <c r="E93" s="392"/>
    </row>
    <row r="94" spans="1:5" ht="12" customHeight="1">
      <c r="A94" s="550" t="s">
        <v>73</v>
      </c>
      <c r="B94" s="364" t="s">
        <v>100</v>
      </c>
      <c r="C94" s="411"/>
      <c r="D94" s="411"/>
      <c r="E94" s="394"/>
    </row>
    <row r="95" spans="1:5" ht="12" customHeight="1">
      <c r="A95" s="550" t="s">
        <v>74</v>
      </c>
      <c r="B95" s="367" t="s">
        <v>133</v>
      </c>
      <c r="C95" s="411"/>
      <c r="D95" s="411"/>
      <c r="E95" s="394"/>
    </row>
    <row r="96" spans="1:5" ht="12" customHeight="1">
      <c r="A96" s="550" t="s">
        <v>83</v>
      </c>
      <c r="B96" s="375" t="s">
        <v>134</v>
      </c>
      <c r="C96" s="411"/>
      <c r="D96" s="411"/>
      <c r="E96" s="394"/>
    </row>
    <row r="97" spans="1:5" ht="12" customHeight="1">
      <c r="A97" s="550" t="s">
        <v>75</v>
      </c>
      <c r="B97" s="364" t="s">
        <v>434</v>
      </c>
      <c r="C97" s="411"/>
      <c r="D97" s="411"/>
      <c r="E97" s="394"/>
    </row>
    <row r="98" spans="1:5" ht="12" customHeight="1">
      <c r="A98" s="550" t="s">
        <v>76</v>
      </c>
      <c r="B98" s="387" t="s">
        <v>435</v>
      </c>
      <c r="C98" s="411"/>
      <c r="D98" s="411"/>
      <c r="E98" s="394"/>
    </row>
    <row r="99" spans="1:5" ht="12" customHeight="1">
      <c r="A99" s="550" t="s">
        <v>84</v>
      </c>
      <c r="B99" s="388" t="s">
        <v>436</v>
      </c>
      <c r="C99" s="411"/>
      <c r="D99" s="411"/>
      <c r="E99" s="394"/>
    </row>
    <row r="100" spans="1:5" ht="12" customHeight="1">
      <c r="A100" s="550" t="s">
        <v>85</v>
      </c>
      <c r="B100" s="388" t="s">
        <v>437</v>
      </c>
      <c r="C100" s="411"/>
      <c r="D100" s="411"/>
      <c r="E100" s="394"/>
    </row>
    <row r="101" spans="1:5" ht="12" customHeight="1">
      <c r="A101" s="550" t="s">
        <v>86</v>
      </c>
      <c r="B101" s="387" t="s">
        <v>438</v>
      </c>
      <c r="C101" s="411"/>
      <c r="D101" s="411"/>
      <c r="E101" s="394"/>
    </row>
    <row r="102" spans="1:5" ht="12" customHeight="1">
      <c r="A102" s="550" t="s">
        <v>87</v>
      </c>
      <c r="B102" s="387" t="s">
        <v>439</v>
      </c>
      <c r="C102" s="411"/>
      <c r="D102" s="411"/>
      <c r="E102" s="394"/>
    </row>
    <row r="103" spans="1:5" ht="12" customHeight="1">
      <c r="A103" s="550" t="s">
        <v>89</v>
      </c>
      <c r="B103" s="388" t="s">
        <v>440</v>
      </c>
      <c r="C103" s="411"/>
      <c r="D103" s="411"/>
      <c r="E103" s="394"/>
    </row>
    <row r="104" spans="1:5" ht="12" customHeight="1">
      <c r="A104" s="558" t="s">
        <v>135</v>
      </c>
      <c r="B104" s="389" t="s">
        <v>441</v>
      </c>
      <c r="C104" s="411"/>
      <c r="D104" s="411"/>
      <c r="E104" s="394"/>
    </row>
    <row r="105" spans="1:5" ht="12" customHeight="1">
      <c r="A105" s="550" t="s">
        <v>442</v>
      </c>
      <c r="B105" s="389" t="s">
        <v>443</v>
      </c>
      <c r="C105" s="411"/>
      <c r="D105" s="411"/>
      <c r="E105" s="394"/>
    </row>
    <row r="106" spans="1:5" ht="12" customHeight="1">
      <c r="A106" s="551" t="s">
        <v>444</v>
      </c>
      <c r="B106" s="389" t="s">
        <v>445</v>
      </c>
      <c r="C106" s="411"/>
      <c r="D106" s="411"/>
      <c r="E106" s="394"/>
    </row>
    <row r="107" spans="1:5" s="339" customFormat="1" ht="12" customHeight="1" thickBot="1">
      <c r="A107" s="683" t="s">
        <v>742</v>
      </c>
      <c r="B107" s="676" t="s">
        <v>756</v>
      </c>
      <c r="C107" s="98"/>
      <c r="D107" s="98"/>
      <c r="E107" s="355"/>
    </row>
    <row r="108" spans="1:5" ht="12" customHeight="1" thickBot="1">
      <c r="A108" s="381" t="s">
        <v>7</v>
      </c>
      <c r="B108" s="379" t="s">
        <v>446</v>
      </c>
      <c r="C108" s="408">
        <f>+C109+C111+C113</f>
        <v>0</v>
      </c>
      <c r="D108" s="408">
        <f>+D109+D111+D113</f>
        <v>0</v>
      </c>
      <c r="E108" s="391">
        <f>+E109+E111+E113</f>
        <v>0</v>
      </c>
    </row>
    <row r="109" spans="1:5" ht="12" customHeight="1">
      <c r="A109" s="549" t="s">
        <v>77</v>
      </c>
      <c r="B109" s="364" t="s">
        <v>156</v>
      </c>
      <c r="C109" s="410"/>
      <c r="D109" s="410"/>
      <c r="E109" s="393"/>
    </row>
    <row r="110" spans="1:5" ht="12" customHeight="1">
      <c r="A110" s="549" t="s">
        <v>78</v>
      </c>
      <c r="B110" s="368" t="s">
        <v>447</v>
      </c>
      <c r="C110" s="410"/>
      <c r="D110" s="410"/>
      <c r="E110" s="393"/>
    </row>
    <row r="111" spans="1:5" ht="12" customHeight="1">
      <c r="A111" s="549" t="s">
        <v>79</v>
      </c>
      <c r="B111" s="368" t="s">
        <v>136</v>
      </c>
      <c r="C111" s="409"/>
      <c r="D111" s="409"/>
      <c r="E111" s="392"/>
    </row>
    <row r="112" spans="1:5" ht="12" customHeight="1">
      <c r="A112" s="549" t="s">
        <v>80</v>
      </c>
      <c r="B112" s="368" t="s">
        <v>448</v>
      </c>
      <c r="C112" s="409"/>
      <c r="D112" s="409"/>
      <c r="E112" s="392"/>
    </row>
    <row r="113" spans="1:5" ht="12" customHeight="1">
      <c r="A113" s="549" t="s">
        <v>81</v>
      </c>
      <c r="B113" s="400" t="s">
        <v>159</v>
      </c>
      <c r="C113" s="409"/>
      <c r="D113" s="409"/>
      <c r="E113" s="392"/>
    </row>
    <row r="114" spans="1:5" ht="12" customHeight="1">
      <c r="A114" s="549" t="s">
        <v>88</v>
      </c>
      <c r="B114" s="399" t="s">
        <v>449</v>
      </c>
      <c r="C114" s="409"/>
      <c r="D114" s="409"/>
      <c r="E114" s="392"/>
    </row>
    <row r="115" spans="1:5" ht="12" customHeight="1">
      <c r="A115" s="549" t="s">
        <v>90</v>
      </c>
      <c r="B115" s="415" t="s">
        <v>450</v>
      </c>
      <c r="C115" s="409"/>
      <c r="D115" s="409"/>
      <c r="E115" s="392"/>
    </row>
    <row r="116" spans="1:5" ht="12" customHeight="1">
      <c r="A116" s="549" t="s">
        <v>137</v>
      </c>
      <c r="B116" s="388" t="s">
        <v>437</v>
      </c>
      <c r="C116" s="409"/>
      <c r="D116" s="409"/>
      <c r="E116" s="392"/>
    </row>
    <row r="117" spans="1:5" ht="12" customHeight="1">
      <c r="A117" s="549" t="s">
        <v>138</v>
      </c>
      <c r="B117" s="388" t="s">
        <v>451</v>
      </c>
      <c r="C117" s="409"/>
      <c r="D117" s="409"/>
      <c r="E117" s="392"/>
    </row>
    <row r="118" spans="1:5" ht="12" customHeight="1">
      <c r="A118" s="549" t="s">
        <v>139</v>
      </c>
      <c r="B118" s="388" t="s">
        <v>452</v>
      </c>
      <c r="C118" s="409"/>
      <c r="D118" s="409"/>
      <c r="E118" s="392"/>
    </row>
    <row r="119" spans="1:5" ht="12" customHeight="1">
      <c r="A119" s="549" t="s">
        <v>453</v>
      </c>
      <c r="B119" s="388" t="s">
        <v>440</v>
      </c>
      <c r="C119" s="409"/>
      <c r="D119" s="409"/>
      <c r="E119" s="392"/>
    </row>
    <row r="120" spans="1:5" ht="12" customHeight="1">
      <c r="A120" s="549" t="s">
        <v>454</v>
      </c>
      <c r="B120" s="388" t="s">
        <v>455</v>
      </c>
      <c r="C120" s="409"/>
      <c r="D120" s="409"/>
      <c r="E120" s="392"/>
    </row>
    <row r="121" spans="1:5" ht="12" customHeight="1" thickBot="1">
      <c r="A121" s="558" t="s">
        <v>456</v>
      </c>
      <c r="B121" s="388" t="s">
        <v>457</v>
      </c>
      <c r="C121" s="411"/>
      <c r="D121" s="411"/>
      <c r="E121" s="394"/>
    </row>
    <row r="122" spans="1:5" ht="12" customHeight="1" thickBot="1">
      <c r="A122" s="694" t="s">
        <v>8</v>
      </c>
      <c r="B122" s="384" t="s">
        <v>459</v>
      </c>
      <c r="C122" s="408">
        <f>+C91+C108</f>
        <v>0</v>
      </c>
      <c r="D122" s="408">
        <f>+D91+D108</f>
        <v>0</v>
      </c>
      <c r="E122" s="408">
        <f>+E91+E108</f>
        <v>0</v>
      </c>
    </row>
    <row r="123" spans="1:5" ht="12" customHeight="1" thickBot="1">
      <c r="A123" s="381" t="s">
        <v>9</v>
      </c>
      <c r="B123" s="384" t="s">
        <v>792</v>
      </c>
      <c r="C123" s="408">
        <f>+C124+C125+C126</f>
        <v>0</v>
      </c>
      <c r="D123" s="408">
        <f>+D124+D125+D126</f>
        <v>0</v>
      </c>
      <c r="E123" s="391">
        <f>+E124+E125+E126</f>
        <v>0</v>
      </c>
    </row>
    <row r="124" spans="1:5" ht="12" customHeight="1">
      <c r="A124" s="695" t="s">
        <v>333</v>
      </c>
      <c r="B124" s="365" t="s">
        <v>461</v>
      </c>
      <c r="C124" s="409"/>
      <c r="D124" s="409"/>
      <c r="E124" s="392"/>
    </row>
    <row r="125" spans="1:5" ht="12" customHeight="1">
      <c r="A125" s="695" t="s">
        <v>339</v>
      </c>
      <c r="B125" s="365" t="s">
        <v>462</v>
      </c>
      <c r="C125" s="409"/>
      <c r="D125" s="409"/>
      <c r="E125" s="392"/>
    </row>
    <row r="126" spans="1:5" ht="12" customHeight="1" thickBot="1">
      <c r="A126" s="696" t="s">
        <v>341</v>
      </c>
      <c r="B126" s="363" t="s">
        <v>463</v>
      </c>
      <c r="C126" s="409"/>
      <c r="D126" s="409"/>
      <c r="E126" s="392"/>
    </row>
    <row r="127" spans="1:5" ht="12" customHeight="1" thickBot="1">
      <c r="A127" s="694" t="s">
        <v>10</v>
      </c>
      <c r="B127" s="384" t="s">
        <v>793</v>
      </c>
      <c r="C127" s="408">
        <f>+C128+C129+C130+C131</f>
        <v>0</v>
      </c>
      <c r="D127" s="408">
        <f>+D128+D129+D130+D131</f>
        <v>0</v>
      </c>
      <c r="E127" s="391">
        <f>+E128+E129+E130+E131</f>
        <v>0</v>
      </c>
    </row>
    <row r="128" spans="1:5" ht="12" customHeight="1">
      <c r="A128" s="695" t="s">
        <v>64</v>
      </c>
      <c r="B128" s="365" t="s">
        <v>465</v>
      </c>
      <c r="C128" s="409"/>
      <c r="D128" s="409"/>
      <c r="E128" s="392"/>
    </row>
    <row r="129" spans="1:5" ht="12" customHeight="1">
      <c r="A129" s="695" t="s">
        <v>65</v>
      </c>
      <c r="B129" s="365" t="s">
        <v>466</v>
      </c>
      <c r="C129" s="409"/>
      <c r="D129" s="409"/>
      <c r="E129" s="392"/>
    </row>
    <row r="130" spans="1:5" ht="12" customHeight="1">
      <c r="A130" s="695" t="s">
        <v>66</v>
      </c>
      <c r="B130" s="365" t="s">
        <v>467</v>
      </c>
      <c r="C130" s="409"/>
      <c r="D130" s="409"/>
      <c r="E130" s="392"/>
    </row>
    <row r="131" spans="1:5" s="339" customFormat="1" ht="12" customHeight="1" thickBot="1">
      <c r="A131" s="696" t="s">
        <v>124</v>
      </c>
      <c r="B131" s="363" t="s">
        <v>468</v>
      </c>
      <c r="C131" s="409"/>
      <c r="D131" s="409"/>
      <c r="E131" s="392"/>
    </row>
    <row r="132" spans="1:11" ht="13.5" thickBot="1">
      <c r="A132" s="694" t="s">
        <v>11</v>
      </c>
      <c r="B132" s="384" t="s">
        <v>794</v>
      </c>
      <c r="C132" s="414">
        <f>+C133+C134+C136+C137+C135</f>
        <v>0</v>
      </c>
      <c r="D132" s="414">
        <f>+D133+D134+D136+D137+D135</f>
        <v>0</v>
      </c>
      <c r="E132" s="427">
        <f>+E133+E134+E136+E137+E135</f>
        <v>0</v>
      </c>
      <c r="K132" s="512"/>
    </row>
    <row r="133" spans="1:5" ht="12.75">
      <c r="A133" s="695" t="s">
        <v>67</v>
      </c>
      <c r="B133" s="365" t="s">
        <v>469</v>
      </c>
      <c r="C133" s="409"/>
      <c r="D133" s="409"/>
      <c r="E133" s="392"/>
    </row>
    <row r="134" spans="1:5" ht="12" customHeight="1">
      <c r="A134" s="695" t="s">
        <v>68</v>
      </c>
      <c r="B134" s="365" t="s">
        <v>470</v>
      </c>
      <c r="C134" s="409"/>
      <c r="D134" s="409"/>
      <c r="E134" s="392"/>
    </row>
    <row r="135" spans="1:5" ht="12" customHeight="1">
      <c r="A135" s="695" t="s">
        <v>361</v>
      </c>
      <c r="B135" s="365" t="s">
        <v>681</v>
      </c>
      <c r="C135" s="409"/>
      <c r="D135" s="409"/>
      <c r="E135" s="392"/>
    </row>
    <row r="136" spans="1:5" s="339" customFormat="1" ht="12" customHeight="1">
      <c r="A136" s="695" t="s">
        <v>363</v>
      </c>
      <c r="B136" s="365" t="s">
        <v>471</v>
      </c>
      <c r="C136" s="409"/>
      <c r="D136" s="409"/>
      <c r="E136" s="392"/>
    </row>
    <row r="137" spans="1:5" s="339" customFormat="1" ht="12" customHeight="1" thickBot="1">
      <c r="A137" s="696" t="s">
        <v>365</v>
      </c>
      <c r="B137" s="363" t="s">
        <v>472</v>
      </c>
      <c r="C137" s="409"/>
      <c r="D137" s="409"/>
      <c r="E137" s="392"/>
    </row>
    <row r="138" spans="1:5" s="339" customFormat="1" ht="12" customHeight="1" thickBot="1">
      <c r="A138" s="694" t="s">
        <v>12</v>
      </c>
      <c r="B138" s="384" t="s">
        <v>795</v>
      </c>
      <c r="C138" s="99">
        <f>+C139+C140+C141+C142</f>
        <v>0</v>
      </c>
      <c r="D138" s="99">
        <f>+D139+D140+D141+D142</f>
        <v>0</v>
      </c>
      <c r="E138" s="360">
        <f>+E139+E140+E141+E142</f>
        <v>0</v>
      </c>
    </row>
    <row r="139" spans="1:5" s="339" customFormat="1" ht="12" customHeight="1">
      <c r="A139" s="695" t="s">
        <v>69</v>
      </c>
      <c r="B139" s="365" t="s">
        <v>474</v>
      </c>
      <c r="C139" s="409"/>
      <c r="D139" s="409"/>
      <c r="E139" s="392"/>
    </row>
    <row r="140" spans="1:5" s="339" customFormat="1" ht="12" customHeight="1">
      <c r="A140" s="695" t="s">
        <v>70</v>
      </c>
      <c r="B140" s="365" t="s">
        <v>475</v>
      </c>
      <c r="C140" s="409"/>
      <c r="D140" s="409"/>
      <c r="E140" s="392"/>
    </row>
    <row r="141" spans="1:5" s="339" customFormat="1" ht="12" customHeight="1">
      <c r="A141" s="695" t="s">
        <v>370</v>
      </c>
      <c r="B141" s="365" t="s">
        <v>476</v>
      </c>
      <c r="C141" s="409"/>
      <c r="D141" s="409"/>
      <c r="E141" s="392"/>
    </row>
    <row r="142" spans="1:5" ht="12.75" customHeight="1" thickBot="1">
      <c r="A142" s="695" t="s">
        <v>372</v>
      </c>
      <c r="B142" s="365" t="s">
        <v>477</v>
      </c>
      <c r="C142" s="409"/>
      <c r="D142" s="409"/>
      <c r="E142" s="392"/>
    </row>
    <row r="143" spans="1:5" ht="12" customHeight="1" thickBot="1">
      <c r="A143" s="694" t="s">
        <v>13</v>
      </c>
      <c r="B143" s="384" t="s">
        <v>796</v>
      </c>
      <c r="C143" s="358">
        <f>+C123+C127+C132+C138</f>
        <v>0</v>
      </c>
      <c r="D143" s="358">
        <f>+D123+D127+D132+D138</f>
        <v>0</v>
      </c>
      <c r="E143" s="359">
        <f>+E123+E127+E132+E138</f>
        <v>0</v>
      </c>
    </row>
    <row r="144" spans="1:5" ht="15" customHeight="1" thickBot="1">
      <c r="A144" s="559" t="s">
        <v>14</v>
      </c>
      <c r="B144" s="404" t="s">
        <v>797</v>
      </c>
      <c r="C144" s="358">
        <f>+C122+C143</f>
        <v>0</v>
      </c>
      <c r="D144" s="358">
        <f>+D122+D143</f>
        <v>0</v>
      </c>
      <c r="E144" s="359">
        <f>+E122+E143</f>
        <v>0</v>
      </c>
    </row>
    <row r="145" spans="1:5" ht="13.5" thickBot="1">
      <c r="A145" s="41"/>
      <c r="B145" s="42"/>
      <c r="C145" s="43"/>
      <c r="D145" s="43"/>
      <c r="E145" s="43"/>
    </row>
    <row r="146" spans="1:5" ht="15" customHeight="1" thickBot="1">
      <c r="A146" s="525" t="s">
        <v>683</v>
      </c>
      <c r="B146" s="526"/>
      <c r="C146" s="112"/>
      <c r="D146" s="113"/>
      <c r="E146" s="110"/>
    </row>
    <row r="147" spans="1:5" ht="14.25" customHeight="1" thickBot="1">
      <c r="A147" s="525" t="s">
        <v>148</v>
      </c>
      <c r="B147" s="526"/>
      <c r="C147" s="112"/>
      <c r="D147" s="113"/>
      <c r="E147" s="110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H142" sqref="H142"/>
    </sheetView>
  </sheetViews>
  <sheetFormatPr defaultColWidth="9.00390625" defaultRowHeight="12.75"/>
  <cols>
    <col min="1" max="1" width="16.00390625" style="580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1"/>
      <c r="D1" s="561"/>
      <c r="E1" s="658" t="str">
        <f>+CONCATENATE("7.1. melléklet a ……/",LEFT(ÖSSZEFÜGGÉSEK!A4,4)+1,". (……) önkormányzati rendelethez")</f>
        <v>7.1. melléklet a ……/2015. (……) önkormányzati rendelethez</v>
      </c>
    </row>
    <row r="2" spans="1:5" s="562" customFormat="1" ht="36">
      <c r="A2" s="543" t="s">
        <v>146</v>
      </c>
      <c r="B2" s="750" t="s">
        <v>758</v>
      </c>
      <c r="C2" s="751"/>
      <c r="D2" s="752"/>
      <c r="E2" s="585"/>
    </row>
    <row r="3" spans="1:5" s="562" customFormat="1" ht="24.75" thickBot="1">
      <c r="A3" s="560" t="s">
        <v>565</v>
      </c>
      <c r="B3" s="753" t="s">
        <v>559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0</v>
      </c>
      <c r="D8" s="445">
        <f>SUM(D9:D18)</f>
        <v>159</v>
      </c>
      <c r="E8" s="582">
        <f>SUM(E9:E18)</f>
        <v>159</v>
      </c>
    </row>
    <row r="9" spans="1:5" s="539" customFormat="1" ht="12" customHeight="1">
      <c r="A9" s="587" t="s">
        <v>71</v>
      </c>
      <c r="B9" s="366" t="s">
        <v>346</v>
      </c>
      <c r="C9" s="105"/>
      <c r="D9" s="105"/>
      <c r="E9" s="571"/>
    </row>
    <row r="10" spans="1:5" s="539" customFormat="1" ht="12" customHeight="1">
      <c r="A10" s="588" t="s">
        <v>72</v>
      </c>
      <c r="B10" s="364" t="s">
        <v>347</v>
      </c>
      <c r="C10" s="442"/>
      <c r="D10" s="442">
        <v>157</v>
      </c>
      <c r="E10" s="114">
        <v>157</v>
      </c>
    </row>
    <row r="11" spans="1:5" s="539" customFormat="1" ht="12" customHeight="1">
      <c r="A11" s="588" t="s">
        <v>73</v>
      </c>
      <c r="B11" s="364" t="s">
        <v>348</v>
      </c>
      <c r="C11" s="442"/>
      <c r="D11" s="442"/>
      <c r="E11" s="114"/>
    </row>
    <row r="12" spans="1:5" s="539" customFormat="1" ht="12" customHeight="1">
      <c r="A12" s="588" t="s">
        <v>74</v>
      </c>
      <c r="B12" s="364" t="s">
        <v>349</v>
      </c>
      <c r="C12" s="442"/>
      <c r="D12" s="442"/>
      <c r="E12" s="114"/>
    </row>
    <row r="13" spans="1:5" s="539" customFormat="1" ht="12" customHeight="1">
      <c r="A13" s="588" t="s">
        <v>106</v>
      </c>
      <c r="B13" s="364" t="s">
        <v>350</v>
      </c>
      <c r="C13" s="442"/>
      <c r="D13" s="442"/>
      <c r="E13" s="114"/>
    </row>
    <row r="14" spans="1:5" s="539" customFormat="1" ht="12" customHeight="1">
      <c r="A14" s="588" t="s">
        <v>75</v>
      </c>
      <c r="B14" s="364" t="s">
        <v>567</v>
      </c>
      <c r="C14" s="442"/>
      <c r="D14" s="442"/>
      <c r="E14" s="114"/>
    </row>
    <row r="15" spans="1:5" s="565" customFormat="1" ht="12" customHeight="1">
      <c r="A15" s="588" t="s">
        <v>76</v>
      </c>
      <c r="B15" s="363" t="s">
        <v>568</v>
      </c>
      <c r="C15" s="442"/>
      <c r="D15" s="442"/>
      <c r="E15" s="114"/>
    </row>
    <row r="16" spans="1:5" s="565" customFormat="1" ht="12" customHeight="1">
      <c r="A16" s="588" t="s">
        <v>84</v>
      </c>
      <c r="B16" s="364" t="s">
        <v>353</v>
      </c>
      <c r="C16" s="106"/>
      <c r="D16" s="106">
        <v>2</v>
      </c>
      <c r="E16" s="570">
        <v>2</v>
      </c>
    </row>
    <row r="17" spans="1:5" s="539" customFormat="1" ht="12" customHeight="1">
      <c r="A17" s="588" t="s">
        <v>85</v>
      </c>
      <c r="B17" s="364" t="s">
        <v>355</v>
      </c>
      <c r="C17" s="442"/>
      <c r="D17" s="442"/>
      <c r="E17" s="114"/>
    </row>
    <row r="18" spans="1:5" s="565" customFormat="1" ht="12" customHeight="1" thickBot="1">
      <c r="A18" s="588" t="s">
        <v>86</v>
      </c>
      <c r="B18" s="363" t="s">
        <v>357</v>
      </c>
      <c r="C18" s="444"/>
      <c r="D18" s="444"/>
      <c r="E18" s="566"/>
    </row>
    <row r="19" spans="1:5" s="565" customFormat="1" ht="21.75" thickBot="1">
      <c r="A19" s="513" t="s">
        <v>7</v>
      </c>
      <c r="B19" s="576" t="s">
        <v>569</v>
      </c>
      <c r="C19" s="445">
        <f>SUM(C20:C22)</f>
        <v>0</v>
      </c>
      <c r="D19" s="445">
        <f>SUM(D20:D22)</f>
        <v>1667</v>
      </c>
      <c r="E19" s="582">
        <f>SUM(E20:E22)</f>
        <v>1666</v>
      </c>
    </row>
    <row r="20" spans="1:5" s="565" customFormat="1" ht="12" customHeight="1">
      <c r="A20" s="588" t="s">
        <v>77</v>
      </c>
      <c r="B20" s="365" t="s">
        <v>319</v>
      </c>
      <c r="C20" s="442"/>
      <c r="D20" s="442"/>
      <c r="E20" s="114"/>
    </row>
    <row r="21" spans="1:5" s="565" customFormat="1" ht="12" customHeight="1">
      <c r="A21" s="588" t="s">
        <v>78</v>
      </c>
      <c r="B21" s="364" t="s">
        <v>570</v>
      </c>
      <c r="C21" s="442"/>
      <c r="D21" s="442"/>
      <c r="E21" s="114"/>
    </row>
    <row r="22" spans="1:5" s="565" customFormat="1" ht="12" customHeight="1">
      <c r="A22" s="588" t="s">
        <v>79</v>
      </c>
      <c r="B22" s="364" t="s">
        <v>571</v>
      </c>
      <c r="C22" s="442"/>
      <c r="D22" s="442">
        <v>1667</v>
      </c>
      <c r="E22" s="114">
        <v>1666</v>
      </c>
    </row>
    <row r="23" spans="1:5" s="565" customFormat="1" ht="12" customHeight="1" thickBot="1">
      <c r="A23" s="588" t="s">
        <v>80</v>
      </c>
      <c r="B23" s="364" t="s">
        <v>688</v>
      </c>
      <c r="C23" s="442"/>
      <c r="D23" s="442"/>
      <c r="E23" s="114"/>
    </row>
    <row r="24" spans="1:5" s="565" customFormat="1" ht="12" customHeight="1" thickBot="1">
      <c r="A24" s="575" t="s">
        <v>8</v>
      </c>
      <c r="B24" s="384" t="s">
        <v>123</v>
      </c>
      <c r="C24" s="40"/>
      <c r="D24" s="40">
        <v>43</v>
      </c>
      <c r="E24" s="581">
        <v>43</v>
      </c>
    </row>
    <row r="25" spans="1:5" s="565" customFormat="1" ht="21.75" thickBot="1">
      <c r="A25" s="575" t="s">
        <v>9</v>
      </c>
      <c r="B25" s="384" t="s">
        <v>572</v>
      </c>
      <c r="C25" s="445">
        <f>SUM(C26:C27)</f>
        <v>0</v>
      </c>
      <c r="D25" s="445">
        <f>SUM(D26:D27)</f>
        <v>0</v>
      </c>
      <c r="E25" s="582">
        <f>SUM(E26:E27)</f>
        <v>0</v>
      </c>
    </row>
    <row r="26" spans="1:5" s="565" customFormat="1" ht="12" customHeight="1">
      <c r="A26" s="589" t="s">
        <v>333</v>
      </c>
      <c r="B26" s="590" t="s">
        <v>570</v>
      </c>
      <c r="C26" s="102"/>
      <c r="D26" s="102"/>
      <c r="E26" s="569"/>
    </row>
    <row r="27" spans="1:5" s="565" customFormat="1" ht="12" customHeight="1">
      <c r="A27" s="589" t="s">
        <v>339</v>
      </c>
      <c r="B27" s="591" t="s">
        <v>573</v>
      </c>
      <c r="C27" s="446"/>
      <c r="D27" s="446"/>
      <c r="E27" s="568"/>
    </row>
    <row r="28" spans="1:5" s="565" customFormat="1" ht="12" customHeight="1" thickBot="1">
      <c r="A28" s="588" t="s">
        <v>341</v>
      </c>
      <c r="B28" s="592" t="s">
        <v>689</v>
      </c>
      <c r="C28" s="572"/>
      <c r="D28" s="572"/>
      <c r="E28" s="567"/>
    </row>
    <row r="29" spans="1:5" s="565" customFormat="1" ht="12" customHeight="1" thickBot="1">
      <c r="A29" s="575" t="s">
        <v>10</v>
      </c>
      <c r="B29" s="384" t="s">
        <v>574</v>
      </c>
      <c r="C29" s="445">
        <f>SUM(C30:C32)</f>
        <v>0</v>
      </c>
      <c r="D29" s="445">
        <f>SUM(D30:D32)</f>
        <v>0</v>
      </c>
      <c r="E29" s="582">
        <f>SUM(E30:E32)</f>
        <v>0</v>
      </c>
    </row>
    <row r="30" spans="1:5" s="565" customFormat="1" ht="12" customHeight="1">
      <c r="A30" s="589" t="s">
        <v>64</v>
      </c>
      <c r="B30" s="590" t="s">
        <v>359</v>
      </c>
      <c r="C30" s="102"/>
      <c r="D30" s="102"/>
      <c r="E30" s="569"/>
    </row>
    <row r="31" spans="1:5" s="565" customFormat="1" ht="12" customHeight="1">
      <c r="A31" s="589" t="s">
        <v>65</v>
      </c>
      <c r="B31" s="591" t="s">
        <v>360</v>
      </c>
      <c r="C31" s="446"/>
      <c r="D31" s="446"/>
      <c r="E31" s="568"/>
    </row>
    <row r="32" spans="1:5" s="565" customFormat="1" ht="12" customHeight="1" thickBot="1">
      <c r="A32" s="588" t="s">
        <v>66</v>
      </c>
      <c r="B32" s="574" t="s">
        <v>362</v>
      </c>
      <c r="C32" s="572"/>
      <c r="D32" s="572"/>
      <c r="E32" s="567"/>
    </row>
    <row r="33" spans="1:5" s="565" customFormat="1" ht="12" customHeight="1" thickBot="1">
      <c r="A33" s="575" t="s">
        <v>11</v>
      </c>
      <c r="B33" s="384" t="s">
        <v>486</v>
      </c>
      <c r="C33" s="40"/>
      <c r="D33" s="40">
        <v>142</v>
      </c>
      <c r="E33" s="581">
        <v>142</v>
      </c>
    </row>
    <row r="34" spans="1:5" s="539" customFormat="1" ht="12" customHeight="1" thickBot="1">
      <c r="A34" s="575" t="s">
        <v>12</v>
      </c>
      <c r="B34" s="384" t="s">
        <v>575</v>
      </c>
      <c r="C34" s="40"/>
      <c r="D34" s="40"/>
      <c r="E34" s="581"/>
    </row>
    <row r="35" spans="1:5" s="539" customFormat="1" ht="12" customHeight="1" thickBot="1">
      <c r="A35" s="513" t="s">
        <v>13</v>
      </c>
      <c r="B35" s="384" t="s">
        <v>690</v>
      </c>
      <c r="C35" s="445">
        <f>+C8+C19+C24+C25+C29+C33+C34</f>
        <v>0</v>
      </c>
      <c r="D35" s="445">
        <f>+D8+D19+D24+D25+D29+D33+D34</f>
        <v>2011</v>
      </c>
      <c r="E35" s="582">
        <f>+E8+E19+E24+E25+E29+E33+E34</f>
        <v>2010</v>
      </c>
    </row>
    <row r="36" spans="1:5" s="539" customFormat="1" ht="12" customHeight="1" thickBot="1">
      <c r="A36" s="577" t="s">
        <v>14</v>
      </c>
      <c r="B36" s="384" t="s">
        <v>577</v>
      </c>
      <c r="C36" s="445">
        <f>+C37+C38+C39</f>
        <v>75169</v>
      </c>
      <c r="D36" s="445">
        <f>+D37+D38+D39</f>
        <v>69426</v>
      </c>
      <c r="E36" s="582">
        <f>+E37+E38+E39</f>
        <v>69426</v>
      </c>
    </row>
    <row r="37" spans="1:5" s="539" customFormat="1" ht="12" customHeight="1">
      <c r="A37" s="589" t="s">
        <v>578</v>
      </c>
      <c r="B37" s="590" t="s">
        <v>166</v>
      </c>
      <c r="C37" s="102"/>
      <c r="D37" s="102">
        <v>317</v>
      </c>
      <c r="E37" s="569">
        <v>317</v>
      </c>
    </row>
    <row r="38" spans="1:5" s="565" customFormat="1" ht="12" customHeight="1">
      <c r="A38" s="589" t="s">
        <v>579</v>
      </c>
      <c r="B38" s="591" t="s">
        <v>2</v>
      </c>
      <c r="C38" s="446"/>
      <c r="D38" s="446"/>
      <c r="E38" s="568"/>
    </row>
    <row r="39" spans="1:5" s="565" customFormat="1" ht="12" customHeight="1" thickBot="1">
      <c r="A39" s="588" t="s">
        <v>580</v>
      </c>
      <c r="B39" s="574" t="s">
        <v>581</v>
      </c>
      <c r="C39" s="572">
        <v>75169</v>
      </c>
      <c r="D39" s="572">
        <v>69109</v>
      </c>
      <c r="E39" s="567">
        <v>69109</v>
      </c>
    </row>
    <row r="40" spans="1:5" s="565" customFormat="1" ht="15" customHeight="1" thickBot="1">
      <c r="A40" s="577" t="s">
        <v>15</v>
      </c>
      <c r="B40" s="578" t="s">
        <v>582</v>
      </c>
      <c r="C40" s="108">
        <f>+C35+C36</f>
        <v>75169</v>
      </c>
      <c r="D40" s="108">
        <f>+D35+D36</f>
        <v>71437</v>
      </c>
      <c r="E40" s="583">
        <f>+E35+E36</f>
        <v>71436</v>
      </c>
    </row>
    <row r="41" spans="1:5" s="565" customFormat="1" ht="15" customHeight="1">
      <c r="A41" s="521"/>
      <c r="B41" s="522"/>
      <c r="C41" s="537"/>
      <c r="D41" s="537"/>
      <c r="E41" s="537"/>
    </row>
    <row r="42" spans="1:5" ht="13.5" thickBot="1">
      <c r="A42" s="523"/>
      <c r="B42" s="524"/>
      <c r="C42" s="538"/>
      <c r="D42" s="538"/>
      <c r="E42" s="538"/>
    </row>
    <row r="43" spans="1:5" s="564" customFormat="1" ht="16.5" customHeight="1" thickBot="1">
      <c r="A43" s="747" t="s">
        <v>44</v>
      </c>
      <c r="B43" s="748"/>
      <c r="C43" s="748"/>
      <c r="D43" s="748"/>
      <c r="E43" s="749"/>
    </row>
    <row r="44" spans="1:5" s="339" customFormat="1" ht="12" customHeight="1" thickBot="1">
      <c r="A44" s="575" t="s">
        <v>6</v>
      </c>
      <c r="B44" s="384" t="s">
        <v>583</v>
      </c>
      <c r="C44" s="445">
        <f>SUM(C45:C49)</f>
        <v>75169</v>
      </c>
      <c r="D44" s="445">
        <f>SUM(D45:D49)</f>
        <v>71015</v>
      </c>
      <c r="E44" s="477">
        <f>SUM(E45:E49)</f>
        <v>69837</v>
      </c>
    </row>
    <row r="45" spans="1:5" ht="12" customHeight="1">
      <c r="A45" s="588" t="s">
        <v>71</v>
      </c>
      <c r="B45" s="365" t="s">
        <v>36</v>
      </c>
      <c r="C45" s="102">
        <v>18625</v>
      </c>
      <c r="D45" s="102">
        <v>21251</v>
      </c>
      <c r="E45" s="472">
        <v>20451</v>
      </c>
    </row>
    <row r="46" spans="1:5" ht="12" customHeight="1">
      <c r="A46" s="588" t="s">
        <v>72</v>
      </c>
      <c r="B46" s="364" t="s">
        <v>132</v>
      </c>
      <c r="C46" s="439">
        <v>5043</v>
      </c>
      <c r="D46" s="439">
        <v>5613</v>
      </c>
      <c r="E46" s="473">
        <v>5613</v>
      </c>
    </row>
    <row r="47" spans="1:5" ht="12" customHeight="1">
      <c r="A47" s="588" t="s">
        <v>73</v>
      </c>
      <c r="B47" s="364" t="s">
        <v>100</v>
      </c>
      <c r="C47" s="439">
        <v>6776</v>
      </c>
      <c r="D47" s="439">
        <v>7113</v>
      </c>
      <c r="E47" s="473">
        <v>6735</v>
      </c>
    </row>
    <row r="48" spans="1:5" ht="12" customHeight="1">
      <c r="A48" s="588" t="s">
        <v>74</v>
      </c>
      <c r="B48" s="364" t="s">
        <v>133</v>
      </c>
      <c r="C48" s="439">
        <v>44725</v>
      </c>
      <c r="D48" s="439">
        <v>36636</v>
      </c>
      <c r="E48" s="473">
        <v>36636</v>
      </c>
    </row>
    <row r="49" spans="1:5" ht="12" customHeight="1" thickBot="1">
      <c r="A49" s="588" t="s">
        <v>106</v>
      </c>
      <c r="B49" s="364" t="s">
        <v>134</v>
      </c>
      <c r="C49" s="439"/>
      <c r="D49" s="439">
        <v>402</v>
      </c>
      <c r="E49" s="473">
        <v>402</v>
      </c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422</v>
      </c>
      <c r="E50" s="477">
        <f>SUM(E51:E53)</f>
        <v>422</v>
      </c>
    </row>
    <row r="51" spans="1:5" s="339" customFormat="1" ht="12" customHeight="1">
      <c r="A51" s="588" t="s">
        <v>77</v>
      </c>
      <c r="B51" s="365" t="s">
        <v>156</v>
      </c>
      <c r="C51" s="102"/>
      <c r="D51" s="102">
        <v>422</v>
      </c>
      <c r="E51" s="472">
        <v>422</v>
      </c>
    </row>
    <row r="52" spans="1:5" ht="12" customHeight="1">
      <c r="A52" s="588" t="s">
        <v>78</v>
      </c>
      <c r="B52" s="364" t="s">
        <v>136</v>
      </c>
      <c r="C52" s="439"/>
      <c r="D52" s="439"/>
      <c r="E52" s="473"/>
    </row>
    <row r="53" spans="1:5" ht="12" customHeight="1">
      <c r="A53" s="588" t="s">
        <v>79</v>
      </c>
      <c r="B53" s="364" t="s">
        <v>45</v>
      </c>
      <c r="C53" s="439"/>
      <c r="D53" s="439"/>
      <c r="E53" s="473"/>
    </row>
    <row r="54" spans="1:5" ht="12" customHeight="1" thickBot="1">
      <c r="A54" s="588" t="s">
        <v>80</v>
      </c>
      <c r="B54" s="364" t="s">
        <v>691</v>
      </c>
      <c r="C54" s="439"/>
      <c r="D54" s="439"/>
      <c r="E54" s="473"/>
    </row>
    <row r="55" spans="1:5" ht="12" customHeight="1" thickBot="1">
      <c r="A55" s="575" t="s">
        <v>8</v>
      </c>
      <c r="B55" s="579" t="s">
        <v>585</v>
      </c>
      <c r="C55" s="445">
        <f>+C44+C50</f>
        <v>75169</v>
      </c>
      <c r="D55" s="445">
        <f>+D44+D50</f>
        <v>71437</v>
      </c>
      <c r="E55" s="477">
        <f>+E44+E50</f>
        <v>70259</v>
      </c>
    </row>
    <row r="56" spans="3:5" ht="13.5" thickBot="1">
      <c r="C56" s="584"/>
      <c r="D56" s="584"/>
      <c r="E56" s="584"/>
    </row>
    <row r="57" spans="1:5" ht="15" customHeight="1" thickBot="1">
      <c r="A57" s="525" t="s">
        <v>683</v>
      </c>
      <c r="B57" s="526"/>
      <c r="C57" s="112">
        <v>8</v>
      </c>
      <c r="D57" s="112">
        <v>8</v>
      </c>
      <c r="E57" s="573">
        <v>8</v>
      </c>
    </row>
    <row r="58" spans="1:5" ht="14.25" customHeight="1" thickBot="1">
      <c r="A58" s="525" t="s">
        <v>148</v>
      </c>
      <c r="B58" s="526"/>
      <c r="C58" s="112">
        <v>0</v>
      </c>
      <c r="D58" s="112">
        <v>0</v>
      </c>
      <c r="E58" s="573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zoomScaleSheetLayoutView="115" workbookViewId="0" topLeftCell="A1">
      <selection activeCell="E34" sqref="E34"/>
    </sheetView>
  </sheetViews>
  <sheetFormatPr defaultColWidth="9.00390625" defaultRowHeight="12.75"/>
  <cols>
    <col min="1" max="1" width="16.00390625" style="580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1"/>
      <c r="D1" s="561"/>
      <c r="E1" s="658" t="str">
        <f>+CONCATENATE("7.2. melléklet a ……/",LEFT(ÖSSZEFÜGGÉSEK!A4,4)+1,". (……) önkormányzati rendelethez")</f>
        <v>7.2. melléklet a ……/2015. (……) önkormányzati rendelethez</v>
      </c>
    </row>
    <row r="2" spans="1:5" s="562" customFormat="1" ht="36">
      <c r="A2" s="543" t="s">
        <v>146</v>
      </c>
      <c r="B2" s="750" t="s">
        <v>758</v>
      </c>
      <c r="C2" s="751"/>
      <c r="D2" s="752"/>
      <c r="E2" s="585"/>
    </row>
    <row r="3" spans="1:5" s="562" customFormat="1" ht="24.75" thickBot="1">
      <c r="A3" s="560" t="s">
        <v>565</v>
      </c>
      <c r="B3" s="753" t="s">
        <v>684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0</v>
      </c>
      <c r="D8" s="445">
        <f>SUM(D9:D18)</f>
        <v>159</v>
      </c>
      <c r="E8" s="582">
        <f>SUM(E9:E18)</f>
        <v>159</v>
      </c>
    </row>
    <row r="9" spans="1:5" s="539" customFormat="1" ht="12" customHeight="1">
      <c r="A9" s="587" t="s">
        <v>71</v>
      </c>
      <c r="B9" s="366" t="s">
        <v>346</v>
      </c>
      <c r="C9" s="105"/>
      <c r="D9" s="105"/>
      <c r="E9" s="700">
        <f>'7.1. sz. mell'!E9-'7.3. sz. mell'!E9</f>
        <v>0</v>
      </c>
    </row>
    <row r="10" spans="1:5" s="539" customFormat="1" ht="12" customHeight="1">
      <c r="A10" s="588" t="s">
        <v>72</v>
      </c>
      <c r="B10" s="364" t="s">
        <v>347</v>
      </c>
      <c r="C10" s="442"/>
      <c r="D10" s="442">
        <v>157</v>
      </c>
      <c r="E10" s="448">
        <f>'7.1. sz. mell'!E10-'7.3. sz. mell'!E10</f>
        <v>157</v>
      </c>
    </row>
    <row r="11" spans="1:5" s="539" customFormat="1" ht="12" customHeight="1">
      <c r="A11" s="588" t="s">
        <v>73</v>
      </c>
      <c r="B11" s="364" t="s">
        <v>348</v>
      </c>
      <c r="C11" s="442"/>
      <c r="D11" s="442"/>
      <c r="E11" s="448">
        <f>'7.1. sz. mell'!E11-'7.3. sz. mell'!E11</f>
        <v>0</v>
      </c>
    </row>
    <row r="12" spans="1:5" s="539" customFormat="1" ht="12" customHeight="1">
      <c r="A12" s="588" t="s">
        <v>74</v>
      </c>
      <c r="B12" s="364" t="s">
        <v>349</v>
      </c>
      <c r="C12" s="442"/>
      <c r="D12" s="442"/>
      <c r="E12" s="448">
        <f>'7.1. sz. mell'!E12-'7.3. sz. mell'!E12</f>
        <v>0</v>
      </c>
    </row>
    <row r="13" spans="1:5" s="539" customFormat="1" ht="12" customHeight="1">
      <c r="A13" s="588" t="s">
        <v>106</v>
      </c>
      <c r="B13" s="364" t="s">
        <v>350</v>
      </c>
      <c r="C13" s="442"/>
      <c r="D13" s="442"/>
      <c r="E13" s="448">
        <f>'7.1. sz. mell'!E13-'7.3. sz. mell'!E13</f>
        <v>0</v>
      </c>
    </row>
    <row r="14" spans="1:5" s="539" customFormat="1" ht="12" customHeight="1">
      <c r="A14" s="588" t="s">
        <v>75</v>
      </c>
      <c r="B14" s="364" t="s">
        <v>567</v>
      </c>
      <c r="C14" s="442"/>
      <c r="D14" s="442"/>
      <c r="E14" s="448">
        <f>'7.1. sz. mell'!E14-'7.3. sz. mell'!E14</f>
        <v>0</v>
      </c>
    </row>
    <row r="15" spans="1:5" s="565" customFormat="1" ht="12" customHeight="1">
      <c r="A15" s="588" t="s">
        <v>76</v>
      </c>
      <c r="B15" s="363" t="s">
        <v>568</v>
      </c>
      <c r="C15" s="442"/>
      <c r="D15" s="442"/>
      <c r="E15" s="448">
        <f>'7.1. sz. mell'!E15-'7.3. sz. mell'!E15</f>
        <v>0</v>
      </c>
    </row>
    <row r="16" spans="1:5" s="565" customFormat="1" ht="12" customHeight="1">
      <c r="A16" s="588" t="s">
        <v>84</v>
      </c>
      <c r="B16" s="364" t="s">
        <v>353</v>
      </c>
      <c r="C16" s="106"/>
      <c r="D16" s="106">
        <v>2</v>
      </c>
      <c r="E16" s="448">
        <f>'7.1. sz. mell'!E16-'7.3. sz. mell'!E16</f>
        <v>2</v>
      </c>
    </row>
    <row r="17" spans="1:5" s="539" customFormat="1" ht="12" customHeight="1">
      <c r="A17" s="588" t="s">
        <v>85</v>
      </c>
      <c r="B17" s="364" t="s">
        <v>355</v>
      </c>
      <c r="C17" s="442"/>
      <c r="D17" s="442"/>
      <c r="E17" s="448">
        <f>'7.1. sz. mell'!E17-'7.3. sz. mell'!E17</f>
        <v>0</v>
      </c>
    </row>
    <row r="18" spans="1:5" s="565" customFormat="1" ht="12" customHeight="1" thickBot="1">
      <c r="A18" s="588" t="s">
        <v>86</v>
      </c>
      <c r="B18" s="363" t="s">
        <v>357</v>
      </c>
      <c r="C18" s="444"/>
      <c r="D18" s="444"/>
      <c r="E18" s="701">
        <f>'7.1. sz. mell'!E18-'7.3. sz. mell'!E18</f>
        <v>0</v>
      </c>
    </row>
    <row r="19" spans="1:5" s="565" customFormat="1" ht="21.75" thickBot="1">
      <c r="A19" s="513" t="s">
        <v>7</v>
      </c>
      <c r="B19" s="576" t="s">
        <v>569</v>
      </c>
      <c r="C19" s="445">
        <f>SUM(C20:C22)</f>
        <v>0</v>
      </c>
      <c r="D19" s="445">
        <f>SUM(D20:D22)</f>
        <v>1667</v>
      </c>
      <c r="E19" s="582">
        <f>SUM(E20:E22)</f>
        <v>1666</v>
      </c>
    </row>
    <row r="20" spans="1:5" s="565" customFormat="1" ht="12" customHeight="1">
      <c r="A20" s="588" t="s">
        <v>77</v>
      </c>
      <c r="B20" s="365" t="s">
        <v>319</v>
      </c>
      <c r="C20" s="442"/>
      <c r="D20" s="442"/>
      <c r="E20" s="700">
        <f>'7.1. sz. mell'!E20-'7.3. sz. mell'!E20</f>
        <v>0</v>
      </c>
    </row>
    <row r="21" spans="1:9" s="565" customFormat="1" ht="12" customHeight="1">
      <c r="A21" s="588" t="s">
        <v>78</v>
      </c>
      <c r="B21" s="364" t="s">
        <v>570</v>
      </c>
      <c r="C21" s="442"/>
      <c r="D21" s="442"/>
      <c r="E21" s="448">
        <f>'7.1. sz. mell'!E21-'7.3. sz. mell'!E21</f>
        <v>0</v>
      </c>
      <c r="I21" s="703"/>
    </row>
    <row r="22" spans="1:5" s="565" customFormat="1" ht="12" customHeight="1">
      <c r="A22" s="588" t="s">
        <v>79</v>
      </c>
      <c r="B22" s="364" t="s">
        <v>571</v>
      </c>
      <c r="C22" s="442"/>
      <c r="D22" s="442">
        <v>1667</v>
      </c>
      <c r="E22" s="448">
        <f>'7.1. sz. mell'!E22-'7.3. sz. mell'!E22</f>
        <v>1666</v>
      </c>
    </row>
    <row r="23" spans="1:5" s="565" customFormat="1" ht="12" customHeight="1" thickBot="1">
      <c r="A23" s="588" t="s">
        <v>80</v>
      </c>
      <c r="B23" s="364" t="s">
        <v>688</v>
      </c>
      <c r="C23" s="442"/>
      <c r="D23" s="442"/>
      <c r="E23" s="701">
        <f>'7.1. sz. mell'!E23-'7.3. sz. mell'!E23</f>
        <v>0</v>
      </c>
    </row>
    <row r="24" spans="1:5" s="565" customFormat="1" ht="12" customHeight="1" thickBot="1">
      <c r="A24" s="575" t="s">
        <v>8</v>
      </c>
      <c r="B24" s="384" t="s">
        <v>123</v>
      </c>
      <c r="C24" s="40"/>
      <c r="D24" s="40">
        <v>43</v>
      </c>
      <c r="E24" s="704">
        <f>'7.1. sz. mell'!E24-'7.3. sz. mell'!E24</f>
        <v>43</v>
      </c>
    </row>
    <row r="25" spans="1:5" s="565" customFormat="1" ht="21.75" thickBot="1">
      <c r="A25" s="575" t="s">
        <v>9</v>
      </c>
      <c r="B25" s="384" t="s">
        <v>572</v>
      </c>
      <c r="C25" s="445">
        <f>SUM(C26:C27)</f>
        <v>0</v>
      </c>
      <c r="D25" s="445">
        <f>SUM(D26:D27)</f>
        <v>0</v>
      </c>
      <c r="E25" s="582">
        <f>SUM(E26:E27)</f>
        <v>0</v>
      </c>
    </row>
    <row r="26" spans="1:5" s="565" customFormat="1" ht="12" customHeight="1">
      <c r="A26" s="589" t="s">
        <v>333</v>
      </c>
      <c r="B26" s="590" t="s">
        <v>570</v>
      </c>
      <c r="C26" s="102"/>
      <c r="D26" s="102"/>
      <c r="E26" s="448">
        <f>'7.1. sz. mell'!E26-'7.3. sz. mell'!E26</f>
        <v>0</v>
      </c>
    </row>
    <row r="27" spans="1:5" s="565" customFormat="1" ht="12" customHeight="1">
      <c r="A27" s="589" t="s">
        <v>339</v>
      </c>
      <c r="B27" s="591" t="s">
        <v>573</v>
      </c>
      <c r="C27" s="446"/>
      <c r="D27" s="446"/>
      <c r="E27" s="448">
        <f>'7.1. sz. mell'!E27-'7.3. sz. mell'!E27</f>
        <v>0</v>
      </c>
    </row>
    <row r="28" spans="1:5" s="565" customFormat="1" ht="12" customHeight="1" thickBot="1">
      <c r="A28" s="588" t="s">
        <v>341</v>
      </c>
      <c r="B28" s="592" t="s">
        <v>689</v>
      </c>
      <c r="C28" s="572"/>
      <c r="D28" s="572"/>
      <c r="E28" s="448">
        <f>'7.1. sz. mell'!E28-'7.3. sz. mell'!E28</f>
        <v>0</v>
      </c>
    </row>
    <row r="29" spans="1:5" s="565" customFormat="1" ht="12" customHeight="1" thickBot="1">
      <c r="A29" s="575" t="s">
        <v>10</v>
      </c>
      <c r="B29" s="384" t="s">
        <v>574</v>
      </c>
      <c r="C29" s="445">
        <f>SUM(C30:C32)</f>
        <v>0</v>
      </c>
      <c r="D29" s="445">
        <f>SUM(D30:D32)</f>
        <v>0</v>
      </c>
      <c r="E29" s="582">
        <f>SUM(E30:E32)</f>
        <v>0</v>
      </c>
    </row>
    <row r="30" spans="1:5" s="565" customFormat="1" ht="12" customHeight="1">
      <c r="A30" s="589" t="s">
        <v>64</v>
      </c>
      <c r="B30" s="590" t="s">
        <v>359</v>
      </c>
      <c r="C30" s="102"/>
      <c r="D30" s="102"/>
      <c r="E30" s="448">
        <f>'7.1. sz. mell'!E30-'7.3. sz. mell'!E30</f>
        <v>0</v>
      </c>
    </row>
    <row r="31" spans="1:5" s="565" customFormat="1" ht="12" customHeight="1">
      <c r="A31" s="589" t="s">
        <v>65</v>
      </c>
      <c r="B31" s="591" t="s">
        <v>360</v>
      </c>
      <c r="C31" s="446"/>
      <c r="D31" s="446"/>
      <c r="E31" s="448">
        <f>'7.1. sz. mell'!E31-'7.3. sz. mell'!E31</f>
        <v>0</v>
      </c>
    </row>
    <row r="32" spans="1:5" s="565" customFormat="1" ht="12" customHeight="1" thickBot="1">
      <c r="A32" s="588" t="s">
        <v>66</v>
      </c>
      <c r="B32" s="574" t="s">
        <v>362</v>
      </c>
      <c r="C32" s="572"/>
      <c r="D32" s="572"/>
      <c r="E32" s="449">
        <f>'7.1. sz. mell'!E32-'7.3. sz. mell'!E32</f>
        <v>0</v>
      </c>
    </row>
    <row r="33" spans="1:5" s="565" customFormat="1" ht="12" customHeight="1" thickBot="1">
      <c r="A33" s="575" t="s">
        <v>11</v>
      </c>
      <c r="B33" s="384" t="s">
        <v>486</v>
      </c>
      <c r="C33" s="40"/>
      <c r="D33" s="40">
        <v>142</v>
      </c>
      <c r="E33" s="704">
        <f>'7.1. sz. mell'!E33-'7.3. sz. mell'!E33</f>
        <v>142</v>
      </c>
    </row>
    <row r="34" spans="1:5" s="539" customFormat="1" ht="12" customHeight="1" thickBot="1">
      <c r="A34" s="575" t="s">
        <v>12</v>
      </c>
      <c r="B34" s="384" t="s">
        <v>575</v>
      </c>
      <c r="C34" s="40"/>
      <c r="D34" s="40"/>
      <c r="E34" s="702">
        <f>'7.1. sz. mell'!E34-'7.3. sz. mell'!E34</f>
        <v>0</v>
      </c>
    </row>
    <row r="35" spans="1:5" s="539" customFormat="1" ht="12" customHeight="1" thickBot="1">
      <c r="A35" s="513" t="s">
        <v>13</v>
      </c>
      <c r="B35" s="384" t="s">
        <v>690</v>
      </c>
      <c r="C35" s="445">
        <f>+C8+C19+C24+C25+C29+C33+C34</f>
        <v>0</v>
      </c>
      <c r="D35" s="445">
        <f>+D8+D19+D24+D25+D29+D33+D34</f>
        <v>2011</v>
      </c>
      <c r="E35" s="582">
        <f>+E8+E19+E24+E25+E29+E33+E34</f>
        <v>2010</v>
      </c>
    </row>
    <row r="36" spans="1:5" s="539" customFormat="1" ht="12" customHeight="1" thickBot="1">
      <c r="A36" s="577" t="s">
        <v>14</v>
      </c>
      <c r="B36" s="384" t="s">
        <v>577</v>
      </c>
      <c r="C36" s="445">
        <f>+C37+C38+C39</f>
        <v>75169</v>
      </c>
      <c r="D36" s="445">
        <f>+D37+D38+D39</f>
        <v>69349</v>
      </c>
      <c r="E36" s="582">
        <f>+E37+E38+E39</f>
        <v>69349</v>
      </c>
    </row>
    <row r="37" spans="1:5" s="539" customFormat="1" ht="12" customHeight="1">
      <c r="A37" s="589" t="s">
        <v>578</v>
      </c>
      <c r="B37" s="590" t="s">
        <v>166</v>
      </c>
      <c r="C37" s="102"/>
      <c r="D37" s="102">
        <v>317</v>
      </c>
      <c r="E37" s="449">
        <f>'7.1. sz. mell'!E37-'7.3. sz. mell'!E37</f>
        <v>317</v>
      </c>
    </row>
    <row r="38" spans="1:5" s="565" customFormat="1" ht="12" customHeight="1">
      <c r="A38" s="589" t="s">
        <v>579</v>
      </c>
      <c r="B38" s="591" t="s">
        <v>2</v>
      </c>
      <c r="C38" s="446"/>
      <c r="D38" s="446"/>
      <c r="E38" s="449">
        <f>'7.1. sz. mell'!E38-'7.3. sz. mell'!E38</f>
        <v>0</v>
      </c>
    </row>
    <row r="39" spans="1:5" s="565" customFormat="1" ht="12" customHeight="1" thickBot="1">
      <c r="A39" s="588" t="s">
        <v>580</v>
      </c>
      <c r="B39" s="574" t="s">
        <v>581</v>
      </c>
      <c r="C39" s="572">
        <v>75169</v>
      </c>
      <c r="D39" s="572">
        <v>69032</v>
      </c>
      <c r="E39" s="449">
        <f>'7.1. sz. mell'!E39-'7.3. sz. mell'!E39</f>
        <v>69032</v>
      </c>
    </row>
    <row r="40" spans="1:5" s="565" customFormat="1" ht="15" customHeight="1" thickBot="1">
      <c r="A40" s="577" t="s">
        <v>15</v>
      </c>
      <c r="B40" s="578" t="s">
        <v>582</v>
      </c>
      <c r="C40" s="108">
        <f>+C35+C36</f>
        <v>75169</v>
      </c>
      <c r="D40" s="108">
        <f>+D35+D36</f>
        <v>71360</v>
      </c>
      <c r="E40" s="583">
        <f>+E35+E36</f>
        <v>71359</v>
      </c>
    </row>
    <row r="41" spans="1:5" s="565" customFormat="1" ht="15" customHeight="1">
      <c r="A41" s="521"/>
      <c r="B41" s="522"/>
      <c r="C41" s="537"/>
      <c r="D41" s="537"/>
      <c r="E41" s="537"/>
    </row>
    <row r="42" spans="1:5" ht="13.5" thickBot="1">
      <c r="A42" s="523"/>
      <c r="B42" s="524"/>
      <c r="C42" s="538"/>
      <c r="D42" s="538"/>
      <c r="E42" s="538"/>
    </row>
    <row r="43" spans="1:5" s="564" customFormat="1" ht="16.5" customHeight="1" thickBot="1">
      <c r="A43" s="747" t="s">
        <v>44</v>
      </c>
      <c r="B43" s="748"/>
      <c r="C43" s="748"/>
      <c r="D43" s="748"/>
      <c r="E43" s="749"/>
    </row>
    <row r="44" spans="1:5" s="339" customFormat="1" ht="12" customHeight="1" thickBot="1">
      <c r="A44" s="575" t="s">
        <v>6</v>
      </c>
      <c r="B44" s="384" t="s">
        <v>583</v>
      </c>
      <c r="C44" s="445">
        <f>SUM(C45:C49)</f>
        <v>75169</v>
      </c>
      <c r="D44" s="445">
        <f>SUM(D45:D49)</f>
        <v>70938</v>
      </c>
      <c r="E44" s="477">
        <f>SUM(E45:E49)</f>
        <v>69760</v>
      </c>
    </row>
    <row r="45" spans="1:5" ht="12" customHeight="1">
      <c r="A45" s="588" t="s">
        <v>71</v>
      </c>
      <c r="B45" s="365" t="s">
        <v>36</v>
      </c>
      <c r="C45" s="102">
        <v>18625</v>
      </c>
      <c r="D45" s="102">
        <v>21190</v>
      </c>
      <c r="E45" s="448">
        <f>'7.1. sz. mell'!E45-'7.3. sz. mell'!E45</f>
        <v>20390</v>
      </c>
    </row>
    <row r="46" spans="1:5" ht="12" customHeight="1">
      <c r="A46" s="588" t="s">
        <v>72</v>
      </c>
      <c r="B46" s="364" t="s">
        <v>132</v>
      </c>
      <c r="C46" s="439">
        <v>5043</v>
      </c>
      <c r="D46" s="439">
        <v>5597</v>
      </c>
      <c r="E46" s="448">
        <f>'7.1. sz. mell'!E46-'7.3. sz. mell'!E46</f>
        <v>5597</v>
      </c>
    </row>
    <row r="47" spans="1:5" ht="12" customHeight="1">
      <c r="A47" s="588" t="s">
        <v>73</v>
      </c>
      <c r="B47" s="364" t="s">
        <v>100</v>
      </c>
      <c r="C47" s="439">
        <v>6776</v>
      </c>
      <c r="D47" s="439">
        <v>7113</v>
      </c>
      <c r="E47" s="448">
        <f>'7.1. sz. mell'!E47-'7.3. sz. mell'!E47</f>
        <v>6735</v>
      </c>
    </row>
    <row r="48" spans="1:5" ht="12" customHeight="1">
      <c r="A48" s="588" t="s">
        <v>74</v>
      </c>
      <c r="B48" s="364" t="s">
        <v>133</v>
      </c>
      <c r="C48" s="439">
        <v>44725</v>
      </c>
      <c r="D48" s="439">
        <v>36636</v>
      </c>
      <c r="E48" s="448">
        <f>'7.1. sz. mell'!E48-'7.3. sz. mell'!E48</f>
        <v>36636</v>
      </c>
    </row>
    <row r="49" spans="1:5" ht="12" customHeight="1" thickBot="1">
      <c r="A49" s="588" t="s">
        <v>106</v>
      </c>
      <c r="B49" s="364" t="s">
        <v>134</v>
      </c>
      <c r="C49" s="439"/>
      <c r="D49" s="439">
        <v>402</v>
      </c>
      <c r="E49" s="448">
        <f>'7.1. sz. mell'!E49-'7.3. sz. mell'!E49</f>
        <v>402</v>
      </c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422</v>
      </c>
      <c r="E50" s="477">
        <f>SUM(E51:E53)</f>
        <v>422</v>
      </c>
    </row>
    <row r="51" spans="1:5" s="339" customFormat="1" ht="12" customHeight="1">
      <c r="A51" s="588" t="s">
        <v>77</v>
      </c>
      <c r="B51" s="365" t="s">
        <v>156</v>
      </c>
      <c r="C51" s="102"/>
      <c r="D51" s="102">
        <v>422</v>
      </c>
      <c r="E51" s="448">
        <f>'7.1. sz. mell'!E51-'7.3. sz. mell'!E51</f>
        <v>422</v>
      </c>
    </row>
    <row r="52" spans="1:5" ht="12" customHeight="1">
      <c r="A52" s="588" t="s">
        <v>78</v>
      </c>
      <c r="B52" s="364" t="s">
        <v>136</v>
      </c>
      <c r="C52" s="439"/>
      <c r="D52" s="439"/>
      <c r="E52" s="448">
        <f>'7.1. sz. mell'!E52-'7.3. sz. mell'!E52</f>
        <v>0</v>
      </c>
    </row>
    <row r="53" spans="1:5" ht="12" customHeight="1">
      <c r="A53" s="588" t="s">
        <v>79</v>
      </c>
      <c r="B53" s="364" t="s">
        <v>45</v>
      </c>
      <c r="C53" s="439"/>
      <c r="D53" s="439"/>
      <c r="E53" s="448">
        <f>'7.1. sz. mell'!E53-'7.3. sz. mell'!E53</f>
        <v>0</v>
      </c>
    </row>
    <row r="54" spans="1:5" ht="12" customHeight="1" thickBot="1">
      <c r="A54" s="588" t="s">
        <v>80</v>
      </c>
      <c r="B54" s="364" t="s">
        <v>691</v>
      </c>
      <c r="C54" s="439"/>
      <c r="D54" s="439"/>
      <c r="E54" s="448">
        <f>'7.1. sz. mell'!E54-'7.3. sz. mell'!E54</f>
        <v>0</v>
      </c>
    </row>
    <row r="55" spans="1:5" ht="12" customHeight="1" thickBot="1">
      <c r="A55" s="575" t="s">
        <v>8</v>
      </c>
      <c r="B55" s="579" t="s">
        <v>585</v>
      </c>
      <c r="C55" s="445">
        <f>+C44+C50</f>
        <v>75169</v>
      </c>
      <c r="D55" s="445">
        <f>+D44+D50</f>
        <v>71360</v>
      </c>
      <c r="E55" s="477">
        <f>+E44+E50</f>
        <v>70182</v>
      </c>
    </row>
    <row r="56" spans="3:5" ht="13.5" thickBot="1">
      <c r="C56" s="584"/>
      <c r="D56" s="584"/>
      <c r="E56" s="584"/>
    </row>
    <row r="57" spans="1:5" ht="15" customHeight="1" thickBot="1">
      <c r="A57" s="525" t="s">
        <v>683</v>
      </c>
      <c r="B57" s="526"/>
      <c r="C57" s="112">
        <v>8</v>
      </c>
      <c r="D57" s="112">
        <v>8</v>
      </c>
      <c r="E57" s="573">
        <v>8</v>
      </c>
    </row>
    <row r="58" spans="1:5" ht="14.25" customHeight="1" thickBot="1">
      <c r="A58" s="525" t="s">
        <v>148</v>
      </c>
      <c r="B58" s="526"/>
      <c r="C58" s="112">
        <v>0</v>
      </c>
      <c r="D58" s="112">
        <v>0</v>
      </c>
      <c r="E58" s="573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15" workbookViewId="0" topLeftCell="A1">
      <selection activeCell="H142" sqref="H142"/>
    </sheetView>
  </sheetViews>
  <sheetFormatPr defaultColWidth="9.00390625" defaultRowHeight="12.75"/>
  <cols>
    <col min="1" max="1" width="16.00390625" style="580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689" t="s">
        <v>757</v>
      </c>
      <c r="B1" s="517"/>
      <c r="C1" s="561"/>
      <c r="D1" s="561"/>
      <c r="E1" s="658" t="str">
        <f>+CONCATENATE("7.3. melléklet a ……/",LEFT(ÖSSZEFÜGGÉSEK!A4,4)+1,". (……) önkormányzati rendelethez")</f>
        <v>7.3. melléklet a ……/2015. (……) önkormányzati rendelethez</v>
      </c>
    </row>
    <row r="2" spans="1:5" s="562" customFormat="1" ht="36">
      <c r="A2" s="543" t="s">
        <v>146</v>
      </c>
      <c r="B2" s="750" t="s">
        <v>758</v>
      </c>
      <c r="C2" s="751"/>
      <c r="D2" s="752"/>
      <c r="E2" s="585"/>
    </row>
    <row r="3" spans="1:5" s="562" customFormat="1" ht="24.75" thickBot="1">
      <c r="A3" s="560" t="s">
        <v>565</v>
      </c>
      <c r="B3" s="753" t="s">
        <v>692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0</v>
      </c>
      <c r="D8" s="445">
        <f>SUM(D9:D18)</f>
        <v>0</v>
      </c>
      <c r="E8" s="582">
        <f>SUM(E9:E18)</f>
        <v>0</v>
      </c>
    </row>
    <row r="9" spans="1:5" s="539" customFormat="1" ht="12" customHeight="1">
      <c r="A9" s="587" t="s">
        <v>71</v>
      </c>
      <c r="B9" s="366" t="s">
        <v>346</v>
      </c>
      <c r="C9" s="105"/>
      <c r="D9" s="105"/>
      <c r="E9" s="571"/>
    </row>
    <row r="10" spans="1:5" s="539" customFormat="1" ht="12" customHeight="1">
      <c r="A10" s="588" t="s">
        <v>72</v>
      </c>
      <c r="B10" s="364" t="s">
        <v>347</v>
      </c>
      <c r="C10" s="442"/>
      <c r="D10" s="442"/>
      <c r="E10" s="114"/>
    </row>
    <row r="11" spans="1:5" s="539" customFormat="1" ht="12" customHeight="1">
      <c r="A11" s="588" t="s">
        <v>73</v>
      </c>
      <c r="B11" s="364" t="s">
        <v>348</v>
      </c>
      <c r="C11" s="442"/>
      <c r="D11" s="442"/>
      <c r="E11" s="114"/>
    </row>
    <row r="12" spans="1:5" s="539" customFormat="1" ht="12" customHeight="1">
      <c r="A12" s="588" t="s">
        <v>74</v>
      </c>
      <c r="B12" s="364" t="s">
        <v>349</v>
      </c>
      <c r="C12" s="442"/>
      <c r="D12" s="442"/>
      <c r="E12" s="114"/>
    </row>
    <row r="13" spans="1:5" s="539" customFormat="1" ht="12" customHeight="1">
      <c r="A13" s="588" t="s">
        <v>106</v>
      </c>
      <c r="B13" s="364" t="s">
        <v>350</v>
      </c>
      <c r="C13" s="442"/>
      <c r="D13" s="442"/>
      <c r="E13" s="114"/>
    </row>
    <row r="14" spans="1:5" s="539" customFormat="1" ht="12" customHeight="1">
      <c r="A14" s="588" t="s">
        <v>75</v>
      </c>
      <c r="B14" s="364" t="s">
        <v>567</v>
      </c>
      <c r="C14" s="442"/>
      <c r="D14" s="442"/>
      <c r="E14" s="114"/>
    </row>
    <row r="15" spans="1:5" s="565" customFormat="1" ht="12" customHeight="1">
      <c r="A15" s="588" t="s">
        <v>76</v>
      </c>
      <c r="B15" s="363" t="s">
        <v>568</v>
      </c>
      <c r="C15" s="442"/>
      <c r="D15" s="442"/>
      <c r="E15" s="114"/>
    </row>
    <row r="16" spans="1:5" s="565" customFormat="1" ht="12" customHeight="1">
      <c r="A16" s="588" t="s">
        <v>84</v>
      </c>
      <c r="B16" s="364" t="s">
        <v>353</v>
      </c>
      <c r="C16" s="106"/>
      <c r="D16" s="106"/>
      <c r="E16" s="570"/>
    </row>
    <row r="17" spans="1:5" s="539" customFormat="1" ht="12" customHeight="1">
      <c r="A17" s="588" t="s">
        <v>85</v>
      </c>
      <c r="B17" s="364" t="s">
        <v>355</v>
      </c>
      <c r="C17" s="442"/>
      <c r="D17" s="442"/>
      <c r="E17" s="114"/>
    </row>
    <row r="18" spans="1:5" s="565" customFormat="1" ht="12" customHeight="1" thickBot="1">
      <c r="A18" s="588" t="s">
        <v>86</v>
      </c>
      <c r="B18" s="363" t="s">
        <v>357</v>
      </c>
      <c r="C18" s="444"/>
      <c r="D18" s="444"/>
      <c r="E18" s="566"/>
    </row>
    <row r="19" spans="1:5" s="565" customFormat="1" ht="21.75" thickBot="1">
      <c r="A19" s="513" t="s">
        <v>7</v>
      </c>
      <c r="B19" s="576" t="s">
        <v>569</v>
      </c>
      <c r="C19" s="445">
        <f>SUM(C20:C22)</f>
        <v>0</v>
      </c>
      <c r="D19" s="445">
        <f>SUM(D20:D22)</f>
        <v>0</v>
      </c>
      <c r="E19" s="582">
        <f>SUM(E20:E22)</f>
        <v>0</v>
      </c>
    </row>
    <row r="20" spans="1:5" s="565" customFormat="1" ht="12" customHeight="1">
      <c r="A20" s="588" t="s">
        <v>77</v>
      </c>
      <c r="B20" s="365" t="s">
        <v>319</v>
      </c>
      <c r="C20" s="442"/>
      <c r="D20" s="442"/>
      <c r="E20" s="114"/>
    </row>
    <row r="21" spans="1:5" s="565" customFormat="1" ht="12" customHeight="1">
      <c r="A21" s="588" t="s">
        <v>78</v>
      </c>
      <c r="B21" s="364" t="s">
        <v>570</v>
      </c>
      <c r="C21" s="442"/>
      <c r="D21" s="442"/>
      <c r="E21" s="114"/>
    </row>
    <row r="22" spans="1:5" s="565" customFormat="1" ht="12" customHeight="1">
      <c r="A22" s="588" t="s">
        <v>79</v>
      </c>
      <c r="B22" s="364" t="s">
        <v>571</v>
      </c>
      <c r="C22" s="442"/>
      <c r="D22" s="442"/>
      <c r="E22" s="114"/>
    </row>
    <row r="23" spans="1:5" s="565" customFormat="1" ht="12" customHeight="1" thickBot="1">
      <c r="A23" s="588" t="s">
        <v>80</v>
      </c>
      <c r="B23" s="364" t="s">
        <v>688</v>
      </c>
      <c r="C23" s="442"/>
      <c r="D23" s="442"/>
      <c r="E23" s="114"/>
    </row>
    <row r="24" spans="1:5" s="565" customFormat="1" ht="12" customHeight="1" thickBot="1">
      <c r="A24" s="575" t="s">
        <v>8</v>
      </c>
      <c r="B24" s="384" t="s">
        <v>123</v>
      </c>
      <c r="C24" s="40"/>
      <c r="D24" s="40"/>
      <c r="E24" s="581"/>
    </row>
    <row r="25" spans="1:5" s="565" customFormat="1" ht="21.75" thickBot="1">
      <c r="A25" s="575" t="s">
        <v>9</v>
      </c>
      <c r="B25" s="384" t="s">
        <v>572</v>
      </c>
      <c r="C25" s="445">
        <f>SUM(C26:C27)</f>
        <v>0</v>
      </c>
      <c r="D25" s="445">
        <f>SUM(D26:D27)</f>
        <v>0</v>
      </c>
      <c r="E25" s="582">
        <f>SUM(E26:E27)</f>
        <v>0</v>
      </c>
    </row>
    <row r="26" spans="1:5" s="565" customFormat="1" ht="12" customHeight="1">
      <c r="A26" s="589" t="s">
        <v>333</v>
      </c>
      <c r="B26" s="590" t="s">
        <v>570</v>
      </c>
      <c r="C26" s="102"/>
      <c r="D26" s="102"/>
      <c r="E26" s="569"/>
    </row>
    <row r="27" spans="1:5" s="565" customFormat="1" ht="12" customHeight="1">
      <c r="A27" s="589" t="s">
        <v>339</v>
      </c>
      <c r="B27" s="591" t="s">
        <v>573</v>
      </c>
      <c r="C27" s="446"/>
      <c r="D27" s="446"/>
      <c r="E27" s="568"/>
    </row>
    <row r="28" spans="1:5" s="565" customFormat="1" ht="12" customHeight="1" thickBot="1">
      <c r="A28" s="588" t="s">
        <v>341</v>
      </c>
      <c r="B28" s="592" t="s">
        <v>689</v>
      </c>
      <c r="C28" s="572"/>
      <c r="D28" s="572"/>
      <c r="E28" s="567"/>
    </row>
    <row r="29" spans="1:5" s="565" customFormat="1" ht="12" customHeight="1" thickBot="1">
      <c r="A29" s="575" t="s">
        <v>10</v>
      </c>
      <c r="B29" s="384" t="s">
        <v>574</v>
      </c>
      <c r="C29" s="445">
        <f>SUM(C30:C32)</f>
        <v>0</v>
      </c>
      <c r="D29" s="445">
        <f>SUM(D30:D32)</f>
        <v>0</v>
      </c>
      <c r="E29" s="582">
        <f>SUM(E30:E32)</f>
        <v>0</v>
      </c>
    </row>
    <row r="30" spans="1:5" s="565" customFormat="1" ht="12" customHeight="1">
      <c r="A30" s="589" t="s">
        <v>64</v>
      </c>
      <c r="B30" s="590" t="s">
        <v>359</v>
      </c>
      <c r="C30" s="102"/>
      <c r="D30" s="102"/>
      <c r="E30" s="569"/>
    </row>
    <row r="31" spans="1:5" s="565" customFormat="1" ht="12" customHeight="1">
      <c r="A31" s="589" t="s">
        <v>65</v>
      </c>
      <c r="B31" s="591" t="s">
        <v>360</v>
      </c>
      <c r="C31" s="446"/>
      <c r="D31" s="446"/>
      <c r="E31" s="568"/>
    </row>
    <row r="32" spans="1:5" s="565" customFormat="1" ht="12" customHeight="1" thickBot="1">
      <c r="A32" s="588" t="s">
        <v>66</v>
      </c>
      <c r="B32" s="574" t="s">
        <v>362</v>
      </c>
      <c r="C32" s="572"/>
      <c r="D32" s="572"/>
      <c r="E32" s="567"/>
    </row>
    <row r="33" spans="1:5" s="565" customFormat="1" ht="12" customHeight="1" thickBot="1">
      <c r="A33" s="575" t="s">
        <v>11</v>
      </c>
      <c r="B33" s="384" t="s">
        <v>486</v>
      </c>
      <c r="C33" s="40"/>
      <c r="D33" s="40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40"/>
      <c r="E34" s="581"/>
    </row>
    <row r="35" spans="1:5" s="539" customFormat="1" ht="12" customHeight="1" thickBot="1">
      <c r="A35" s="513" t="s">
        <v>13</v>
      </c>
      <c r="B35" s="384" t="s">
        <v>690</v>
      </c>
      <c r="C35" s="445">
        <f>+C8+C19+C24+C25+C29+C33+C34</f>
        <v>0</v>
      </c>
      <c r="D35" s="445">
        <f>+D8+D19+D24+D25+D29+D33+D34</f>
        <v>0</v>
      </c>
      <c r="E35" s="582">
        <f>+E8+E19+E24+E25+E29+E33+E34</f>
        <v>0</v>
      </c>
    </row>
    <row r="36" spans="1:5" s="539" customFormat="1" ht="12" customHeight="1" thickBot="1">
      <c r="A36" s="577" t="s">
        <v>14</v>
      </c>
      <c r="B36" s="384" t="s">
        <v>577</v>
      </c>
      <c r="C36" s="445">
        <f>+C37+C38+C39</f>
        <v>0</v>
      </c>
      <c r="D36" s="445">
        <f>+D37+D38+D39</f>
        <v>77</v>
      </c>
      <c r="E36" s="582">
        <f>+E37+E38+E39</f>
        <v>77</v>
      </c>
    </row>
    <row r="37" spans="1:5" s="539" customFormat="1" ht="12" customHeight="1">
      <c r="A37" s="589" t="s">
        <v>578</v>
      </c>
      <c r="B37" s="590" t="s">
        <v>166</v>
      </c>
      <c r="C37" s="102"/>
      <c r="D37" s="102"/>
      <c r="E37" s="569"/>
    </row>
    <row r="38" spans="1:5" s="565" customFormat="1" ht="12" customHeight="1">
      <c r="A38" s="589" t="s">
        <v>579</v>
      </c>
      <c r="B38" s="591" t="s">
        <v>2</v>
      </c>
      <c r="C38" s="446"/>
      <c r="D38" s="446"/>
      <c r="E38" s="568"/>
    </row>
    <row r="39" spans="1:5" s="565" customFormat="1" ht="12" customHeight="1" thickBot="1">
      <c r="A39" s="588" t="s">
        <v>580</v>
      </c>
      <c r="B39" s="574" t="s">
        <v>581</v>
      </c>
      <c r="C39" s="572"/>
      <c r="D39" s="699">
        <v>77</v>
      </c>
      <c r="E39" s="699">
        <v>77</v>
      </c>
    </row>
    <row r="40" spans="1:5" s="565" customFormat="1" ht="15" customHeight="1" thickBot="1">
      <c r="A40" s="577" t="s">
        <v>15</v>
      </c>
      <c r="B40" s="578" t="s">
        <v>582</v>
      </c>
      <c r="C40" s="108">
        <f>+C35+C36</f>
        <v>0</v>
      </c>
      <c r="D40" s="108">
        <f>+D35+D36</f>
        <v>77</v>
      </c>
      <c r="E40" s="583">
        <f>+E35+E36</f>
        <v>77</v>
      </c>
    </row>
    <row r="41" spans="1:5" s="565" customFormat="1" ht="15" customHeight="1">
      <c r="A41" s="521"/>
      <c r="B41" s="522"/>
      <c r="C41" s="537"/>
      <c r="D41" s="537"/>
      <c r="E41" s="537"/>
    </row>
    <row r="42" spans="1:5" ht="13.5" thickBot="1">
      <c r="A42" s="523"/>
      <c r="B42" s="524"/>
      <c r="C42" s="538"/>
      <c r="D42" s="538"/>
      <c r="E42" s="538"/>
    </row>
    <row r="43" spans="1:5" s="564" customFormat="1" ht="16.5" customHeight="1" thickBot="1">
      <c r="A43" s="747" t="s">
        <v>44</v>
      </c>
      <c r="B43" s="748"/>
      <c r="C43" s="748"/>
      <c r="D43" s="748"/>
      <c r="E43" s="749"/>
    </row>
    <row r="44" spans="1:5" s="339" customFormat="1" ht="12" customHeight="1" thickBot="1">
      <c r="A44" s="575" t="s">
        <v>6</v>
      </c>
      <c r="B44" s="384" t="s">
        <v>583</v>
      </c>
      <c r="C44" s="445">
        <f>SUM(C45:C49)</f>
        <v>0</v>
      </c>
      <c r="D44" s="445">
        <f>SUM(D45:D49)</f>
        <v>77</v>
      </c>
      <c r="E44" s="477">
        <f>SUM(E45:E49)</f>
        <v>77</v>
      </c>
    </row>
    <row r="45" spans="1:5" ht="12" customHeight="1">
      <c r="A45" s="588" t="s">
        <v>71</v>
      </c>
      <c r="B45" s="365" t="s">
        <v>36</v>
      </c>
      <c r="C45" s="102"/>
      <c r="D45" s="697">
        <v>61</v>
      </c>
      <c r="E45" s="697">
        <v>61</v>
      </c>
    </row>
    <row r="46" spans="1:5" ht="12" customHeight="1">
      <c r="A46" s="588" t="s">
        <v>72</v>
      </c>
      <c r="B46" s="364" t="s">
        <v>132</v>
      </c>
      <c r="C46" s="439"/>
      <c r="D46" s="698">
        <v>16</v>
      </c>
      <c r="E46" s="698">
        <v>16</v>
      </c>
    </row>
    <row r="47" spans="1:5" ht="12" customHeight="1">
      <c r="A47" s="588" t="s">
        <v>73</v>
      </c>
      <c r="B47" s="364" t="s">
        <v>100</v>
      </c>
      <c r="C47" s="439"/>
      <c r="D47" s="698"/>
      <c r="E47" s="698"/>
    </row>
    <row r="48" spans="1:5" ht="12" customHeight="1">
      <c r="A48" s="588" t="s">
        <v>74</v>
      </c>
      <c r="B48" s="364" t="s">
        <v>133</v>
      </c>
      <c r="C48" s="439"/>
      <c r="D48" s="698"/>
      <c r="E48" s="698"/>
    </row>
    <row r="49" spans="1:5" ht="12" customHeight="1" thickBot="1">
      <c r="A49" s="588" t="s">
        <v>106</v>
      </c>
      <c r="B49" s="364" t="s">
        <v>134</v>
      </c>
      <c r="C49" s="439"/>
      <c r="D49" s="698"/>
      <c r="E49" s="698"/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0</v>
      </c>
      <c r="E50" s="477">
        <f>SUM(E51:E53)</f>
        <v>0</v>
      </c>
    </row>
    <row r="51" spans="1:5" s="339" customFormat="1" ht="12" customHeight="1">
      <c r="A51" s="588" t="s">
        <v>77</v>
      </c>
      <c r="B51" s="365" t="s">
        <v>156</v>
      </c>
      <c r="C51" s="102"/>
      <c r="D51" s="102"/>
      <c r="E51" s="472"/>
    </row>
    <row r="52" spans="1:5" ht="12" customHeight="1">
      <c r="A52" s="588" t="s">
        <v>78</v>
      </c>
      <c r="B52" s="364" t="s">
        <v>136</v>
      </c>
      <c r="C52" s="439"/>
      <c r="D52" s="439"/>
      <c r="E52" s="473"/>
    </row>
    <row r="53" spans="1:5" ht="12" customHeight="1">
      <c r="A53" s="588" t="s">
        <v>79</v>
      </c>
      <c r="B53" s="364" t="s">
        <v>45</v>
      </c>
      <c r="C53" s="439"/>
      <c r="D53" s="439"/>
      <c r="E53" s="473"/>
    </row>
    <row r="54" spans="1:5" ht="12" customHeight="1" thickBot="1">
      <c r="A54" s="588" t="s">
        <v>80</v>
      </c>
      <c r="B54" s="364" t="s">
        <v>691</v>
      </c>
      <c r="C54" s="439"/>
      <c r="D54" s="439"/>
      <c r="E54" s="473"/>
    </row>
    <row r="55" spans="1:5" ht="12" customHeight="1" thickBot="1">
      <c r="A55" s="575" t="s">
        <v>8</v>
      </c>
      <c r="B55" s="579" t="s">
        <v>585</v>
      </c>
      <c r="C55" s="445">
        <f>+C44+C50</f>
        <v>0</v>
      </c>
      <c r="D55" s="445">
        <f>+D44+D50</f>
        <v>77</v>
      </c>
      <c r="E55" s="477">
        <f>+E44+E50</f>
        <v>77</v>
      </c>
    </row>
    <row r="56" spans="3:5" ht="13.5" thickBot="1">
      <c r="C56" s="584"/>
      <c r="D56" s="584"/>
      <c r="E56" s="584"/>
    </row>
    <row r="57" spans="1:5" ht="15" customHeight="1" thickBot="1">
      <c r="A57" s="525" t="s">
        <v>683</v>
      </c>
      <c r="B57" s="526"/>
      <c r="C57" s="112"/>
      <c r="D57" s="112"/>
      <c r="E57" s="573"/>
    </row>
    <row r="58" spans="1:5" ht="14.25" customHeight="1" thickBot="1">
      <c r="A58" s="525" t="s">
        <v>148</v>
      </c>
      <c r="B58" s="526"/>
      <c r="C58" s="112"/>
      <c r="D58" s="112"/>
      <c r="E58" s="57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H142" sqref="H142"/>
    </sheetView>
  </sheetViews>
  <sheetFormatPr defaultColWidth="9.00390625" defaultRowHeight="12.75"/>
  <cols>
    <col min="1" max="1" width="16.00390625" style="580" customWidth="1"/>
    <col min="2" max="2" width="59.37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689" t="s">
        <v>757</v>
      </c>
      <c r="B1" s="517"/>
      <c r="C1" s="561"/>
      <c r="D1" s="561"/>
      <c r="E1" s="658" t="str">
        <f>+CONCATENATE("7.4. melléklet a ……/",LEFT(ÖSSZEFÜGGÉSEK!A4,4)+1,". (……) önkormányzati rendelethez")</f>
        <v>7.4. melléklet a ……/2015. (……) önkormányzati rendelethez</v>
      </c>
    </row>
    <row r="2" spans="1:5" s="562" customFormat="1" ht="36">
      <c r="A2" s="543" t="s">
        <v>146</v>
      </c>
      <c r="B2" s="750" t="s">
        <v>758</v>
      </c>
      <c r="C2" s="751"/>
      <c r="D2" s="752"/>
      <c r="E2" s="585"/>
    </row>
    <row r="3" spans="1:5" s="562" customFormat="1" ht="24.75" thickBot="1">
      <c r="A3" s="560" t="s">
        <v>565</v>
      </c>
      <c r="B3" s="753" t="s">
        <v>687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0</v>
      </c>
      <c r="D8" s="445">
        <f>SUM(D9:D18)</f>
        <v>0</v>
      </c>
      <c r="E8" s="582">
        <f>SUM(E9:E18)</f>
        <v>0</v>
      </c>
    </row>
    <row r="9" spans="1:5" s="539" customFormat="1" ht="12" customHeight="1">
      <c r="A9" s="587" t="s">
        <v>71</v>
      </c>
      <c r="B9" s="366" t="s">
        <v>346</v>
      </c>
      <c r="C9" s="105"/>
      <c r="D9" s="105"/>
      <c r="E9" s="571"/>
    </row>
    <row r="10" spans="1:5" s="539" customFormat="1" ht="12" customHeight="1">
      <c r="A10" s="588" t="s">
        <v>72</v>
      </c>
      <c r="B10" s="364" t="s">
        <v>347</v>
      </c>
      <c r="C10" s="442"/>
      <c r="D10" s="442"/>
      <c r="E10" s="114"/>
    </row>
    <row r="11" spans="1:5" s="539" customFormat="1" ht="12" customHeight="1">
      <c r="A11" s="588" t="s">
        <v>73</v>
      </c>
      <c r="B11" s="364" t="s">
        <v>348</v>
      </c>
      <c r="C11" s="442"/>
      <c r="D11" s="442"/>
      <c r="E11" s="114"/>
    </row>
    <row r="12" spans="1:5" s="539" customFormat="1" ht="12" customHeight="1">
      <c r="A12" s="588" t="s">
        <v>74</v>
      </c>
      <c r="B12" s="364" t="s">
        <v>349</v>
      </c>
      <c r="C12" s="442"/>
      <c r="D12" s="442"/>
      <c r="E12" s="114"/>
    </row>
    <row r="13" spans="1:5" s="539" customFormat="1" ht="12" customHeight="1">
      <c r="A13" s="588" t="s">
        <v>106</v>
      </c>
      <c r="B13" s="364" t="s">
        <v>350</v>
      </c>
      <c r="C13" s="442"/>
      <c r="D13" s="442"/>
      <c r="E13" s="114"/>
    </row>
    <row r="14" spans="1:5" s="539" customFormat="1" ht="12" customHeight="1">
      <c r="A14" s="588" t="s">
        <v>75</v>
      </c>
      <c r="B14" s="364" t="s">
        <v>567</v>
      </c>
      <c r="C14" s="442"/>
      <c r="D14" s="442"/>
      <c r="E14" s="114"/>
    </row>
    <row r="15" spans="1:5" s="565" customFormat="1" ht="12" customHeight="1">
      <c r="A15" s="588" t="s">
        <v>76</v>
      </c>
      <c r="B15" s="363" t="s">
        <v>568</v>
      </c>
      <c r="C15" s="442"/>
      <c r="D15" s="442"/>
      <c r="E15" s="114"/>
    </row>
    <row r="16" spans="1:5" s="565" customFormat="1" ht="12" customHeight="1">
      <c r="A16" s="588" t="s">
        <v>84</v>
      </c>
      <c r="B16" s="364" t="s">
        <v>353</v>
      </c>
      <c r="C16" s="106"/>
      <c r="D16" s="106"/>
      <c r="E16" s="570"/>
    </row>
    <row r="17" spans="1:5" s="539" customFormat="1" ht="12" customHeight="1">
      <c r="A17" s="588" t="s">
        <v>85</v>
      </c>
      <c r="B17" s="364" t="s">
        <v>355</v>
      </c>
      <c r="C17" s="442"/>
      <c r="D17" s="442"/>
      <c r="E17" s="114"/>
    </row>
    <row r="18" spans="1:5" s="565" customFormat="1" ht="12" customHeight="1" thickBot="1">
      <c r="A18" s="588" t="s">
        <v>86</v>
      </c>
      <c r="B18" s="363" t="s">
        <v>357</v>
      </c>
      <c r="C18" s="444"/>
      <c r="D18" s="444"/>
      <c r="E18" s="566"/>
    </row>
    <row r="19" spans="1:5" s="565" customFormat="1" ht="21.75" thickBot="1">
      <c r="A19" s="513" t="s">
        <v>7</v>
      </c>
      <c r="B19" s="576" t="s">
        <v>569</v>
      </c>
      <c r="C19" s="445">
        <f>SUM(C20:C22)</f>
        <v>0</v>
      </c>
      <c r="D19" s="445">
        <f>SUM(D20:D22)</f>
        <v>0</v>
      </c>
      <c r="E19" s="582">
        <f>SUM(E20:E22)</f>
        <v>0</v>
      </c>
    </row>
    <row r="20" spans="1:5" s="565" customFormat="1" ht="12" customHeight="1">
      <c r="A20" s="588" t="s">
        <v>77</v>
      </c>
      <c r="B20" s="365" t="s">
        <v>319</v>
      </c>
      <c r="C20" s="442"/>
      <c r="D20" s="442"/>
      <c r="E20" s="114"/>
    </row>
    <row r="21" spans="1:5" s="565" customFormat="1" ht="12" customHeight="1">
      <c r="A21" s="588" t="s">
        <v>78</v>
      </c>
      <c r="B21" s="364" t="s">
        <v>570</v>
      </c>
      <c r="C21" s="442"/>
      <c r="D21" s="442"/>
      <c r="E21" s="114"/>
    </row>
    <row r="22" spans="1:5" s="565" customFormat="1" ht="12" customHeight="1">
      <c r="A22" s="588" t="s">
        <v>79</v>
      </c>
      <c r="B22" s="364" t="s">
        <v>571</v>
      </c>
      <c r="C22" s="442"/>
      <c r="D22" s="442"/>
      <c r="E22" s="114"/>
    </row>
    <row r="23" spans="1:5" s="565" customFormat="1" ht="12" customHeight="1" thickBot="1">
      <c r="A23" s="588" t="s">
        <v>80</v>
      </c>
      <c r="B23" s="364" t="s">
        <v>688</v>
      </c>
      <c r="C23" s="442"/>
      <c r="D23" s="442"/>
      <c r="E23" s="114"/>
    </row>
    <row r="24" spans="1:5" s="565" customFormat="1" ht="12" customHeight="1" thickBot="1">
      <c r="A24" s="575" t="s">
        <v>8</v>
      </c>
      <c r="B24" s="384" t="s">
        <v>123</v>
      </c>
      <c r="C24" s="40"/>
      <c r="D24" s="40"/>
      <c r="E24" s="581"/>
    </row>
    <row r="25" spans="1:5" s="565" customFormat="1" ht="21.75" thickBot="1">
      <c r="A25" s="575" t="s">
        <v>9</v>
      </c>
      <c r="B25" s="384" t="s">
        <v>572</v>
      </c>
      <c r="C25" s="445">
        <f>SUM(C26:C27)</f>
        <v>0</v>
      </c>
      <c r="D25" s="445">
        <f>SUM(D26:D27)</f>
        <v>0</v>
      </c>
      <c r="E25" s="582">
        <f>SUM(E26:E27)</f>
        <v>0</v>
      </c>
    </row>
    <row r="26" spans="1:5" s="565" customFormat="1" ht="12" customHeight="1">
      <c r="A26" s="589" t="s">
        <v>333</v>
      </c>
      <c r="B26" s="590" t="s">
        <v>570</v>
      </c>
      <c r="C26" s="102"/>
      <c r="D26" s="102"/>
      <c r="E26" s="569"/>
    </row>
    <row r="27" spans="1:5" s="565" customFormat="1" ht="12" customHeight="1">
      <c r="A27" s="589" t="s">
        <v>339</v>
      </c>
      <c r="B27" s="591" t="s">
        <v>573</v>
      </c>
      <c r="C27" s="446"/>
      <c r="D27" s="446"/>
      <c r="E27" s="568"/>
    </row>
    <row r="28" spans="1:5" s="565" customFormat="1" ht="12" customHeight="1" thickBot="1">
      <c r="A28" s="588" t="s">
        <v>341</v>
      </c>
      <c r="B28" s="592" t="s">
        <v>689</v>
      </c>
      <c r="C28" s="572"/>
      <c r="D28" s="572"/>
      <c r="E28" s="567"/>
    </row>
    <row r="29" spans="1:5" s="565" customFormat="1" ht="12" customHeight="1" thickBot="1">
      <c r="A29" s="575" t="s">
        <v>10</v>
      </c>
      <c r="B29" s="384" t="s">
        <v>574</v>
      </c>
      <c r="C29" s="445">
        <f>SUM(C30:C32)</f>
        <v>0</v>
      </c>
      <c r="D29" s="445">
        <f>SUM(D30:D32)</f>
        <v>0</v>
      </c>
      <c r="E29" s="582">
        <f>SUM(E30:E32)</f>
        <v>0</v>
      </c>
    </row>
    <row r="30" spans="1:5" s="565" customFormat="1" ht="12" customHeight="1">
      <c r="A30" s="589" t="s">
        <v>64</v>
      </c>
      <c r="B30" s="590" t="s">
        <v>359</v>
      </c>
      <c r="C30" s="102"/>
      <c r="D30" s="102"/>
      <c r="E30" s="569"/>
    </row>
    <row r="31" spans="1:5" s="565" customFormat="1" ht="12" customHeight="1">
      <c r="A31" s="589" t="s">
        <v>65</v>
      </c>
      <c r="B31" s="591" t="s">
        <v>360</v>
      </c>
      <c r="C31" s="446"/>
      <c r="D31" s="446"/>
      <c r="E31" s="568"/>
    </row>
    <row r="32" spans="1:5" s="565" customFormat="1" ht="12" customHeight="1" thickBot="1">
      <c r="A32" s="588" t="s">
        <v>66</v>
      </c>
      <c r="B32" s="574" t="s">
        <v>362</v>
      </c>
      <c r="C32" s="572"/>
      <c r="D32" s="572"/>
      <c r="E32" s="567"/>
    </row>
    <row r="33" spans="1:5" s="565" customFormat="1" ht="12" customHeight="1" thickBot="1">
      <c r="A33" s="575" t="s">
        <v>11</v>
      </c>
      <c r="B33" s="384" t="s">
        <v>486</v>
      </c>
      <c r="C33" s="40"/>
      <c r="D33" s="40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40"/>
      <c r="E34" s="581"/>
    </row>
    <row r="35" spans="1:5" s="539" customFormat="1" ht="12" customHeight="1" thickBot="1">
      <c r="A35" s="513" t="s">
        <v>13</v>
      </c>
      <c r="B35" s="384" t="s">
        <v>690</v>
      </c>
      <c r="C35" s="445">
        <f>+C8+C19+C24+C25+C29+C33+C34</f>
        <v>0</v>
      </c>
      <c r="D35" s="445">
        <f>+D8+D19+D24+D25+D29+D33+D34</f>
        <v>0</v>
      </c>
      <c r="E35" s="582">
        <f>+E8+E19+E24+E25+E29+E33+E34</f>
        <v>0</v>
      </c>
    </row>
    <row r="36" spans="1:5" s="539" customFormat="1" ht="12" customHeight="1" thickBot="1">
      <c r="A36" s="577" t="s">
        <v>14</v>
      </c>
      <c r="B36" s="384" t="s">
        <v>577</v>
      </c>
      <c r="C36" s="445">
        <f>+C37+C38+C39</f>
        <v>0</v>
      </c>
      <c r="D36" s="445">
        <f>+D37+D38+D39</f>
        <v>0</v>
      </c>
      <c r="E36" s="582">
        <f>+E37+E38+E39</f>
        <v>0</v>
      </c>
    </row>
    <row r="37" spans="1:5" s="539" customFormat="1" ht="12" customHeight="1">
      <c r="A37" s="589" t="s">
        <v>578</v>
      </c>
      <c r="B37" s="590" t="s">
        <v>166</v>
      </c>
      <c r="C37" s="102"/>
      <c r="D37" s="102"/>
      <c r="E37" s="569"/>
    </row>
    <row r="38" spans="1:5" s="565" customFormat="1" ht="12" customHeight="1">
      <c r="A38" s="589" t="s">
        <v>579</v>
      </c>
      <c r="B38" s="591" t="s">
        <v>2</v>
      </c>
      <c r="C38" s="446"/>
      <c r="D38" s="446"/>
      <c r="E38" s="568"/>
    </row>
    <row r="39" spans="1:5" s="565" customFormat="1" ht="12" customHeight="1" thickBot="1">
      <c r="A39" s="588" t="s">
        <v>580</v>
      </c>
      <c r="B39" s="574" t="s">
        <v>581</v>
      </c>
      <c r="C39" s="572"/>
      <c r="D39" s="572"/>
      <c r="E39" s="567"/>
    </row>
    <row r="40" spans="1:5" s="565" customFormat="1" ht="15" customHeight="1" thickBot="1">
      <c r="A40" s="577" t="s">
        <v>15</v>
      </c>
      <c r="B40" s="578" t="s">
        <v>582</v>
      </c>
      <c r="C40" s="108">
        <f>+C35+C36</f>
        <v>0</v>
      </c>
      <c r="D40" s="108">
        <f>+D35+D36</f>
        <v>0</v>
      </c>
      <c r="E40" s="583">
        <f>+E35+E36</f>
        <v>0</v>
      </c>
    </row>
    <row r="41" spans="1:5" s="565" customFormat="1" ht="15" customHeight="1">
      <c r="A41" s="521"/>
      <c r="B41" s="522"/>
      <c r="C41" s="537"/>
      <c r="D41" s="537"/>
      <c r="E41" s="537"/>
    </row>
    <row r="42" spans="1:5" ht="13.5" thickBot="1">
      <c r="A42" s="523"/>
      <c r="B42" s="524"/>
      <c r="C42" s="538"/>
      <c r="D42" s="538"/>
      <c r="E42" s="538"/>
    </row>
    <row r="43" spans="1:5" s="564" customFormat="1" ht="16.5" customHeight="1" thickBot="1">
      <c r="A43" s="747" t="s">
        <v>44</v>
      </c>
      <c r="B43" s="748"/>
      <c r="C43" s="748"/>
      <c r="D43" s="748"/>
      <c r="E43" s="749"/>
    </row>
    <row r="44" spans="1:5" s="339" customFormat="1" ht="12" customHeight="1" thickBot="1">
      <c r="A44" s="575" t="s">
        <v>6</v>
      </c>
      <c r="B44" s="384" t="s">
        <v>583</v>
      </c>
      <c r="C44" s="445">
        <f>SUM(C45:C49)</f>
        <v>0</v>
      </c>
      <c r="D44" s="445">
        <f>SUM(D45:D49)</f>
        <v>0</v>
      </c>
      <c r="E44" s="477">
        <f>SUM(E45:E49)</f>
        <v>0</v>
      </c>
    </row>
    <row r="45" spans="1:5" ht="12" customHeight="1">
      <c r="A45" s="588" t="s">
        <v>71</v>
      </c>
      <c r="B45" s="365" t="s">
        <v>36</v>
      </c>
      <c r="C45" s="102"/>
      <c r="D45" s="102"/>
      <c r="E45" s="472"/>
    </row>
    <row r="46" spans="1:5" ht="12" customHeight="1">
      <c r="A46" s="588" t="s">
        <v>72</v>
      </c>
      <c r="B46" s="364" t="s">
        <v>132</v>
      </c>
      <c r="C46" s="439"/>
      <c r="D46" s="439"/>
      <c r="E46" s="473"/>
    </row>
    <row r="47" spans="1:5" ht="12" customHeight="1">
      <c r="A47" s="588" t="s">
        <v>73</v>
      </c>
      <c r="B47" s="364" t="s">
        <v>100</v>
      </c>
      <c r="C47" s="439"/>
      <c r="D47" s="439"/>
      <c r="E47" s="473"/>
    </row>
    <row r="48" spans="1:5" ht="12" customHeight="1">
      <c r="A48" s="588" t="s">
        <v>74</v>
      </c>
      <c r="B48" s="364" t="s">
        <v>133</v>
      </c>
      <c r="C48" s="439"/>
      <c r="D48" s="439"/>
      <c r="E48" s="473"/>
    </row>
    <row r="49" spans="1:5" ht="12" customHeight="1" thickBot="1">
      <c r="A49" s="588" t="s">
        <v>106</v>
      </c>
      <c r="B49" s="364" t="s">
        <v>134</v>
      </c>
      <c r="C49" s="439"/>
      <c r="D49" s="439"/>
      <c r="E49" s="473"/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0</v>
      </c>
      <c r="E50" s="477">
        <f>SUM(E51:E53)</f>
        <v>0</v>
      </c>
    </row>
    <row r="51" spans="1:5" s="339" customFormat="1" ht="12" customHeight="1">
      <c r="A51" s="588" t="s">
        <v>77</v>
      </c>
      <c r="B51" s="365" t="s">
        <v>156</v>
      </c>
      <c r="C51" s="102"/>
      <c r="D51" s="102"/>
      <c r="E51" s="472"/>
    </row>
    <row r="52" spans="1:5" ht="12" customHeight="1">
      <c r="A52" s="588" t="s">
        <v>78</v>
      </c>
      <c r="B52" s="364" t="s">
        <v>136</v>
      </c>
      <c r="C52" s="439"/>
      <c r="D52" s="439"/>
      <c r="E52" s="473"/>
    </row>
    <row r="53" spans="1:5" ht="12" customHeight="1">
      <c r="A53" s="588" t="s">
        <v>79</v>
      </c>
      <c r="B53" s="364" t="s">
        <v>45</v>
      </c>
      <c r="C53" s="439"/>
      <c r="D53" s="439"/>
      <c r="E53" s="473"/>
    </row>
    <row r="54" spans="1:5" ht="12" customHeight="1" thickBot="1">
      <c r="A54" s="588" t="s">
        <v>80</v>
      </c>
      <c r="B54" s="364" t="s">
        <v>691</v>
      </c>
      <c r="C54" s="439"/>
      <c r="D54" s="439"/>
      <c r="E54" s="473"/>
    </row>
    <row r="55" spans="1:5" ht="12" customHeight="1" thickBot="1">
      <c r="A55" s="575" t="s">
        <v>8</v>
      </c>
      <c r="B55" s="579" t="s">
        <v>585</v>
      </c>
      <c r="C55" s="445">
        <f>+C44+C50</f>
        <v>0</v>
      </c>
      <c r="D55" s="445">
        <f>+D44+D50</f>
        <v>0</v>
      </c>
      <c r="E55" s="477">
        <f>+E44+E50</f>
        <v>0</v>
      </c>
    </row>
    <row r="56" spans="3:5" ht="13.5" thickBot="1">
      <c r="C56" s="584"/>
      <c r="D56" s="584"/>
      <c r="E56" s="584"/>
    </row>
    <row r="57" spans="1:5" ht="15" customHeight="1" thickBot="1">
      <c r="A57" s="525" t="s">
        <v>683</v>
      </c>
      <c r="B57" s="526"/>
      <c r="C57" s="112"/>
      <c r="D57" s="112"/>
      <c r="E57" s="573"/>
    </row>
    <row r="58" spans="1:5" ht="14.25" customHeight="1" thickBot="1">
      <c r="A58" s="525" t="s">
        <v>148</v>
      </c>
      <c r="B58" s="526"/>
      <c r="C58" s="112"/>
      <c r="D58" s="112"/>
      <c r="E58" s="57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4"/>
  <sheetViews>
    <sheetView view="pageBreakPreview" zoomScaleNormal="130" zoomScaleSheetLayoutView="100" workbookViewId="0" topLeftCell="A115">
      <selection activeCell="D140" sqref="D140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16384" width="9.375" style="416" customWidth="1"/>
  </cols>
  <sheetData>
    <row r="1" spans="1:5" ht="15.75" customHeight="1">
      <c r="A1" s="714" t="s">
        <v>3</v>
      </c>
      <c r="B1" s="714"/>
      <c r="C1" s="714"/>
      <c r="D1" s="714"/>
      <c r="E1" s="714"/>
    </row>
    <row r="2" spans="1:5" ht="15.75" customHeight="1" thickBot="1">
      <c r="A2" s="44" t="s">
        <v>110</v>
      </c>
      <c r="B2" s="44"/>
      <c r="C2" s="403"/>
      <c r="D2" s="403"/>
      <c r="E2" s="403" t="s">
        <v>157</v>
      </c>
    </row>
    <row r="3" spans="1:5" ht="15.75" customHeight="1">
      <c r="A3" s="715" t="s">
        <v>59</v>
      </c>
      <c r="B3" s="711" t="s">
        <v>5</v>
      </c>
      <c r="C3" s="708" t="str">
        <f>+CONCATENATE(LEFT(ÖSSZEFÜGGÉSEK!A4,4),". évi")</f>
        <v>2014. évi</v>
      </c>
      <c r="D3" s="708"/>
      <c r="E3" s="709"/>
    </row>
    <row r="4" spans="1:5" ht="37.5" customHeight="1" thickBot="1">
      <c r="A4" s="712"/>
      <c r="B4" s="707"/>
      <c r="C4" s="46" t="s">
        <v>179</v>
      </c>
      <c r="D4" s="46" t="s">
        <v>183</v>
      </c>
      <c r="E4" s="47" t="s">
        <v>184</v>
      </c>
    </row>
    <row r="5" spans="1:5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430</v>
      </c>
      <c r="E5" s="430" t="s">
        <v>431</v>
      </c>
    </row>
    <row r="6" spans="1:5" s="418" customFormat="1" ht="12" customHeight="1" thickBot="1">
      <c r="A6" s="376" t="s">
        <v>6</v>
      </c>
      <c r="B6" s="377" t="s">
        <v>311</v>
      </c>
      <c r="C6" s="408">
        <f>SUM(C7:C12)</f>
        <v>166658</v>
      </c>
      <c r="D6" s="408">
        <f>SUM(D7:D12)</f>
        <v>156768</v>
      </c>
      <c r="E6" s="391">
        <f>SUM(E7:E12)</f>
        <v>156768</v>
      </c>
    </row>
    <row r="7" spans="1:5" s="418" customFormat="1" ht="12" customHeight="1">
      <c r="A7" s="371" t="s">
        <v>71</v>
      </c>
      <c r="B7" s="419" t="s">
        <v>312</v>
      </c>
      <c r="C7" s="410">
        <v>52305</v>
      </c>
      <c r="D7" s="410">
        <v>52305</v>
      </c>
      <c r="E7" s="393">
        <v>52305</v>
      </c>
    </row>
    <row r="8" spans="1:5" s="418" customFormat="1" ht="12" customHeight="1">
      <c r="A8" s="370" t="s">
        <v>72</v>
      </c>
      <c r="B8" s="420" t="s">
        <v>313</v>
      </c>
      <c r="C8" s="409">
        <v>39736</v>
      </c>
      <c r="D8" s="409">
        <v>39008</v>
      </c>
      <c r="E8" s="392">
        <v>39008</v>
      </c>
    </row>
    <row r="9" spans="1:5" s="418" customFormat="1" ht="12" customHeight="1">
      <c r="A9" s="370" t="s">
        <v>73</v>
      </c>
      <c r="B9" s="420" t="s">
        <v>314</v>
      </c>
      <c r="C9" s="409">
        <v>33491</v>
      </c>
      <c r="D9" s="409">
        <v>57517</v>
      </c>
      <c r="E9" s="392">
        <v>57517</v>
      </c>
    </row>
    <row r="10" spans="1:5" s="418" customFormat="1" ht="12" customHeight="1">
      <c r="A10" s="370" t="s">
        <v>74</v>
      </c>
      <c r="B10" s="420" t="s">
        <v>315</v>
      </c>
      <c r="C10" s="409">
        <v>2418</v>
      </c>
      <c r="D10" s="409">
        <v>2418</v>
      </c>
      <c r="E10" s="392">
        <v>2418</v>
      </c>
    </row>
    <row r="11" spans="1:5" s="418" customFormat="1" ht="12" customHeight="1">
      <c r="A11" s="370" t="s">
        <v>106</v>
      </c>
      <c r="B11" s="420" t="s">
        <v>316</v>
      </c>
      <c r="C11" s="409">
        <v>33</v>
      </c>
      <c r="D11" s="409">
        <v>712</v>
      </c>
      <c r="E11" s="392">
        <v>712</v>
      </c>
    </row>
    <row r="12" spans="1:5" s="418" customFormat="1" ht="12" customHeight="1" thickBot="1">
      <c r="A12" s="372" t="s">
        <v>75</v>
      </c>
      <c r="B12" s="421" t="s">
        <v>317</v>
      </c>
      <c r="C12" s="411">
        <v>38675</v>
      </c>
      <c r="D12" s="411">
        <v>4808</v>
      </c>
      <c r="E12" s="394">
        <v>4808</v>
      </c>
    </row>
    <row r="13" spans="1:5" s="418" customFormat="1" ht="12" customHeight="1" thickBot="1">
      <c r="A13" s="376" t="s">
        <v>7</v>
      </c>
      <c r="B13" s="398" t="s">
        <v>318</v>
      </c>
      <c r="C13" s="408">
        <f>SUM(C14:C18)</f>
        <v>43447</v>
      </c>
      <c r="D13" s="408">
        <f>SUM(D14:D18)</f>
        <v>45155</v>
      </c>
      <c r="E13" s="391">
        <f>SUM(E14:E18)</f>
        <v>45153</v>
      </c>
    </row>
    <row r="14" spans="1:5" s="418" customFormat="1" ht="12" customHeight="1">
      <c r="A14" s="371" t="s">
        <v>77</v>
      </c>
      <c r="B14" s="419" t="s">
        <v>319</v>
      </c>
      <c r="C14" s="410"/>
      <c r="D14" s="410">
        <v>666</v>
      </c>
      <c r="E14" s="393">
        <v>666</v>
      </c>
    </row>
    <row r="15" spans="1:5" s="418" customFormat="1" ht="12" customHeight="1">
      <c r="A15" s="370" t="s">
        <v>78</v>
      </c>
      <c r="B15" s="420" t="s">
        <v>320</v>
      </c>
      <c r="C15" s="409"/>
      <c r="D15" s="409"/>
      <c r="E15" s="392"/>
    </row>
    <row r="16" spans="1:5" s="418" customFormat="1" ht="12" customHeight="1">
      <c r="A16" s="370" t="s">
        <v>79</v>
      </c>
      <c r="B16" s="420" t="s">
        <v>321</v>
      </c>
      <c r="C16" s="409"/>
      <c r="D16" s="409"/>
      <c r="E16" s="392"/>
    </row>
    <row r="17" spans="1:5" s="418" customFormat="1" ht="12" customHeight="1">
      <c r="A17" s="370" t="s">
        <v>80</v>
      </c>
      <c r="B17" s="420" t="s">
        <v>322</v>
      </c>
      <c r="C17" s="409"/>
      <c r="D17" s="409"/>
      <c r="E17" s="392"/>
    </row>
    <row r="18" spans="1:5" s="418" customFormat="1" ht="12" customHeight="1">
      <c r="A18" s="370" t="s">
        <v>81</v>
      </c>
      <c r="B18" s="420" t="s">
        <v>323</v>
      </c>
      <c r="C18" s="409">
        <v>43447</v>
      </c>
      <c r="D18" s="409">
        <v>44489</v>
      </c>
      <c r="E18" s="392">
        <v>44487</v>
      </c>
    </row>
    <row r="19" spans="1:5" s="418" customFormat="1" ht="12" customHeight="1" thickBot="1">
      <c r="A19" s="372" t="s">
        <v>88</v>
      </c>
      <c r="B19" s="421" t="s">
        <v>324</v>
      </c>
      <c r="C19" s="411"/>
      <c r="D19" s="411"/>
      <c r="E19" s="394"/>
    </row>
    <row r="20" spans="1:5" s="418" customFormat="1" ht="12" customHeight="1" thickBot="1">
      <c r="A20" s="376" t="s">
        <v>8</v>
      </c>
      <c r="B20" s="377" t="s">
        <v>325</v>
      </c>
      <c r="C20" s="408">
        <f>SUM(C21:C25)</f>
        <v>0</v>
      </c>
      <c r="D20" s="408">
        <f>SUM(D21:D25)</f>
        <v>11184</v>
      </c>
      <c r="E20" s="391">
        <f>SUM(E21:E25)</f>
        <v>11184</v>
      </c>
    </row>
    <row r="21" spans="1:5" s="418" customFormat="1" ht="12" customHeight="1">
      <c r="A21" s="371" t="s">
        <v>60</v>
      </c>
      <c r="B21" s="419" t="s">
        <v>326</v>
      </c>
      <c r="C21" s="410"/>
      <c r="D21" s="410"/>
      <c r="E21" s="393"/>
    </row>
    <row r="22" spans="1:5" s="418" customFormat="1" ht="12" customHeight="1">
      <c r="A22" s="370" t="s">
        <v>61</v>
      </c>
      <c r="B22" s="420" t="s">
        <v>327</v>
      </c>
      <c r="C22" s="409"/>
      <c r="D22" s="409"/>
      <c r="E22" s="392"/>
    </row>
    <row r="23" spans="1:5" s="418" customFormat="1" ht="12" customHeight="1">
      <c r="A23" s="370" t="s">
        <v>62</v>
      </c>
      <c r="B23" s="420" t="s">
        <v>328</v>
      </c>
      <c r="C23" s="409"/>
      <c r="D23" s="409"/>
      <c r="E23" s="392"/>
    </row>
    <row r="24" spans="1:5" s="418" customFormat="1" ht="12" customHeight="1">
      <c r="A24" s="370" t="s">
        <v>63</v>
      </c>
      <c r="B24" s="420" t="s">
        <v>329</v>
      </c>
      <c r="C24" s="409"/>
      <c r="D24" s="409"/>
      <c r="E24" s="392"/>
    </row>
    <row r="25" spans="1:5" s="418" customFormat="1" ht="12" customHeight="1">
      <c r="A25" s="370" t="s">
        <v>120</v>
      </c>
      <c r="B25" s="420" t="s">
        <v>330</v>
      </c>
      <c r="C25" s="409"/>
      <c r="D25" s="409">
        <v>11184</v>
      </c>
      <c r="E25" s="392">
        <v>11184</v>
      </c>
    </row>
    <row r="26" spans="1:5" s="418" customFormat="1" ht="12" customHeight="1" thickBot="1">
      <c r="A26" s="372" t="s">
        <v>121</v>
      </c>
      <c r="B26" s="400" t="s">
        <v>331</v>
      </c>
      <c r="C26" s="411"/>
      <c r="D26" s="411">
        <v>11184</v>
      </c>
      <c r="E26" s="394">
        <v>11184</v>
      </c>
    </row>
    <row r="27" spans="1:5" s="418" customFormat="1" ht="12" customHeight="1" thickBot="1">
      <c r="A27" s="376" t="s">
        <v>122</v>
      </c>
      <c r="B27" s="377" t="s">
        <v>332</v>
      </c>
      <c r="C27" s="414">
        <f>+C28+C31+C32+C33</f>
        <v>57100</v>
      </c>
      <c r="D27" s="414">
        <f>+D28+D31+D32+D33</f>
        <v>38959</v>
      </c>
      <c r="E27" s="427">
        <f>+E28+E31+E32+E33</f>
        <v>38959</v>
      </c>
    </row>
    <row r="28" spans="1:5" s="418" customFormat="1" ht="12" customHeight="1">
      <c r="A28" s="371" t="s">
        <v>333</v>
      </c>
      <c r="B28" s="419" t="s">
        <v>334</v>
      </c>
      <c r="C28" s="429">
        <f>+C29+C30</f>
        <v>49400</v>
      </c>
      <c r="D28" s="429">
        <f>+D29+D30</f>
        <v>32385</v>
      </c>
      <c r="E28" s="428">
        <f>+E29+E30</f>
        <v>32385</v>
      </c>
    </row>
    <row r="29" spans="1:5" s="418" customFormat="1" ht="12" customHeight="1">
      <c r="A29" s="370" t="s">
        <v>335</v>
      </c>
      <c r="B29" s="420" t="s">
        <v>336</v>
      </c>
      <c r="C29" s="409">
        <v>14400</v>
      </c>
      <c r="D29" s="409">
        <v>11673</v>
      </c>
      <c r="E29" s="392">
        <v>11673</v>
      </c>
    </row>
    <row r="30" spans="1:5" s="418" customFormat="1" ht="12" customHeight="1">
      <c r="A30" s="370" t="s">
        <v>337</v>
      </c>
      <c r="B30" s="420" t="s">
        <v>338</v>
      </c>
      <c r="C30" s="409">
        <v>35000</v>
      </c>
      <c r="D30" s="409">
        <v>20712</v>
      </c>
      <c r="E30" s="392">
        <v>20712</v>
      </c>
    </row>
    <row r="31" spans="1:5" s="418" customFormat="1" ht="12" customHeight="1">
      <c r="A31" s="370" t="s">
        <v>339</v>
      </c>
      <c r="B31" s="420" t="s">
        <v>340</v>
      </c>
      <c r="C31" s="409">
        <v>3200</v>
      </c>
      <c r="D31" s="409">
        <v>3750</v>
      </c>
      <c r="E31" s="392">
        <v>3750</v>
      </c>
    </row>
    <row r="32" spans="1:5" s="418" customFormat="1" ht="12" customHeight="1">
      <c r="A32" s="370" t="s">
        <v>341</v>
      </c>
      <c r="B32" s="420" t="s">
        <v>342</v>
      </c>
      <c r="C32" s="409">
        <v>4000</v>
      </c>
      <c r="D32" s="409">
        <v>2427</v>
      </c>
      <c r="E32" s="392">
        <v>2427</v>
      </c>
    </row>
    <row r="33" spans="1:5" s="418" customFormat="1" ht="12" customHeight="1" thickBot="1">
      <c r="A33" s="372" t="s">
        <v>343</v>
      </c>
      <c r="B33" s="400" t="s">
        <v>344</v>
      </c>
      <c r="C33" s="411">
        <v>500</v>
      </c>
      <c r="D33" s="411">
        <v>397</v>
      </c>
      <c r="E33" s="394">
        <v>397</v>
      </c>
    </row>
    <row r="34" spans="1:5" s="418" customFormat="1" ht="12" customHeight="1" thickBot="1">
      <c r="A34" s="376" t="s">
        <v>10</v>
      </c>
      <c r="B34" s="377" t="s">
        <v>345</v>
      </c>
      <c r="C34" s="408">
        <f>SUM(C35:C44)</f>
        <v>44552</v>
      </c>
      <c r="D34" s="408">
        <f>SUM(D35:D44)</f>
        <v>45685</v>
      </c>
      <c r="E34" s="391">
        <f>SUM(E35:E44)</f>
        <v>45687</v>
      </c>
    </row>
    <row r="35" spans="1:5" s="418" customFormat="1" ht="12" customHeight="1">
      <c r="A35" s="371" t="s">
        <v>64</v>
      </c>
      <c r="B35" s="419" t="s">
        <v>346</v>
      </c>
      <c r="C35" s="410">
        <v>14376</v>
      </c>
      <c r="D35" s="410">
        <v>12407</v>
      </c>
      <c r="E35" s="393">
        <v>12407</v>
      </c>
    </row>
    <row r="36" spans="1:5" s="418" customFormat="1" ht="12" customHeight="1">
      <c r="A36" s="370" t="s">
        <v>65</v>
      </c>
      <c r="B36" s="420" t="s">
        <v>347</v>
      </c>
      <c r="C36" s="409">
        <v>9720</v>
      </c>
      <c r="D36" s="409">
        <v>10900</v>
      </c>
      <c r="E36" s="392">
        <v>10901</v>
      </c>
    </row>
    <row r="37" spans="1:5" s="418" customFormat="1" ht="12" customHeight="1">
      <c r="A37" s="370" t="s">
        <v>66</v>
      </c>
      <c r="B37" s="420" t="s">
        <v>348</v>
      </c>
      <c r="C37" s="409">
        <v>400</v>
      </c>
      <c r="D37" s="409">
        <v>698</v>
      </c>
      <c r="E37" s="392">
        <v>698</v>
      </c>
    </row>
    <row r="38" spans="1:5" s="418" customFormat="1" ht="12" customHeight="1">
      <c r="A38" s="370" t="s">
        <v>124</v>
      </c>
      <c r="B38" s="420" t="s">
        <v>349</v>
      </c>
      <c r="C38" s="409">
        <v>1500</v>
      </c>
      <c r="D38" s="409">
        <v>1410</v>
      </c>
      <c r="E38" s="392">
        <v>1410</v>
      </c>
    </row>
    <row r="39" spans="1:5" s="418" customFormat="1" ht="12" customHeight="1">
      <c r="A39" s="370" t="s">
        <v>125</v>
      </c>
      <c r="B39" s="420" t="s">
        <v>350</v>
      </c>
      <c r="C39" s="409">
        <v>8331</v>
      </c>
      <c r="D39" s="409">
        <v>7858</v>
      </c>
      <c r="E39" s="392">
        <v>7858</v>
      </c>
    </row>
    <row r="40" spans="1:5" s="418" customFormat="1" ht="12" customHeight="1">
      <c r="A40" s="370" t="s">
        <v>126</v>
      </c>
      <c r="B40" s="420" t="s">
        <v>351</v>
      </c>
      <c r="C40" s="409">
        <v>7053</v>
      </c>
      <c r="D40" s="409">
        <v>6948</v>
      </c>
      <c r="E40" s="392">
        <v>6948</v>
      </c>
    </row>
    <row r="41" spans="1:5" s="418" customFormat="1" ht="12" customHeight="1">
      <c r="A41" s="370" t="s">
        <v>127</v>
      </c>
      <c r="B41" s="420" t="s">
        <v>352</v>
      </c>
      <c r="C41" s="409">
        <v>1046</v>
      </c>
      <c r="D41" s="409">
        <v>1645</v>
      </c>
      <c r="E41" s="392">
        <v>1645</v>
      </c>
    </row>
    <row r="42" spans="1:5" s="418" customFormat="1" ht="12" customHeight="1">
      <c r="A42" s="370" t="s">
        <v>128</v>
      </c>
      <c r="B42" s="420" t="s">
        <v>353</v>
      </c>
      <c r="C42" s="409"/>
      <c r="D42" s="409">
        <v>481</v>
      </c>
      <c r="E42" s="392">
        <v>482</v>
      </c>
    </row>
    <row r="43" spans="1:5" s="418" customFormat="1" ht="12" customHeight="1">
      <c r="A43" s="370" t="s">
        <v>354</v>
      </c>
      <c r="B43" s="420" t="s">
        <v>355</v>
      </c>
      <c r="C43" s="412"/>
      <c r="D43" s="412"/>
      <c r="E43" s="395"/>
    </row>
    <row r="44" spans="1:5" s="418" customFormat="1" ht="12" customHeight="1" thickBot="1">
      <c r="A44" s="372" t="s">
        <v>356</v>
      </c>
      <c r="B44" s="421" t="s">
        <v>357</v>
      </c>
      <c r="C44" s="413">
        <v>2126</v>
      </c>
      <c r="D44" s="413">
        <v>3338</v>
      </c>
      <c r="E44" s="396">
        <v>3338</v>
      </c>
    </row>
    <row r="45" spans="1:5" s="418" customFormat="1" ht="12" customHeight="1" thickBot="1">
      <c r="A45" s="376" t="s">
        <v>11</v>
      </c>
      <c r="B45" s="377" t="s">
        <v>358</v>
      </c>
      <c r="C45" s="408">
        <f>SUM(C46:C50)</f>
        <v>0</v>
      </c>
      <c r="D45" s="408">
        <f>SUM(D46:D50)</f>
        <v>0</v>
      </c>
      <c r="E45" s="391">
        <f>SUM(E46:E50)</f>
        <v>0</v>
      </c>
    </row>
    <row r="46" spans="1:5" s="418" customFormat="1" ht="12" customHeight="1">
      <c r="A46" s="371" t="s">
        <v>67</v>
      </c>
      <c r="B46" s="419" t="s">
        <v>359</v>
      </c>
      <c r="C46" s="431"/>
      <c r="D46" s="431"/>
      <c r="E46" s="397"/>
    </row>
    <row r="47" spans="1:5" s="418" customFormat="1" ht="12" customHeight="1">
      <c r="A47" s="370" t="s">
        <v>68</v>
      </c>
      <c r="B47" s="420" t="s">
        <v>360</v>
      </c>
      <c r="C47" s="412"/>
      <c r="D47" s="412"/>
      <c r="E47" s="395"/>
    </row>
    <row r="48" spans="1:5" s="418" customFormat="1" ht="12" customHeight="1">
      <c r="A48" s="370" t="s">
        <v>361</v>
      </c>
      <c r="B48" s="420" t="s">
        <v>362</v>
      </c>
      <c r="C48" s="412"/>
      <c r="D48" s="412"/>
      <c r="E48" s="395"/>
    </row>
    <row r="49" spans="1:5" s="418" customFormat="1" ht="12" customHeight="1">
      <c r="A49" s="370" t="s">
        <v>363</v>
      </c>
      <c r="B49" s="420" t="s">
        <v>364</v>
      </c>
      <c r="C49" s="412"/>
      <c r="D49" s="412"/>
      <c r="E49" s="395"/>
    </row>
    <row r="50" spans="1:5" s="418" customFormat="1" ht="12" customHeight="1" thickBot="1">
      <c r="A50" s="372" t="s">
        <v>365</v>
      </c>
      <c r="B50" s="421" t="s">
        <v>366</v>
      </c>
      <c r="C50" s="413"/>
      <c r="D50" s="413"/>
      <c r="E50" s="396"/>
    </row>
    <row r="51" spans="1:5" s="418" customFormat="1" ht="17.25" customHeight="1" thickBot="1">
      <c r="A51" s="376" t="s">
        <v>129</v>
      </c>
      <c r="B51" s="377" t="s">
        <v>367</v>
      </c>
      <c r="C51" s="408">
        <f>SUM(C52:C54)</f>
        <v>770</v>
      </c>
      <c r="D51" s="408">
        <f>SUM(D52:D54)</f>
        <v>192</v>
      </c>
      <c r="E51" s="391">
        <f>SUM(E52:E54)</f>
        <v>192</v>
      </c>
    </row>
    <row r="52" spans="1:5" s="418" customFormat="1" ht="12" customHeight="1">
      <c r="A52" s="371" t="s">
        <v>69</v>
      </c>
      <c r="B52" s="419" t="s">
        <v>368</v>
      </c>
      <c r="C52" s="410"/>
      <c r="D52" s="410"/>
      <c r="E52" s="393"/>
    </row>
    <row r="53" spans="1:5" s="418" customFormat="1" ht="12" customHeight="1">
      <c r="A53" s="370" t="s">
        <v>70</v>
      </c>
      <c r="B53" s="420" t="s">
        <v>369</v>
      </c>
      <c r="C53" s="409"/>
      <c r="D53" s="409"/>
      <c r="E53" s="392"/>
    </row>
    <row r="54" spans="1:5" s="418" customFormat="1" ht="12" customHeight="1">
      <c r="A54" s="370" t="s">
        <v>370</v>
      </c>
      <c r="B54" s="420" t="s">
        <v>371</v>
      </c>
      <c r="C54" s="409">
        <v>770</v>
      </c>
      <c r="D54" s="409">
        <v>192</v>
      </c>
      <c r="E54" s="392">
        <v>192</v>
      </c>
    </row>
    <row r="55" spans="1:5" s="418" customFormat="1" ht="12" customHeight="1" thickBot="1">
      <c r="A55" s="372" t="s">
        <v>372</v>
      </c>
      <c r="B55" s="421" t="s">
        <v>373</v>
      </c>
      <c r="C55" s="411"/>
      <c r="D55" s="411"/>
      <c r="E55" s="394"/>
    </row>
    <row r="56" spans="1:5" s="418" customFormat="1" ht="12" customHeight="1" thickBot="1">
      <c r="A56" s="376" t="s">
        <v>13</v>
      </c>
      <c r="B56" s="398" t="s">
        <v>374</v>
      </c>
      <c r="C56" s="408">
        <f>SUM(C57:C59)</f>
        <v>0</v>
      </c>
      <c r="D56" s="408">
        <f>SUM(D57:D59)</f>
        <v>18190</v>
      </c>
      <c r="E56" s="391">
        <f>SUM(E57:E59)</f>
        <v>18190</v>
      </c>
    </row>
    <row r="57" spans="1:5" s="418" customFormat="1" ht="12" customHeight="1">
      <c r="A57" s="371" t="s">
        <v>130</v>
      </c>
      <c r="B57" s="419" t="s">
        <v>375</v>
      </c>
      <c r="C57" s="412"/>
      <c r="D57" s="412">
        <v>18190</v>
      </c>
      <c r="E57" s="395">
        <v>18190</v>
      </c>
    </row>
    <row r="58" spans="1:5" s="418" customFormat="1" ht="12" customHeight="1">
      <c r="A58" s="370" t="s">
        <v>131</v>
      </c>
      <c r="B58" s="420" t="s">
        <v>376</v>
      </c>
      <c r="C58" s="412"/>
      <c r="D58" s="412"/>
      <c r="E58" s="395"/>
    </row>
    <row r="59" spans="1:5" s="418" customFormat="1" ht="12" customHeight="1">
      <c r="A59" s="370" t="s">
        <v>158</v>
      </c>
      <c r="B59" s="420" t="s">
        <v>377</v>
      </c>
      <c r="C59" s="412"/>
      <c r="D59" s="412"/>
      <c r="E59" s="395"/>
    </row>
    <row r="60" spans="1:5" s="418" customFormat="1" ht="12" customHeight="1" thickBot="1">
      <c r="A60" s="372" t="s">
        <v>378</v>
      </c>
      <c r="B60" s="421" t="s">
        <v>379</v>
      </c>
      <c r="C60" s="412"/>
      <c r="D60" s="412"/>
      <c r="E60" s="395"/>
    </row>
    <row r="61" spans="1:5" s="418" customFormat="1" ht="12" customHeight="1" thickBot="1">
      <c r="A61" s="376" t="s">
        <v>14</v>
      </c>
      <c r="B61" s="377" t="s">
        <v>380</v>
      </c>
      <c r="C61" s="414">
        <f>+C6+C13+C20+C27+C34+C45+C51+C56</f>
        <v>312527</v>
      </c>
      <c r="D61" s="414">
        <f>+D6+D13+D20+D27+D34+D45+D51+D56</f>
        <v>316133</v>
      </c>
      <c r="E61" s="427">
        <f>+E6+E13+E20+E27+E34+E45+E51+E56</f>
        <v>316133</v>
      </c>
    </row>
    <row r="62" spans="1:5" s="418" customFormat="1" ht="12" customHeight="1" thickBot="1">
      <c r="A62" s="432" t="s">
        <v>381</v>
      </c>
      <c r="B62" s="398" t="s">
        <v>382</v>
      </c>
      <c r="C62" s="408">
        <f>+C63+C64+C65</f>
        <v>0</v>
      </c>
      <c r="D62" s="408">
        <f>+D63+D64+D65</f>
        <v>0</v>
      </c>
      <c r="E62" s="391">
        <f>+E63+E64+E65</f>
        <v>0</v>
      </c>
    </row>
    <row r="63" spans="1:5" s="418" customFormat="1" ht="12" customHeight="1">
      <c r="A63" s="371" t="s">
        <v>383</v>
      </c>
      <c r="B63" s="419" t="s">
        <v>384</v>
      </c>
      <c r="C63" s="412"/>
      <c r="D63" s="412"/>
      <c r="E63" s="395"/>
    </row>
    <row r="64" spans="1:5" s="418" customFormat="1" ht="12" customHeight="1">
      <c r="A64" s="370" t="s">
        <v>385</v>
      </c>
      <c r="B64" s="420" t="s">
        <v>386</v>
      </c>
      <c r="C64" s="412"/>
      <c r="D64" s="412"/>
      <c r="E64" s="395"/>
    </row>
    <row r="65" spans="1:5" s="418" customFormat="1" ht="12" customHeight="1" thickBot="1">
      <c r="A65" s="372" t="s">
        <v>387</v>
      </c>
      <c r="B65" s="356" t="s">
        <v>432</v>
      </c>
      <c r="C65" s="412"/>
      <c r="D65" s="412"/>
      <c r="E65" s="395"/>
    </row>
    <row r="66" spans="1:5" s="418" customFormat="1" ht="12" customHeight="1" thickBot="1">
      <c r="A66" s="432" t="s">
        <v>389</v>
      </c>
      <c r="B66" s="398" t="s">
        <v>390</v>
      </c>
      <c r="C66" s="408">
        <f>+C67+C68+C69+C70</f>
        <v>0</v>
      </c>
      <c r="D66" s="408">
        <f>+D67+D68+D69+D70</f>
        <v>0</v>
      </c>
      <c r="E66" s="391">
        <f>+E67+E68+E69+E70</f>
        <v>0</v>
      </c>
    </row>
    <row r="67" spans="1:5" s="418" customFormat="1" ht="13.5" customHeight="1">
      <c r="A67" s="371" t="s">
        <v>107</v>
      </c>
      <c r="B67" s="419" t="s">
        <v>391</v>
      </c>
      <c r="C67" s="412"/>
      <c r="D67" s="412"/>
      <c r="E67" s="395"/>
    </row>
    <row r="68" spans="1:5" s="418" customFormat="1" ht="12" customHeight="1">
      <c r="A68" s="370" t="s">
        <v>108</v>
      </c>
      <c r="B68" s="420" t="s">
        <v>392</v>
      </c>
      <c r="C68" s="412"/>
      <c r="D68" s="412"/>
      <c r="E68" s="395"/>
    </row>
    <row r="69" spans="1:5" s="418" customFormat="1" ht="12" customHeight="1">
      <c r="A69" s="370" t="s">
        <v>393</v>
      </c>
      <c r="B69" s="420" t="s">
        <v>394</v>
      </c>
      <c r="C69" s="412"/>
      <c r="D69" s="412"/>
      <c r="E69" s="395"/>
    </row>
    <row r="70" spans="1:5" s="418" customFormat="1" ht="12" customHeight="1" thickBot="1">
      <c r="A70" s="372" t="s">
        <v>395</v>
      </c>
      <c r="B70" s="421" t="s">
        <v>396</v>
      </c>
      <c r="C70" s="412"/>
      <c r="D70" s="412"/>
      <c r="E70" s="395"/>
    </row>
    <row r="71" spans="1:5" s="418" customFormat="1" ht="12" customHeight="1" thickBot="1">
      <c r="A71" s="432" t="s">
        <v>397</v>
      </c>
      <c r="B71" s="398" t="s">
        <v>398</v>
      </c>
      <c r="C71" s="408">
        <f>+C72+C73</f>
        <v>122661</v>
      </c>
      <c r="D71" s="408">
        <f>+D72+D73</f>
        <v>164568</v>
      </c>
      <c r="E71" s="391">
        <f>+E72+E73</f>
        <v>164568</v>
      </c>
    </row>
    <row r="72" spans="1:5" s="418" customFormat="1" ht="12" customHeight="1">
      <c r="A72" s="371" t="s">
        <v>399</v>
      </c>
      <c r="B72" s="419" t="s">
        <v>400</v>
      </c>
      <c r="C72" s="412">
        <v>122661</v>
      </c>
      <c r="D72" s="412">
        <v>164568</v>
      </c>
      <c r="E72" s="395">
        <v>164568</v>
      </c>
    </row>
    <row r="73" spans="1:5" s="418" customFormat="1" ht="12" customHeight="1" thickBot="1">
      <c r="A73" s="372" t="s">
        <v>401</v>
      </c>
      <c r="B73" s="421" t="s">
        <v>402</v>
      </c>
      <c r="C73" s="412"/>
      <c r="D73" s="412"/>
      <c r="E73" s="395"/>
    </row>
    <row r="74" spans="1:5" s="418" customFormat="1" ht="12" customHeight="1" thickBot="1">
      <c r="A74" s="432" t="s">
        <v>403</v>
      </c>
      <c r="B74" s="398" t="s">
        <v>404</v>
      </c>
      <c r="C74" s="408">
        <f>+C75+C76+C78+C77</f>
        <v>141855</v>
      </c>
      <c r="D74" s="408">
        <f>+D75+D76+D78+D77</f>
        <v>138866</v>
      </c>
      <c r="E74" s="402">
        <f>+E75+E76+E78+E77</f>
        <v>138841</v>
      </c>
    </row>
    <row r="75" spans="1:5" s="418" customFormat="1" ht="12" customHeight="1">
      <c r="A75" s="371" t="s">
        <v>405</v>
      </c>
      <c r="B75" s="419" t="s">
        <v>406</v>
      </c>
      <c r="C75" s="412"/>
      <c r="D75" s="412">
        <v>7061</v>
      </c>
      <c r="E75" s="395">
        <v>7061</v>
      </c>
    </row>
    <row r="76" spans="1:5" s="418" customFormat="1" ht="12" customHeight="1">
      <c r="A76" s="370" t="s">
        <v>407</v>
      </c>
      <c r="B76" s="420" t="s">
        <v>408</v>
      </c>
      <c r="C76" s="412"/>
      <c r="D76" s="412"/>
      <c r="E76" s="395"/>
    </row>
    <row r="77" spans="1:5" s="418" customFormat="1" ht="12" customHeight="1">
      <c r="A77" s="372" t="s">
        <v>409</v>
      </c>
      <c r="B77" s="421" t="s">
        <v>741</v>
      </c>
      <c r="C77" s="412">
        <v>141855</v>
      </c>
      <c r="D77" s="412">
        <v>131805</v>
      </c>
      <c r="E77" s="395">
        <v>131780</v>
      </c>
    </row>
    <row r="78" spans="1:5" s="418" customFormat="1" ht="12" customHeight="1" thickBot="1">
      <c r="A78" s="372" t="s">
        <v>740</v>
      </c>
      <c r="B78" s="400" t="s">
        <v>410</v>
      </c>
      <c r="C78" s="412"/>
      <c r="D78" s="412"/>
      <c r="E78" s="395"/>
    </row>
    <row r="79" spans="1:5" s="418" customFormat="1" ht="12" customHeight="1" thickBot="1">
      <c r="A79" s="432" t="s">
        <v>411</v>
      </c>
      <c r="B79" s="398" t="s">
        <v>412</v>
      </c>
      <c r="C79" s="408">
        <f>+C80+C81+C82+C83</f>
        <v>0</v>
      </c>
      <c r="D79" s="408">
        <f>+D80+D81+D82+D83</f>
        <v>0</v>
      </c>
      <c r="E79" s="391">
        <f>+E80+E81+E82+E83</f>
        <v>0</v>
      </c>
    </row>
    <row r="80" spans="1:5" s="418" customFormat="1" ht="12" customHeight="1">
      <c r="A80" s="422" t="s">
        <v>413</v>
      </c>
      <c r="B80" s="419" t="s">
        <v>414</v>
      </c>
      <c r="C80" s="412"/>
      <c r="D80" s="412"/>
      <c r="E80" s="395"/>
    </row>
    <row r="81" spans="1:5" s="418" customFormat="1" ht="12" customHeight="1">
      <c r="A81" s="423" t="s">
        <v>415</v>
      </c>
      <c r="B81" s="420" t="s">
        <v>416</v>
      </c>
      <c r="C81" s="412"/>
      <c r="D81" s="412"/>
      <c r="E81" s="395"/>
    </row>
    <row r="82" spans="1:5" s="418" customFormat="1" ht="12" customHeight="1">
      <c r="A82" s="423" t="s">
        <v>417</v>
      </c>
      <c r="B82" s="420" t="s">
        <v>418</v>
      </c>
      <c r="C82" s="412"/>
      <c r="D82" s="412"/>
      <c r="E82" s="395"/>
    </row>
    <row r="83" spans="1:5" s="418" customFormat="1" ht="12" customHeight="1" thickBot="1">
      <c r="A83" s="433" t="s">
        <v>419</v>
      </c>
      <c r="B83" s="400" t="s">
        <v>420</v>
      </c>
      <c r="C83" s="412"/>
      <c r="D83" s="412"/>
      <c r="E83" s="395"/>
    </row>
    <row r="84" spans="1:5" s="418" customFormat="1" ht="12" customHeight="1" thickBot="1">
      <c r="A84" s="432" t="s">
        <v>421</v>
      </c>
      <c r="B84" s="398" t="s">
        <v>422</v>
      </c>
      <c r="C84" s="435"/>
      <c r="D84" s="435"/>
      <c r="E84" s="436"/>
    </row>
    <row r="85" spans="1:5" s="418" customFormat="1" ht="12" customHeight="1" thickBot="1">
      <c r="A85" s="432" t="s">
        <v>423</v>
      </c>
      <c r="B85" s="354" t="s">
        <v>424</v>
      </c>
      <c r="C85" s="414">
        <f>+C62+C66+C71+C74+C79+C84</f>
        <v>264516</v>
      </c>
      <c r="D85" s="414">
        <f>+D62+D66+D71+D74+D79+D84</f>
        <v>303434</v>
      </c>
      <c r="E85" s="427">
        <f>+E62+E66+E71+E74+E79+E84</f>
        <v>303409</v>
      </c>
    </row>
    <row r="86" spans="1:5" s="418" customFormat="1" ht="12" customHeight="1" thickBot="1">
      <c r="A86" s="434" t="s">
        <v>425</v>
      </c>
      <c r="B86" s="357" t="s">
        <v>426</v>
      </c>
      <c r="C86" s="414">
        <f>+C61+C85</f>
        <v>577043</v>
      </c>
      <c r="D86" s="414">
        <f>+D61+D85</f>
        <v>619567</v>
      </c>
      <c r="E86" s="427">
        <f>+E61+E85</f>
        <v>619542</v>
      </c>
    </row>
    <row r="87" spans="1:5" s="418" customFormat="1" ht="12" customHeight="1">
      <c r="A87" s="352"/>
      <c r="B87" s="352"/>
      <c r="C87" s="353"/>
      <c r="D87" s="353"/>
      <c r="E87" s="353"/>
    </row>
    <row r="88" spans="1:5" ht="16.5" customHeight="1">
      <c r="A88" s="714" t="s">
        <v>35</v>
      </c>
      <c r="B88" s="714"/>
      <c r="C88" s="714"/>
      <c r="D88" s="714"/>
      <c r="E88" s="714"/>
    </row>
    <row r="89" spans="1:5" s="424" customFormat="1" ht="16.5" customHeight="1" thickBot="1">
      <c r="A89" s="45" t="s">
        <v>111</v>
      </c>
      <c r="B89" s="45"/>
      <c r="C89" s="385"/>
      <c r="D89" s="385"/>
      <c r="E89" s="385" t="s">
        <v>157</v>
      </c>
    </row>
    <row r="90" spans="1:5" s="424" customFormat="1" ht="16.5" customHeight="1">
      <c r="A90" s="715" t="s">
        <v>59</v>
      </c>
      <c r="B90" s="711" t="s">
        <v>178</v>
      </c>
      <c r="C90" s="708" t="str">
        <f>+C3</f>
        <v>2014. évi</v>
      </c>
      <c r="D90" s="708"/>
      <c r="E90" s="709"/>
    </row>
    <row r="91" spans="1:5" ht="37.5" customHeight="1" thickBot="1">
      <c r="A91" s="712"/>
      <c r="B91" s="707"/>
      <c r="C91" s="46" t="s">
        <v>179</v>
      </c>
      <c r="D91" s="46" t="s">
        <v>183</v>
      </c>
      <c r="E91" s="47" t="s">
        <v>184</v>
      </c>
    </row>
    <row r="92" spans="1:5" s="417" customFormat="1" ht="12" customHeight="1" thickBot="1">
      <c r="A92" s="381" t="s">
        <v>427</v>
      </c>
      <c r="B92" s="382" t="s">
        <v>428</v>
      </c>
      <c r="C92" s="382" t="s">
        <v>429</v>
      </c>
      <c r="D92" s="382" t="s">
        <v>430</v>
      </c>
      <c r="E92" s="383" t="s">
        <v>431</v>
      </c>
    </row>
    <row r="93" spans="1:5" ht="12" customHeight="1" thickBot="1">
      <c r="A93" s="378" t="s">
        <v>6</v>
      </c>
      <c r="B93" s="380" t="s">
        <v>433</v>
      </c>
      <c r="C93" s="407">
        <f>SUM(C94:C98)</f>
        <v>329638</v>
      </c>
      <c r="D93" s="407">
        <f>SUM(D94:D98)</f>
        <v>358262</v>
      </c>
      <c r="E93" s="362">
        <f>SUM(E94:E98)</f>
        <v>308003</v>
      </c>
    </row>
    <row r="94" spans="1:5" ht="12" customHeight="1">
      <c r="A94" s="373" t="s">
        <v>71</v>
      </c>
      <c r="B94" s="366" t="s">
        <v>36</v>
      </c>
      <c r="C94" s="97">
        <v>134893</v>
      </c>
      <c r="D94" s="97">
        <v>137440</v>
      </c>
      <c r="E94" s="361">
        <v>133223</v>
      </c>
    </row>
    <row r="95" spans="1:5" ht="12" customHeight="1">
      <c r="A95" s="370" t="s">
        <v>72</v>
      </c>
      <c r="B95" s="364" t="s">
        <v>132</v>
      </c>
      <c r="C95" s="409">
        <v>32438</v>
      </c>
      <c r="D95" s="409">
        <v>33705</v>
      </c>
      <c r="E95" s="392">
        <v>31734</v>
      </c>
    </row>
    <row r="96" spans="1:5" ht="12" customHeight="1">
      <c r="A96" s="370" t="s">
        <v>73</v>
      </c>
      <c r="B96" s="364" t="s">
        <v>100</v>
      </c>
      <c r="C96" s="411">
        <v>103423</v>
      </c>
      <c r="D96" s="411">
        <v>115595</v>
      </c>
      <c r="E96" s="394">
        <v>102591</v>
      </c>
    </row>
    <row r="97" spans="1:5" ht="12" customHeight="1">
      <c r="A97" s="370" t="s">
        <v>74</v>
      </c>
      <c r="B97" s="367" t="s">
        <v>133</v>
      </c>
      <c r="C97" s="411">
        <v>46175</v>
      </c>
      <c r="D97" s="411">
        <v>38227</v>
      </c>
      <c r="E97" s="394">
        <v>37118</v>
      </c>
    </row>
    <row r="98" spans="1:5" ht="12" customHeight="1">
      <c r="A98" s="370" t="s">
        <v>83</v>
      </c>
      <c r="B98" s="375" t="s">
        <v>134</v>
      </c>
      <c r="C98" s="411">
        <v>12709</v>
      </c>
      <c r="D98" s="411">
        <v>33295</v>
      </c>
      <c r="E98" s="394">
        <v>3337</v>
      </c>
    </row>
    <row r="99" spans="1:5" ht="12" customHeight="1">
      <c r="A99" s="370" t="s">
        <v>75</v>
      </c>
      <c r="B99" s="364" t="s">
        <v>434</v>
      </c>
      <c r="C99" s="411"/>
      <c r="D99" s="411">
        <v>1001</v>
      </c>
      <c r="E99" s="394">
        <v>999</v>
      </c>
    </row>
    <row r="100" spans="1:5" ht="12" customHeight="1">
      <c r="A100" s="370" t="s">
        <v>76</v>
      </c>
      <c r="B100" s="387" t="s">
        <v>744</v>
      </c>
      <c r="C100" s="411"/>
      <c r="D100" s="411"/>
      <c r="E100" s="394"/>
    </row>
    <row r="101" spans="1:5" ht="12" customHeight="1">
      <c r="A101" s="370" t="s">
        <v>84</v>
      </c>
      <c r="B101" s="388" t="s">
        <v>752</v>
      </c>
      <c r="C101" s="411"/>
      <c r="D101" s="411"/>
      <c r="E101" s="394"/>
    </row>
    <row r="102" spans="1:5" ht="22.5">
      <c r="A102" s="370" t="s">
        <v>85</v>
      </c>
      <c r="B102" s="388" t="s">
        <v>745</v>
      </c>
      <c r="C102" s="411"/>
      <c r="D102" s="411"/>
      <c r="E102" s="394"/>
    </row>
    <row r="103" spans="1:5" ht="12" customHeight="1">
      <c r="A103" s="370" t="s">
        <v>86</v>
      </c>
      <c r="B103" s="387" t="s">
        <v>438</v>
      </c>
      <c r="C103" s="411">
        <v>871</v>
      </c>
      <c r="D103" s="411">
        <v>820</v>
      </c>
      <c r="E103" s="394">
        <v>820</v>
      </c>
    </row>
    <row r="104" spans="1:5" ht="12" customHeight="1">
      <c r="A104" s="370" t="s">
        <v>87</v>
      </c>
      <c r="B104" s="387" t="s">
        <v>746</v>
      </c>
      <c r="C104" s="411"/>
      <c r="D104" s="411"/>
      <c r="E104" s="394"/>
    </row>
    <row r="105" spans="1:5" ht="22.5">
      <c r="A105" s="370" t="s">
        <v>89</v>
      </c>
      <c r="B105" s="388" t="s">
        <v>747</v>
      </c>
      <c r="C105" s="411"/>
      <c r="D105" s="411"/>
      <c r="E105" s="394"/>
    </row>
    <row r="106" spans="1:5" ht="12" customHeight="1">
      <c r="A106" s="369" t="s">
        <v>135</v>
      </c>
      <c r="B106" s="389" t="s">
        <v>748</v>
      </c>
      <c r="C106" s="411"/>
      <c r="D106" s="411"/>
      <c r="E106" s="394"/>
    </row>
    <row r="107" spans="1:5" ht="12" customHeight="1">
      <c r="A107" s="370" t="s">
        <v>442</v>
      </c>
      <c r="B107" s="389" t="s">
        <v>749</v>
      </c>
      <c r="C107" s="411"/>
      <c r="D107" s="411"/>
      <c r="E107" s="394"/>
    </row>
    <row r="108" spans="1:5" ht="12" customHeight="1">
      <c r="A108" s="372" t="s">
        <v>444</v>
      </c>
      <c r="B108" s="389" t="s">
        <v>750</v>
      </c>
      <c r="C108" s="411">
        <v>1338</v>
      </c>
      <c r="D108" s="411">
        <v>1765</v>
      </c>
      <c r="E108" s="394">
        <v>1518</v>
      </c>
    </row>
    <row r="109" spans="1:5" ht="12" customHeight="1" thickBot="1">
      <c r="A109" s="374" t="s">
        <v>742</v>
      </c>
      <c r="B109" s="390" t="s">
        <v>751</v>
      </c>
      <c r="C109" s="98">
        <v>10500</v>
      </c>
      <c r="D109" s="98">
        <v>29709</v>
      </c>
      <c r="E109" s="355">
        <v>0</v>
      </c>
    </row>
    <row r="110" spans="1:5" ht="12" customHeight="1" thickBot="1">
      <c r="A110" s="376" t="s">
        <v>7</v>
      </c>
      <c r="B110" s="379" t="s">
        <v>446</v>
      </c>
      <c r="C110" s="408">
        <f>+C111+C113+C115</f>
        <v>105550</v>
      </c>
      <c r="D110" s="408">
        <f>+D111+D113+D115</f>
        <v>122439</v>
      </c>
      <c r="E110" s="391">
        <f>+E111+E113+E115</f>
        <v>119494</v>
      </c>
    </row>
    <row r="111" spans="1:5" ht="12" customHeight="1">
      <c r="A111" s="371" t="s">
        <v>77</v>
      </c>
      <c r="B111" s="364" t="s">
        <v>156</v>
      </c>
      <c r="C111" s="410">
        <v>3147</v>
      </c>
      <c r="D111" s="410">
        <v>6479</v>
      </c>
      <c r="E111" s="393">
        <v>3719</v>
      </c>
    </row>
    <row r="112" spans="1:5" ht="12" customHeight="1">
      <c r="A112" s="371" t="s">
        <v>78</v>
      </c>
      <c r="B112" s="368" t="s">
        <v>447</v>
      </c>
      <c r="C112" s="410"/>
      <c r="D112" s="410"/>
      <c r="E112" s="393"/>
    </row>
    <row r="113" spans="1:5" ht="15.75">
      <c r="A113" s="371" t="s">
        <v>79</v>
      </c>
      <c r="B113" s="368" t="s">
        <v>136</v>
      </c>
      <c r="C113" s="409">
        <v>16732</v>
      </c>
      <c r="D113" s="409">
        <v>30228</v>
      </c>
      <c r="E113" s="392">
        <v>30043</v>
      </c>
    </row>
    <row r="114" spans="1:5" ht="12" customHeight="1">
      <c r="A114" s="371" t="s">
        <v>80</v>
      </c>
      <c r="B114" s="368" t="s">
        <v>448</v>
      </c>
      <c r="C114" s="409">
        <v>15107</v>
      </c>
      <c r="D114" s="409">
        <v>15035</v>
      </c>
      <c r="E114" s="392">
        <v>15035</v>
      </c>
    </row>
    <row r="115" spans="1:5" ht="12" customHeight="1">
      <c r="A115" s="371" t="s">
        <v>81</v>
      </c>
      <c r="B115" s="400" t="s">
        <v>159</v>
      </c>
      <c r="C115" s="409">
        <v>85671</v>
      </c>
      <c r="D115" s="409">
        <v>85732</v>
      </c>
      <c r="E115" s="392">
        <v>85732</v>
      </c>
    </row>
    <row r="116" spans="1:5" ht="21.75" customHeight="1">
      <c r="A116" s="371" t="s">
        <v>88</v>
      </c>
      <c r="B116" s="399" t="s">
        <v>449</v>
      </c>
      <c r="C116" s="409"/>
      <c r="D116" s="409"/>
      <c r="E116" s="392"/>
    </row>
    <row r="117" spans="1:5" ht="24" customHeight="1">
      <c r="A117" s="371" t="s">
        <v>90</v>
      </c>
      <c r="B117" s="415" t="s">
        <v>450</v>
      </c>
      <c r="C117" s="409"/>
      <c r="D117" s="409"/>
      <c r="E117" s="392"/>
    </row>
    <row r="118" spans="1:5" ht="22.5">
      <c r="A118" s="371" t="s">
        <v>137</v>
      </c>
      <c r="B118" s="388" t="s">
        <v>437</v>
      </c>
      <c r="C118" s="409"/>
      <c r="D118" s="409"/>
      <c r="E118" s="392"/>
    </row>
    <row r="119" spans="1:5" ht="12" customHeight="1">
      <c r="A119" s="371" t="s">
        <v>138</v>
      </c>
      <c r="B119" s="388" t="s">
        <v>451</v>
      </c>
      <c r="C119" s="409"/>
      <c r="D119" s="409"/>
      <c r="E119" s="392"/>
    </row>
    <row r="120" spans="1:5" ht="12" customHeight="1">
      <c r="A120" s="371" t="s">
        <v>139</v>
      </c>
      <c r="B120" s="388" t="s">
        <v>452</v>
      </c>
      <c r="C120" s="409">
        <v>85671</v>
      </c>
      <c r="D120" s="409">
        <v>85732</v>
      </c>
      <c r="E120" s="392">
        <v>85732</v>
      </c>
    </row>
    <row r="121" spans="1:5" s="437" customFormat="1" ht="22.5">
      <c r="A121" s="371" t="s">
        <v>453</v>
      </c>
      <c r="B121" s="388" t="s">
        <v>440</v>
      </c>
      <c r="C121" s="409"/>
      <c r="D121" s="409"/>
      <c r="E121" s="392"/>
    </row>
    <row r="122" spans="1:5" ht="12" customHeight="1">
      <c r="A122" s="371" t="s">
        <v>454</v>
      </c>
      <c r="B122" s="388" t="s">
        <v>455</v>
      </c>
      <c r="C122" s="409"/>
      <c r="D122" s="409"/>
      <c r="E122" s="392"/>
    </row>
    <row r="123" spans="1:5" ht="12" customHeight="1" thickBot="1">
      <c r="A123" s="369" t="s">
        <v>456</v>
      </c>
      <c r="B123" s="388" t="s">
        <v>457</v>
      </c>
      <c r="C123" s="411"/>
      <c r="D123" s="411"/>
      <c r="E123" s="394"/>
    </row>
    <row r="124" spans="1:5" ht="12" customHeight="1" thickBot="1">
      <c r="A124" s="376" t="s">
        <v>8</v>
      </c>
      <c r="B124" s="384" t="s">
        <v>458</v>
      </c>
      <c r="C124" s="408">
        <f>+C125+C126</f>
        <v>0</v>
      </c>
      <c r="D124" s="408">
        <f>+D125+D126</f>
        <v>0</v>
      </c>
      <c r="E124" s="391">
        <f>+E125+E126</f>
        <v>0</v>
      </c>
    </row>
    <row r="125" spans="1:5" ht="12" customHeight="1">
      <c r="A125" s="371" t="s">
        <v>60</v>
      </c>
      <c r="B125" s="365" t="s">
        <v>46</v>
      </c>
      <c r="C125" s="410"/>
      <c r="D125" s="410"/>
      <c r="E125" s="393"/>
    </row>
    <row r="126" spans="1:5" ht="12" customHeight="1" thickBot="1">
      <c r="A126" s="372" t="s">
        <v>61</v>
      </c>
      <c r="B126" s="368" t="s">
        <v>47</v>
      </c>
      <c r="C126" s="411"/>
      <c r="D126" s="411"/>
      <c r="E126" s="394"/>
    </row>
    <row r="127" spans="1:5" ht="12" customHeight="1" thickBot="1">
      <c r="A127" s="376" t="s">
        <v>9</v>
      </c>
      <c r="B127" s="384" t="s">
        <v>459</v>
      </c>
      <c r="C127" s="408">
        <f>+C93+C110+C124</f>
        <v>435188</v>
      </c>
      <c r="D127" s="408">
        <f>+D93+D110+D124</f>
        <v>480701</v>
      </c>
      <c r="E127" s="391">
        <f>+E93+E110+E124</f>
        <v>427497</v>
      </c>
    </row>
    <row r="128" spans="1:5" ht="12" customHeight="1" thickBot="1">
      <c r="A128" s="376" t="s">
        <v>10</v>
      </c>
      <c r="B128" s="384" t="s">
        <v>460</v>
      </c>
      <c r="C128" s="408">
        <f>+C129+C130+C131</f>
        <v>0</v>
      </c>
      <c r="D128" s="408">
        <f>+D129+D130+D131</f>
        <v>0</v>
      </c>
      <c r="E128" s="391">
        <f>+E129+E130+E131</f>
        <v>0</v>
      </c>
    </row>
    <row r="129" spans="1:5" ht="12" customHeight="1">
      <c r="A129" s="371" t="s">
        <v>64</v>
      </c>
      <c r="B129" s="365" t="s">
        <v>461</v>
      </c>
      <c r="C129" s="409"/>
      <c r="D129" s="409"/>
      <c r="E129" s="392"/>
    </row>
    <row r="130" spans="1:5" ht="12" customHeight="1">
      <c r="A130" s="371" t="s">
        <v>65</v>
      </c>
      <c r="B130" s="365" t="s">
        <v>462</v>
      </c>
      <c r="C130" s="409"/>
      <c r="D130" s="409"/>
      <c r="E130" s="392"/>
    </row>
    <row r="131" spans="1:5" ht="12" customHeight="1" thickBot="1">
      <c r="A131" s="369" t="s">
        <v>66</v>
      </c>
      <c r="B131" s="363" t="s">
        <v>463</v>
      </c>
      <c r="C131" s="409"/>
      <c r="D131" s="409"/>
      <c r="E131" s="392"/>
    </row>
    <row r="132" spans="1:5" ht="12" customHeight="1" thickBot="1">
      <c r="A132" s="376" t="s">
        <v>11</v>
      </c>
      <c r="B132" s="384" t="s">
        <v>464</v>
      </c>
      <c r="C132" s="408">
        <f>+C133+C134+C136+C135</f>
        <v>0</v>
      </c>
      <c r="D132" s="408">
        <f>+D133+D134+D136+D135</f>
        <v>0</v>
      </c>
      <c r="E132" s="408">
        <f>+E133+E134+E136+E135</f>
        <v>0</v>
      </c>
    </row>
    <row r="133" spans="1:5" ht="12" customHeight="1">
      <c r="A133" s="371" t="s">
        <v>67</v>
      </c>
      <c r="B133" s="365" t="s">
        <v>465</v>
      </c>
      <c r="C133" s="409"/>
      <c r="D133" s="409"/>
      <c r="E133" s="392"/>
    </row>
    <row r="134" spans="1:5" ht="12" customHeight="1">
      <c r="A134" s="371" t="s">
        <v>68</v>
      </c>
      <c r="B134" s="364" t="s">
        <v>466</v>
      </c>
      <c r="C134" s="409"/>
      <c r="D134" s="409"/>
      <c r="E134" s="392"/>
    </row>
    <row r="135" spans="1:5" ht="12" customHeight="1">
      <c r="A135" s="371" t="s">
        <v>361</v>
      </c>
      <c r="B135" s="365" t="s">
        <v>467</v>
      </c>
      <c r="C135" s="409"/>
      <c r="D135" s="409"/>
      <c r="E135" s="392"/>
    </row>
    <row r="136" spans="1:5" ht="12" customHeight="1" thickBot="1">
      <c r="A136" s="369" t="s">
        <v>363</v>
      </c>
      <c r="B136" s="363" t="s">
        <v>468</v>
      </c>
      <c r="C136" s="409"/>
      <c r="D136" s="409"/>
      <c r="E136" s="392"/>
    </row>
    <row r="137" spans="1:5" ht="12" customHeight="1" thickBot="1">
      <c r="A137" s="376" t="s">
        <v>12</v>
      </c>
      <c r="B137" s="384" t="s">
        <v>682</v>
      </c>
      <c r="C137" s="414">
        <f>+C138+C139+C141+C142+C140</f>
        <v>141855</v>
      </c>
      <c r="D137" s="414">
        <f>+D138+D139+D141+D142+D140</f>
        <v>138866</v>
      </c>
      <c r="E137" s="533">
        <f>+E138+E139+E141+E142+E140</f>
        <v>131780</v>
      </c>
    </row>
    <row r="138" spans="1:5" ht="12" customHeight="1">
      <c r="A138" s="371" t="s">
        <v>69</v>
      </c>
      <c r="B138" s="365" t="s">
        <v>469</v>
      </c>
      <c r="C138" s="409"/>
      <c r="D138" s="409">
        <v>7061</v>
      </c>
      <c r="E138" s="392"/>
    </row>
    <row r="139" spans="1:5" ht="12" customHeight="1">
      <c r="A139" s="371" t="s">
        <v>70</v>
      </c>
      <c r="B139" s="365" t="s">
        <v>470</v>
      </c>
      <c r="C139" s="409"/>
      <c r="D139" s="409"/>
      <c r="E139" s="392"/>
    </row>
    <row r="140" spans="1:5" ht="12" customHeight="1">
      <c r="A140" s="371" t="s">
        <v>370</v>
      </c>
      <c r="B140" s="399" t="s">
        <v>741</v>
      </c>
      <c r="C140" s="409">
        <v>141855</v>
      </c>
      <c r="D140" s="409">
        <v>131805</v>
      </c>
      <c r="E140" s="392">
        <v>131780</v>
      </c>
    </row>
    <row r="141" spans="1:5" ht="12" customHeight="1">
      <c r="A141" s="371" t="s">
        <v>372</v>
      </c>
      <c r="B141" s="365" t="s">
        <v>597</v>
      </c>
      <c r="C141" s="409"/>
      <c r="D141" s="409"/>
      <c r="E141" s="392"/>
    </row>
    <row r="142" spans="1:5" ht="12" customHeight="1" thickBot="1">
      <c r="A142" s="369" t="s">
        <v>680</v>
      </c>
      <c r="B142" s="363" t="s">
        <v>514</v>
      </c>
      <c r="C142" s="409"/>
      <c r="D142" s="409"/>
      <c r="E142" s="392"/>
    </row>
    <row r="143" spans="1:9" ht="15" customHeight="1" thickBot="1">
      <c r="A143" s="376" t="s">
        <v>13</v>
      </c>
      <c r="B143" s="384" t="s">
        <v>473</v>
      </c>
      <c r="C143" s="99">
        <f>+C144+C145+C146+C147</f>
        <v>0</v>
      </c>
      <c r="D143" s="99">
        <f>+D144+D145+D146+D147</f>
        <v>0</v>
      </c>
      <c r="E143" s="360">
        <f>+E144+E145+E146+E147</f>
        <v>0</v>
      </c>
      <c r="F143" s="425"/>
      <c r="G143" s="426"/>
      <c r="H143" s="426"/>
      <c r="I143" s="426"/>
    </row>
    <row r="144" spans="1:5" s="418" customFormat="1" ht="12.75" customHeight="1">
      <c r="A144" s="371" t="s">
        <v>130</v>
      </c>
      <c r="B144" s="365" t="s">
        <v>474</v>
      </c>
      <c r="C144" s="409"/>
      <c r="D144" s="409"/>
      <c r="E144" s="392"/>
    </row>
    <row r="145" spans="1:5" ht="12.75" customHeight="1">
      <c r="A145" s="371" t="s">
        <v>131</v>
      </c>
      <c r="B145" s="365" t="s">
        <v>475</v>
      </c>
      <c r="C145" s="409"/>
      <c r="D145" s="409"/>
      <c r="E145" s="392"/>
    </row>
    <row r="146" spans="1:5" ht="12.75" customHeight="1">
      <c r="A146" s="371" t="s">
        <v>158</v>
      </c>
      <c r="B146" s="365" t="s">
        <v>476</v>
      </c>
      <c r="C146" s="409"/>
      <c r="D146" s="409"/>
      <c r="E146" s="392"/>
    </row>
    <row r="147" spans="1:5" ht="12.75" customHeight="1" thickBot="1">
      <c r="A147" s="371" t="s">
        <v>378</v>
      </c>
      <c r="B147" s="365" t="s">
        <v>477</v>
      </c>
      <c r="C147" s="409"/>
      <c r="D147" s="409"/>
      <c r="E147" s="392"/>
    </row>
    <row r="148" spans="1:5" ht="16.5" thickBot="1">
      <c r="A148" s="376" t="s">
        <v>14</v>
      </c>
      <c r="B148" s="384" t="s">
        <v>478</v>
      </c>
      <c r="C148" s="358">
        <f>+C128+C132+C137+C143</f>
        <v>141855</v>
      </c>
      <c r="D148" s="358">
        <f>+D128+D132+D137+D143</f>
        <v>138866</v>
      </c>
      <c r="E148" s="359">
        <f>+E128+E132+E137+E143</f>
        <v>131780</v>
      </c>
    </row>
    <row r="149" spans="1:5" ht="16.5" thickBot="1">
      <c r="A149" s="401" t="s">
        <v>15</v>
      </c>
      <c r="B149" s="404" t="s">
        <v>479</v>
      </c>
      <c r="C149" s="358">
        <f>+C127+C148</f>
        <v>577043</v>
      </c>
      <c r="D149" s="358">
        <f>+D127+D148</f>
        <v>619567</v>
      </c>
      <c r="E149" s="359">
        <f>+E127+E148</f>
        <v>559277</v>
      </c>
    </row>
    <row r="151" spans="1:5" ht="18.75" customHeight="1">
      <c r="A151" s="713" t="s">
        <v>480</v>
      </c>
      <c r="B151" s="713"/>
      <c r="C151" s="713"/>
      <c r="D151" s="713"/>
      <c r="E151" s="713"/>
    </row>
    <row r="152" spans="1:5" ht="13.5" customHeight="1" thickBot="1">
      <c r="A152" s="386" t="s">
        <v>112</v>
      </c>
      <c r="B152" s="386"/>
      <c r="C152" s="416"/>
      <c r="E152" s="403" t="s">
        <v>157</v>
      </c>
    </row>
    <row r="153" spans="1:5" ht="21.75" thickBot="1">
      <c r="A153" s="376">
        <v>1</v>
      </c>
      <c r="B153" s="379" t="s">
        <v>481</v>
      </c>
      <c r="C153" s="402">
        <f>+C61-C127</f>
        <v>-122661</v>
      </c>
      <c r="D153" s="402">
        <f>+D61-D127</f>
        <v>-164568</v>
      </c>
      <c r="E153" s="402">
        <f>+E61-E127</f>
        <v>-111364</v>
      </c>
    </row>
    <row r="154" spans="1:5" ht="21.75" thickBot="1">
      <c r="A154" s="376" t="s">
        <v>7</v>
      </c>
      <c r="B154" s="379" t="s">
        <v>482</v>
      </c>
      <c r="C154" s="402">
        <f>+C85-C148</f>
        <v>122661</v>
      </c>
      <c r="D154" s="402">
        <f>+D85-D148</f>
        <v>164568</v>
      </c>
      <c r="E154" s="402">
        <f>+E85-E148</f>
        <v>171629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/>
  <mergeCells count="9">
    <mergeCell ref="A151:E151"/>
    <mergeCell ref="A1:E1"/>
    <mergeCell ref="A88:E88"/>
    <mergeCell ref="A90:A91"/>
    <mergeCell ref="B90:B91"/>
    <mergeCell ref="C90:E90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Alattyán Község Önkormányzata
2014. ÉVI ZÁRSZÁMADÁSÁNAK PÉNZÜGYI MÉRLEGE&amp;10
&amp;R&amp;"Times New Roman CE,Félkövér dőlt"&amp;11 1.1. melléklet a ....../2015. (......) önkormányzati rendelethez</oddHeader>
  </headerFooter>
  <rowBreaks count="1" manualBreakCount="1">
    <brk id="8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H142" sqref="H142"/>
    </sheetView>
  </sheetViews>
  <sheetFormatPr defaultColWidth="9.00390625" defaultRowHeight="12.75"/>
  <cols>
    <col min="1" max="1" width="18.625" style="580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1"/>
      <c r="D1" s="561"/>
      <c r="E1" s="658" t="str">
        <f>+CONCATENATE("8.1. melléklet a ……/",LEFT(ÖSSZEFÜGGÉSEK!A4,4)+1,". (……) önkormányzati rendelethez")</f>
        <v>8.1. melléklet a ……/2015. (……) önkormányzati rendelethez</v>
      </c>
    </row>
    <row r="2" spans="1:5" s="562" customFormat="1" ht="25.5" customHeight="1">
      <c r="A2" s="543" t="s">
        <v>146</v>
      </c>
      <c r="B2" s="750" t="s">
        <v>759</v>
      </c>
      <c r="C2" s="751"/>
      <c r="D2" s="752"/>
      <c r="E2" s="585"/>
    </row>
    <row r="3" spans="1:5" s="562" customFormat="1" ht="24.75" thickBot="1">
      <c r="A3" s="560" t="s">
        <v>145</v>
      </c>
      <c r="B3" s="753" t="s">
        <v>559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8005</v>
      </c>
      <c r="D8" s="605">
        <f>SUM(D9:D18)</f>
        <v>7889</v>
      </c>
      <c r="E8" s="582">
        <f>SUM(E9:E18)</f>
        <v>7889</v>
      </c>
    </row>
    <row r="9" spans="1:5" s="539" customFormat="1" ht="12" customHeight="1">
      <c r="A9" s="587" t="s">
        <v>71</v>
      </c>
      <c r="B9" s="366" t="s">
        <v>346</v>
      </c>
      <c r="C9" s="105"/>
      <c r="D9" s="606"/>
      <c r="E9" s="571"/>
    </row>
    <row r="10" spans="1:5" s="539" customFormat="1" ht="12" customHeight="1">
      <c r="A10" s="588" t="s">
        <v>72</v>
      </c>
      <c r="B10" s="364" t="s">
        <v>347</v>
      </c>
      <c r="C10" s="442"/>
      <c r="D10" s="607"/>
      <c r="E10" s="114"/>
    </row>
    <row r="11" spans="1:5" s="539" customFormat="1" ht="12" customHeight="1">
      <c r="A11" s="588" t="s">
        <v>73</v>
      </c>
      <c r="B11" s="364" t="s">
        <v>348</v>
      </c>
      <c r="C11" s="442"/>
      <c r="D11" s="607"/>
      <c r="E11" s="114"/>
    </row>
    <row r="12" spans="1:5" s="539" customFormat="1" ht="12" customHeight="1">
      <c r="A12" s="588" t="s">
        <v>74</v>
      </c>
      <c r="B12" s="364" t="s">
        <v>349</v>
      </c>
      <c r="C12" s="442"/>
      <c r="D12" s="607"/>
      <c r="E12" s="114"/>
    </row>
    <row r="13" spans="1:5" s="539" customFormat="1" ht="12" customHeight="1">
      <c r="A13" s="588" t="s">
        <v>106</v>
      </c>
      <c r="B13" s="364" t="s">
        <v>350</v>
      </c>
      <c r="C13" s="442">
        <v>5815</v>
      </c>
      <c r="D13" s="607">
        <v>5320</v>
      </c>
      <c r="E13" s="114">
        <v>5320</v>
      </c>
    </row>
    <row r="14" spans="1:5" s="539" customFormat="1" ht="12" customHeight="1">
      <c r="A14" s="588" t="s">
        <v>75</v>
      </c>
      <c r="B14" s="364" t="s">
        <v>567</v>
      </c>
      <c r="C14" s="442">
        <v>1280</v>
      </c>
      <c r="D14" s="607">
        <v>1190</v>
      </c>
      <c r="E14" s="114">
        <v>1190</v>
      </c>
    </row>
    <row r="15" spans="1:5" s="565" customFormat="1" ht="12" customHeight="1">
      <c r="A15" s="588" t="s">
        <v>76</v>
      </c>
      <c r="B15" s="363" t="s">
        <v>568</v>
      </c>
      <c r="C15" s="442">
        <v>910</v>
      </c>
      <c r="D15" s="607">
        <v>1378</v>
      </c>
      <c r="E15" s="114">
        <v>1378</v>
      </c>
    </row>
    <row r="16" spans="1:5" s="565" customFormat="1" ht="12" customHeight="1">
      <c r="A16" s="588" t="s">
        <v>84</v>
      </c>
      <c r="B16" s="364" t="s">
        <v>353</v>
      </c>
      <c r="C16" s="106"/>
      <c r="D16" s="608">
        <v>1</v>
      </c>
      <c r="E16" s="570">
        <v>1</v>
      </c>
    </row>
    <row r="17" spans="1:5" s="539" customFormat="1" ht="12" customHeight="1">
      <c r="A17" s="588" t="s">
        <v>85</v>
      </c>
      <c r="B17" s="364" t="s">
        <v>355</v>
      </c>
      <c r="C17" s="442"/>
      <c r="D17" s="607"/>
      <c r="E17" s="114"/>
    </row>
    <row r="18" spans="1:5" s="565" customFormat="1" ht="12" customHeight="1" thickBot="1">
      <c r="A18" s="588" t="s">
        <v>86</v>
      </c>
      <c r="B18" s="363" t="s">
        <v>357</v>
      </c>
      <c r="C18" s="444"/>
      <c r="D18" s="115"/>
      <c r="E18" s="566"/>
    </row>
    <row r="19" spans="1:5" s="565" customFormat="1" ht="12" customHeight="1" thickBot="1">
      <c r="A19" s="513" t="s">
        <v>7</v>
      </c>
      <c r="B19" s="576" t="s">
        <v>569</v>
      </c>
      <c r="C19" s="445">
        <f>SUM(C20:C22)</f>
        <v>0</v>
      </c>
      <c r="D19" s="605">
        <f>SUM(D20:D22)</f>
        <v>0</v>
      </c>
      <c r="E19" s="582">
        <f>SUM(E20:E22)</f>
        <v>0</v>
      </c>
    </row>
    <row r="20" spans="1:5" s="565" customFormat="1" ht="12" customHeight="1">
      <c r="A20" s="588" t="s">
        <v>77</v>
      </c>
      <c r="B20" s="365" t="s">
        <v>319</v>
      </c>
      <c r="C20" s="442"/>
      <c r="D20" s="607"/>
      <c r="E20" s="114"/>
    </row>
    <row r="21" spans="1:5" s="565" customFormat="1" ht="12" customHeight="1">
      <c r="A21" s="588" t="s">
        <v>78</v>
      </c>
      <c r="B21" s="364" t="s">
        <v>570</v>
      </c>
      <c r="C21" s="442"/>
      <c r="D21" s="607"/>
      <c r="E21" s="114"/>
    </row>
    <row r="22" spans="1:5" s="565" customFormat="1" ht="12" customHeight="1">
      <c r="A22" s="588" t="s">
        <v>79</v>
      </c>
      <c r="B22" s="364" t="s">
        <v>571</v>
      </c>
      <c r="C22" s="442"/>
      <c r="D22" s="607"/>
      <c r="E22" s="114"/>
    </row>
    <row r="23" spans="1:5" s="539" customFormat="1" ht="12" customHeight="1" thickBot="1">
      <c r="A23" s="588" t="s">
        <v>80</v>
      </c>
      <c r="B23" s="364" t="s">
        <v>693</v>
      </c>
      <c r="C23" s="442"/>
      <c r="D23" s="607"/>
      <c r="E23" s="114"/>
    </row>
    <row r="24" spans="1:5" s="539" customFormat="1" ht="12" customHeight="1" thickBot="1">
      <c r="A24" s="575" t="s">
        <v>8</v>
      </c>
      <c r="B24" s="384" t="s">
        <v>123</v>
      </c>
      <c r="C24" s="40"/>
      <c r="D24" s="609"/>
      <c r="E24" s="581"/>
    </row>
    <row r="25" spans="1:5" s="539" customFormat="1" ht="12" customHeight="1" thickBot="1">
      <c r="A25" s="575" t="s">
        <v>9</v>
      </c>
      <c r="B25" s="384" t="s">
        <v>572</v>
      </c>
      <c r="C25" s="445">
        <f>+C26+C27</f>
        <v>0</v>
      </c>
      <c r="D25" s="605">
        <f>+D26+D27</f>
        <v>0</v>
      </c>
      <c r="E25" s="582">
        <f>+E26+E27</f>
        <v>0</v>
      </c>
    </row>
    <row r="26" spans="1:5" s="539" customFormat="1" ht="12" customHeight="1">
      <c r="A26" s="589" t="s">
        <v>333</v>
      </c>
      <c r="B26" s="590" t="s">
        <v>570</v>
      </c>
      <c r="C26" s="102"/>
      <c r="D26" s="596"/>
      <c r="E26" s="569"/>
    </row>
    <row r="27" spans="1:5" s="539" customFormat="1" ht="12" customHeight="1">
      <c r="A27" s="589" t="s">
        <v>339</v>
      </c>
      <c r="B27" s="591" t="s">
        <v>573</v>
      </c>
      <c r="C27" s="446"/>
      <c r="D27" s="610"/>
      <c r="E27" s="568"/>
    </row>
    <row r="28" spans="1:5" s="539" customFormat="1" ht="12" customHeight="1" thickBot="1">
      <c r="A28" s="588" t="s">
        <v>341</v>
      </c>
      <c r="B28" s="592" t="s">
        <v>694</v>
      </c>
      <c r="C28" s="572"/>
      <c r="D28" s="611"/>
      <c r="E28" s="567"/>
    </row>
    <row r="29" spans="1:5" s="539" customFormat="1" ht="12" customHeight="1" thickBot="1">
      <c r="A29" s="575" t="s">
        <v>10</v>
      </c>
      <c r="B29" s="384" t="s">
        <v>574</v>
      </c>
      <c r="C29" s="445">
        <f>+C30+C31+C32</f>
        <v>0</v>
      </c>
      <c r="D29" s="605">
        <f>+D30+D31+D32</f>
        <v>0</v>
      </c>
      <c r="E29" s="582">
        <f>+E30+E31+E32</f>
        <v>0</v>
      </c>
    </row>
    <row r="30" spans="1:5" s="539" customFormat="1" ht="12" customHeight="1">
      <c r="A30" s="589" t="s">
        <v>64</v>
      </c>
      <c r="B30" s="590" t="s">
        <v>359</v>
      </c>
      <c r="C30" s="102"/>
      <c r="D30" s="596"/>
      <c r="E30" s="569"/>
    </row>
    <row r="31" spans="1:5" s="539" customFormat="1" ht="12" customHeight="1">
      <c r="A31" s="589" t="s">
        <v>65</v>
      </c>
      <c r="B31" s="591" t="s">
        <v>360</v>
      </c>
      <c r="C31" s="446"/>
      <c r="D31" s="610"/>
      <c r="E31" s="568"/>
    </row>
    <row r="32" spans="1:5" s="539" customFormat="1" ht="12" customHeight="1" thickBot="1">
      <c r="A32" s="588" t="s">
        <v>66</v>
      </c>
      <c r="B32" s="574" t="s">
        <v>362</v>
      </c>
      <c r="C32" s="572"/>
      <c r="D32" s="611"/>
      <c r="E32" s="567"/>
    </row>
    <row r="33" spans="1:5" s="539" customFormat="1" ht="12" customHeight="1" thickBot="1">
      <c r="A33" s="575" t="s">
        <v>11</v>
      </c>
      <c r="B33" s="384" t="s">
        <v>486</v>
      </c>
      <c r="C33" s="40"/>
      <c r="D33" s="609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609"/>
      <c r="E34" s="581"/>
    </row>
    <row r="35" spans="1:5" s="539" customFormat="1" ht="12" customHeight="1" thickBot="1">
      <c r="A35" s="513" t="s">
        <v>13</v>
      </c>
      <c r="B35" s="384" t="s">
        <v>576</v>
      </c>
      <c r="C35" s="445">
        <f>+C8+C19+C24+C25+C29+C33+C34</f>
        <v>8005</v>
      </c>
      <c r="D35" s="605">
        <f>+D8+D19+D24+D25+D29+D33+D34</f>
        <v>7889</v>
      </c>
      <c r="E35" s="582">
        <f>+E8+E19+E24+E25+E29+E33+E34</f>
        <v>7889</v>
      </c>
    </row>
    <row r="36" spans="1:5" s="565" customFormat="1" ht="12" customHeight="1" thickBot="1">
      <c r="A36" s="577" t="s">
        <v>14</v>
      </c>
      <c r="B36" s="384" t="s">
        <v>577</v>
      </c>
      <c r="C36" s="445">
        <f>+C37+C38+C39</f>
        <v>19451</v>
      </c>
      <c r="D36" s="605">
        <f>+D37+D38+D39</f>
        <v>19832</v>
      </c>
      <c r="E36" s="582">
        <f>+E37+E38+E39</f>
        <v>19807</v>
      </c>
    </row>
    <row r="37" spans="1:5" s="565" customFormat="1" ht="15" customHeight="1">
      <c r="A37" s="589" t="s">
        <v>578</v>
      </c>
      <c r="B37" s="590" t="s">
        <v>166</v>
      </c>
      <c r="C37" s="102"/>
      <c r="D37" s="596">
        <v>323</v>
      </c>
      <c r="E37" s="569">
        <v>323</v>
      </c>
    </row>
    <row r="38" spans="1:5" s="565" customFormat="1" ht="15" customHeight="1">
      <c r="A38" s="589" t="s">
        <v>579</v>
      </c>
      <c r="B38" s="591" t="s">
        <v>2</v>
      </c>
      <c r="C38" s="446"/>
      <c r="D38" s="610"/>
      <c r="E38" s="568"/>
    </row>
    <row r="39" spans="1:5" ht="13.5" thickBot="1">
      <c r="A39" s="588" t="s">
        <v>580</v>
      </c>
      <c r="B39" s="574" t="s">
        <v>581</v>
      </c>
      <c r="C39" s="572">
        <v>19451</v>
      </c>
      <c r="D39" s="611">
        <v>19509</v>
      </c>
      <c r="E39" s="567">
        <v>19484</v>
      </c>
    </row>
    <row r="40" spans="1:5" s="564" customFormat="1" ht="16.5" customHeight="1" thickBot="1">
      <c r="A40" s="577" t="s">
        <v>15</v>
      </c>
      <c r="B40" s="578" t="s">
        <v>582</v>
      </c>
      <c r="C40" s="108">
        <f>+C35+C36</f>
        <v>27456</v>
      </c>
      <c r="D40" s="612">
        <f>+D35+D36</f>
        <v>27721</v>
      </c>
      <c r="E40" s="583">
        <f>+E35+E36</f>
        <v>27696</v>
      </c>
    </row>
    <row r="41" spans="1:5" s="339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47" t="s">
        <v>44</v>
      </c>
      <c r="B43" s="748"/>
      <c r="C43" s="748"/>
      <c r="D43" s="748"/>
      <c r="E43" s="749"/>
    </row>
    <row r="44" spans="1:5" ht="12" customHeight="1" thickBot="1">
      <c r="A44" s="575" t="s">
        <v>6</v>
      </c>
      <c r="B44" s="384" t="s">
        <v>583</v>
      </c>
      <c r="C44" s="445">
        <f>SUM(C45:C49)</f>
        <v>27456</v>
      </c>
      <c r="D44" s="445">
        <f>SUM(D45:D49)</f>
        <v>27614</v>
      </c>
      <c r="E44" s="582">
        <f>SUM(E45:E49)</f>
        <v>25949</v>
      </c>
    </row>
    <row r="45" spans="1:5" ht="12" customHeight="1">
      <c r="A45" s="588" t="s">
        <v>71</v>
      </c>
      <c r="B45" s="365" t="s">
        <v>36</v>
      </c>
      <c r="C45" s="102">
        <v>10975</v>
      </c>
      <c r="D45" s="102">
        <v>11667</v>
      </c>
      <c r="E45" s="569">
        <v>11667</v>
      </c>
    </row>
    <row r="46" spans="1:5" ht="12" customHeight="1">
      <c r="A46" s="588" t="s">
        <v>72</v>
      </c>
      <c r="B46" s="364" t="s">
        <v>132</v>
      </c>
      <c r="C46" s="439">
        <v>2891</v>
      </c>
      <c r="D46" s="439">
        <v>3111</v>
      </c>
      <c r="E46" s="593">
        <v>3111</v>
      </c>
    </row>
    <row r="47" spans="1:5" ht="12" customHeight="1">
      <c r="A47" s="588" t="s">
        <v>73</v>
      </c>
      <c r="B47" s="364" t="s">
        <v>100</v>
      </c>
      <c r="C47" s="439">
        <v>13590</v>
      </c>
      <c r="D47" s="439">
        <v>12583</v>
      </c>
      <c r="E47" s="593">
        <v>10918</v>
      </c>
    </row>
    <row r="48" spans="1:5" s="339" customFormat="1" ht="12" customHeight="1">
      <c r="A48" s="588" t="s">
        <v>74</v>
      </c>
      <c r="B48" s="364" t="s">
        <v>133</v>
      </c>
      <c r="C48" s="439"/>
      <c r="D48" s="439"/>
      <c r="E48" s="593"/>
    </row>
    <row r="49" spans="1:5" ht="12" customHeight="1" thickBot="1">
      <c r="A49" s="588" t="s">
        <v>106</v>
      </c>
      <c r="B49" s="364" t="s">
        <v>134</v>
      </c>
      <c r="C49" s="439"/>
      <c r="D49" s="439">
        <v>253</v>
      </c>
      <c r="E49" s="593">
        <v>253</v>
      </c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107</v>
      </c>
      <c r="E50" s="582">
        <f>SUM(E51:E53)</f>
        <v>107</v>
      </c>
    </row>
    <row r="51" spans="1:5" ht="12" customHeight="1">
      <c r="A51" s="588" t="s">
        <v>77</v>
      </c>
      <c r="B51" s="365" t="s">
        <v>156</v>
      </c>
      <c r="C51" s="102"/>
      <c r="D51" s="102">
        <v>107</v>
      </c>
      <c r="E51" s="569">
        <v>107</v>
      </c>
    </row>
    <row r="52" spans="1:5" ht="12" customHeight="1">
      <c r="A52" s="588" t="s">
        <v>78</v>
      </c>
      <c r="B52" s="364" t="s">
        <v>136</v>
      </c>
      <c r="C52" s="439"/>
      <c r="D52" s="439"/>
      <c r="E52" s="593"/>
    </row>
    <row r="53" spans="1:5" ht="15" customHeight="1">
      <c r="A53" s="588" t="s">
        <v>79</v>
      </c>
      <c r="B53" s="364" t="s">
        <v>45</v>
      </c>
      <c r="C53" s="439"/>
      <c r="D53" s="439"/>
      <c r="E53" s="593"/>
    </row>
    <row r="54" spans="1:5" ht="23.25" thickBot="1">
      <c r="A54" s="588" t="s">
        <v>80</v>
      </c>
      <c r="B54" s="364" t="s">
        <v>695</v>
      </c>
      <c r="C54" s="439"/>
      <c r="D54" s="439"/>
      <c r="E54" s="593"/>
    </row>
    <row r="55" spans="1:5" ht="15" customHeight="1" thickBot="1">
      <c r="A55" s="575" t="s">
        <v>8</v>
      </c>
      <c r="B55" s="579" t="s">
        <v>585</v>
      </c>
      <c r="C55" s="108">
        <f>+C44+C50</f>
        <v>27456</v>
      </c>
      <c r="D55" s="108">
        <f>+D44+D50</f>
        <v>27721</v>
      </c>
      <c r="E55" s="583">
        <f>+E44+E50</f>
        <v>26056</v>
      </c>
    </row>
    <row r="56" spans="3:5" ht="13.5" thickBot="1">
      <c r="C56" s="584"/>
      <c r="D56" s="584"/>
      <c r="E56" s="584"/>
    </row>
    <row r="57" spans="1:5" ht="13.5" thickBot="1">
      <c r="A57" s="525" t="s">
        <v>683</v>
      </c>
      <c r="B57" s="526"/>
      <c r="C57" s="112">
        <v>6</v>
      </c>
      <c r="D57" s="112">
        <v>6</v>
      </c>
      <c r="E57" s="573">
        <v>6</v>
      </c>
    </row>
    <row r="58" spans="1:5" ht="13.5" thickBot="1">
      <c r="A58" s="525" t="s">
        <v>148</v>
      </c>
      <c r="B58" s="526"/>
      <c r="C58" s="112">
        <v>0</v>
      </c>
      <c r="D58" s="112">
        <v>0</v>
      </c>
      <c r="E58" s="573">
        <v>0</v>
      </c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H142" sqref="H142"/>
    </sheetView>
  </sheetViews>
  <sheetFormatPr defaultColWidth="9.00390625" defaultRowHeight="12.75"/>
  <cols>
    <col min="1" max="1" width="18.625" style="580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1"/>
      <c r="D1" s="561"/>
      <c r="E1" s="658" t="str">
        <f>+CONCATENATE("8.1.1. melléklet a ……/",LEFT(ÖSSZEFÜGGÉSEK!A4,4)+1,". (……) önkormányzati rendelethez")</f>
        <v>8.1.1. melléklet a ……/2015. (……) önkormányzati rendelethez</v>
      </c>
    </row>
    <row r="2" spans="1:5" s="562" customFormat="1" ht="25.5" customHeight="1">
      <c r="A2" s="543" t="s">
        <v>146</v>
      </c>
      <c r="B2" s="750" t="s">
        <v>759</v>
      </c>
      <c r="C2" s="751"/>
      <c r="D2" s="752"/>
      <c r="E2" s="585"/>
    </row>
    <row r="3" spans="1:5" s="562" customFormat="1" ht="24.75" thickBot="1">
      <c r="A3" s="560" t="s">
        <v>145</v>
      </c>
      <c r="B3" s="753" t="s">
        <v>700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7056</v>
      </c>
      <c r="D8" s="605">
        <f>SUM(D9:D18)</f>
        <v>6152</v>
      </c>
      <c r="E8" s="582">
        <f>SUM(E9:E18)</f>
        <v>6152</v>
      </c>
    </row>
    <row r="9" spans="1:5" s="539" customFormat="1" ht="12" customHeight="1">
      <c r="A9" s="587" t="s">
        <v>71</v>
      </c>
      <c r="B9" s="366" t="s">
        <v>346</v>
      </c>
      <c r="C9" s="105"/>
      <c r="D9" s="606"/>
      <c r="E9" s="700">
        <f>'8.1. sz. mell.'!E9-'8.1.2. sz. mell.'!E9</f>
        <v>0</v>
      </c>
    </row>
    <row r="10" spans="1:5" s="539" customFormat="1" ht="12" customHeight="1">
      <c r="A10" s="588" t="s">
        <v>72</v>
      </c>
      <c r="B10" s="364" t="s">
        <v>347</v>
      </c>
      <c r="C10" s="442"/>
      <c r="D10" s="607"/>
      <c r="E10" s="448">
        <f>'8.1. sz. mell.'!E10-'8.1.2. sz. mell.'!E10</f>
        <v>0</v>
      </c>
    </row>
    <row r="11" spans="1:5" s="539" customFormat="1" ht="12" customHeight="1">
      <c r="A11" s="588" t="s">
        <v>73</v>
      </c>
      <c r="B11" s="364" t="s">
        <v>348</v>
      </c>
      <c r="C11" s="442"/>
      <c r="D11" s="607"/>
      <c r="E11" s="448">
        <f>'8.1. sz. mell.'!E11-'8.1.2. sz. mell.'!E11</f>
        <v>0</v>
      </c>
    </row>
    <row r="12" spans="1:5" s="539" customFormat="1" ht="12" customHeight="1">
      <c r="A12" s="588" t="s">
        <v>74</v>
      </c>
      <c r="B12" s="364" t="s">
        <v>349</v>
      </c>
      <c r="C12" s="442"/>
      <c r="D12" s="607"/>
      <c r="E12" s="448">
        <f>'8.1. sz. mell.'!E12-'8.1.2. sz. mell.'!E12</f>
        <v>0</v>
      </c>
    </row>
    <row r="13" spans="1:5" s="539" customFormat="1" ht="12" customHeight="1">
      <c r="A13" s="588" t="s">
        <v>106</v>
      </c>
      <c r="B13" s="364" t="s">
        <v>350</v>
      </c>
      <c r="C13" s="442">
        <v>5108</v>
      </c>
      <c r="D13" s="607">
        <v>4219</v>
      </c>
      <c r="E13" s="448">
        <f>'8.1. sz. mell.'!E13-'8.1.2. sz. mell.'!E13</f>
        <v>4219</v>
      </c>
    </row>
    <row r="14" spans="1:5" s="539" customFormat="1" ht="12" customHeight="1">
      <c r="A14" s="588" t="s">
        <v>75</v>
      </c>
      <c r="B14" s="364" t="s">
        <v>567</v>
      </c>
      <c r="C14" s="442">
        <v>1154</v>
      </c>
      <c r="D14" s="607">
        <v>1013</v>
      </c>
      <c r="E14" s="448">
        <f>'8.1. sz. mell.'!E14-'8.1.2. sz. mell.'!E14</f>
        <v>1013</v>
      </c>
    </row>
    <row r="15" spans="1:5" s="565" customFormat="1" ht="12" customHeight="1">
      <c r="A15" s="588" t="s">
        <v>76</v>
      </c>
      <c r="B15" s="363" t="s">
        <v>568</v>
      </c>
      <c r="C15" s="442">
        <v>794</v>
      </c>
      <c r="D15" s="607">
        <v>919</v>
      </c>
      <c r="E15" s="448">
        <f>'8.1. sz. mell.'!E15-'8.1.2. sz. mell.'!E15</f>
        <v>919</v>
      </c>
    </row>
    <row r="16" spans="1:5" s="565" customFormat="1" ht="12" customHeight="1">
      <c r="A16" s="588" t="s">
        <v>84</v>
      </c>
      <c r="B16" s="364" t="s">
        <v>353</v>
      </c>
      <c r="C16" s="106"/>
      <c r="D16" s="608">
        <v>1</v>
      </c>
      <c r="E16" s="448">
        <f>'8.1. sz. mell.'!E16-'8.1.2. sz. mell.'!E16</f>
        <v>1</v>
      </c>
    </row>
    <row r="17" spans="1:5" s="539" customFormat="1" ht="12" customHeight="1">
      <c r="A17" s="588" t="s">
        <v>85</v>
      </c>
      <c r="B17" s="364" t="s">
        <v>355</v>
      </c>
      <c r="C17" s="442"/>
      <c r="D17" s="607"/>
      <c r="E17" s="448">
        <f>'8.1. sz. mell.'!E17-'8.1.2. sz. mell.'!E17</f>
        <v>0</v>
      </c>
    </row>
    <row r="18" spans="1:5" s="565" customFormat="1" ht="12" customHeight="1" thickBot="1">
      <c r="A18" s="588" t="s">
        <v>86</v>
      </c>
      <c r="B18" s="363" t="s">
        <v>357</v>
      </c>
      <c r="C18" s="444"/>
      <c r="D18" s="115"/>
      <c r="E18" s="701">
        <f>'8.1. sz. mell.'!E18-'8.1.2. sz. mell.'!E18</f>
        <v>0</v>
      </c>
    </row>
    <row r="19" spans="1:5" s="565" customFormat="1" ht="12" customHeight="1" thickBot="1">
      <c r="A19" s="513" t="s">
        <v>7</v>
      </c>
      <c r="B19" s="576" t="s">
        <v>569</v>
      </c>
      <c r="C19" s="445">
        <f>SUM(C20:C22)</f>
        <v>0</v>
      </c>
      <c r="D19" s="605">
        <f>SUM(D20:D22)</f>
        <v>0</v>
      </c>
      <c r="E19" s="582">
        <f>SUM(E20:E22)</f>
        <v>0</v>
      </c>
    </row>
    <row r="20" spans="1:5" s="565" customFormat="1" ht="12" customHeight="1">
      <c r="A20" s="588" t="s">
        <v>77</v>
      </c>
      <c r="B20" s="365" t="s">
        <v>319</v>
      </c>
      <c r="C20" s="442"/>
      <c r="D20" s="607"/>
      <c r="E20" s="448">
        <f>'8.1. sz. mell.'!E20-'8.1.2. sz. mell.'!E20</f>
        <v>0</v>
      </c>
    </row>
    <row r="21" spans="1:5" s="565" customFormat="1" ht="12" customHeight="1">
      <c r="A21" s="588" t="s">
        <v>78</v>
      </c>
      <c r="B21" s="364" t="s">
        <v>570</v>
      </c>
      <c r="C21" s="442"/>
      <c r="D21" s="607"/>
      <c r="E21" s="448">
        <f>'8.1. sz. mell.'!E21-'8.1.2. sz. mell.'!E21</f>
        <v>0</v>
      </c>
    </row>
    <row r="22" spans="1:5" s="565" customFormat="1" ht="12" customHeight="1">
      <c r="A22" s="588" t="s">
        <v>79</v>
      </c>
      <c r="B22" s="364" t="s">
        <v>571</v>
      </c>
      <c r="C22" s="442"/>
      <c r="D22" s="607"/>
      <c r="E22" s="448">
        <f>'8.1. sz. mell.'!E22-'8.1.2. sz. mell.'!E22</f>
        <v>0</v>
      </c>
    </row>
    <row r="23" spans="1:5" s="539" customFormat="1" ht="12" customHeight="1" thickBot="1">
      <c r="A23" s="588" t="s">
        <v>80</v>
      </c>
      <c r="B23" s="364" t="s">
        <v>693</v>
      </c>
      <c r="C23" s="442"/>
      <c r="D23" s="607"/>
      <c r="E23" s="448">
        <f>'8.1. sz. mell.'!E23-'8.1.2. sz. mell.'!E23</f>
        <v>0</v>
      </c>
    </row>
    <row r="24" spans="1:5" s="539" customFormat="1" ht="12" customHeight="1" thickBot="1">
      <c r="A24" s="575" t="s">
        <v>8</v>
      </c>
      <c r="B24" s="384" t="s">
        <v>123</v>
      </c>
      <c r="C24" s="40"/>
      <c r="D24" s="609"/>
      <c r="E24" s="581"/>
    </row>
    <row r="25" spans="1:5" s="539" customFormat="1" ht="12" customHeight="1" thickBot="1">
      <c r="A25" s="575" t="s">
        <v>9</v>
      </c>
      <c r="B25" s="384" t="s">
        <v>572</v>
      </c>
      <c r="C25" s="445">
        <f>+C26+C27</f>
        <v>0</v>
      </c>
      <c r="D25" s="605">
        <f>+D26+D27</f>
        <v>0</v>
      </c>
      <c r="E25" s="582">
        <f>+E26+E27</f>
        <v>0</v>
      </c>
    </row>
    <row r="26" spans="1:5" s="539" customFormat="1" ht="12" customHeight="1">
      <c r="A26" s="589" t="s">
        <v>333</v>
      </c>
      <c r="B26" s="590" t="s">
        <v>570</v>
      </c>
      <c r="C26" s="102"/>
      <c r="D26" s="596"/>
      <c r="E26" s="448">
        <f>'8.1. sz. mell.'!E26-'8.1.2. sz. mell.'!E26</f>
        <v>0</v>
      </c>
    </row>
    <row r="27" spans="1:5" s="539" customFormat="1" ht="12" customHeight="1">
      <c r="A27" s="589" t="s">
        <v>339</v>
      </c>
      <c r="B27" s="591" t="s">
        <v>573</v>
      </c>
      <c r="C27" s="446"/>
      <c r="D27" s="610"/>
      <c r="E27" s="448">
        <f>'8.1. sz. mell.'!E27-'8.1.2. sz. mell.'!E27</f>
        <v>0</v>
      </c>
    </row>
    <row r="28" spans="1:5" s="539" customFormat="1" ht="12" customHeight="1" thickBot="1">
      <c r="A28" s="588" t="s">
        <v>341</v>
      </c>
      <c r="B28" s="592" t="s">
        <v>694</v>
      </c>
      <c r="C28" s="572"/>
      <c r="D28" s="611"/>
      <c r="E28" s="448">
        <f>'8.1. sz. mell.'!E28-'8.1.2. sz. mell.'!E28</f>
        <v>0</v>
      </c>
    </row>
    <row r="29" spans="1:5" s="539" customFormat="1" ht="12" customHeight="1" thickBot="1">
      <c r="A29" s="575" t="s">
        <v>10</v>
      </c>
      <c r="B29" s="384" t="s">
        <v>574</v>
      </c>
      <c r="C29" s="445">
        <f>+C30+C31+C32</f>
        <v>0</v>
      </c>
      <c r="D29" s="605">
        <f>+D30+D31+D32</f>
        <v>0</v>
      </c>
      <c r="E29" s="582">
        <f>+E30+E31+E32</f>
        <v>0</v>
      </c>
    </row>
    <row r="30" spans="1:5" s="539" customFormat="1" ht="12" customHeight="1">
      <c r="A30" s="589" t="s">
        <v>64</v>
      </c>
      <c r="B30" s="590" t="s">
        <v>359</v>
      </c>
      <c r="C30" s="102"/>
      <c r="D30" s="596"/>
      <c r="E30" s="448">
        <f>'8.1. sz. mell.'!E30-'8.1.2. sz. mell.'!E30</f>
        <v>0</v>
      </c>
    </row>
    <row r="31" spans="1:5" s="539" customFormat="1" ht="12" customHeight="1">
      <c r="A31" s="589" t="s">
        <v>65</v>
      </c>
      <c r="B31" s="591" t="s">
        <v>360</v>
      </c>
      <c r="C31" s="446"/>
      <c r="D31" s="610"/>
      <c r="E31" s="448">
        <f>'8.1. sz. mell.'!E31-'8.1.2. sz. mell.'!E31</f>
        <v>0</v>
      </c>
    </row>
    <row r="32" spans="1:5" s="539" customFormat="1" ht="12" customHeight="1" thickBot="1">
      <c r="A32" s="588" t="s">
        <v>66</v>
      </c>
      <c r="B32" s="574" t="s">
        <v>362</v>
      </c>
      <c r="C32" s="572"/>
      <c r="D32" s="611"/>
      <c r="E32" s="448">
        <f>'8.1. sz. mell.'!E32-'8.1.2. sz. mell.'!E32</f>
        <v>0</v>
      </c>
    </row>
    <row r="33" spans="1:5" s="539" customFormat="1" ht="12" customHeight="1" thickBot="1">
      <c r="A33" s="575" t="s">
        <v>11</v>
      </c>
      <c r="B33" s="384" t="s">
        <v>486</v>
      </c>
      <c r="C33" s="40"/>
      <c r="D33" s="609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609"/>
      <c r="E34" s="581"/>
    </row>
    <row r="35" spans="1:5" s="539" customFormat="1" ht="12" customHeight="1" thickBot="1">
      <c r="A35" s="513" t="s">
        <v>13</v>
      </c>
      <c r="B35" s="384" t="s">
        <v>576</v>
      </c>
      <c r="C35" s="445">
        <f>+C8+C19+C24+C25+C29+C33+C34</f>
        <v>7056</v>
      </c>
      <c r="D35" s="605">
        <f>+D8+D19+D24+D25+D29+D33+D34</f>
        <v>6152</v>
      </c>
      <c r="E35" s="582">
        <f>+E8+E19+E24+E25+E29+E33+E34</f>
        <v>6152</v>
      </c>
    </row>
    <row r="36" spans="1:5" s="565" customFormat="1" ht="12" customHeight="1" thickBot="1">
      <c r="A36" s="577" t="s">
        <v>14</v>
      </c>
      <c r="B36" s="384" t="s">
        <v>577</v>
      </c>
      <c r="C36" s="445">
        <f>+C37+C38+C39</f>
        <v>15961</v>
      </c>
      <c r="D36" s="605">
        <f>+D37+D38+D39</f>
        <v>4266</v>
      </c>
      <c r="E36" s="582">
        <f>+E37+E38+E39</f>
        <v>4241</v>
      </c>
    </row>
    <row r="37" spans="1:5" s="565" customFormat="1" ht="15" customHeight="1">
      <c r="A37" s="589" t="s">
        <v>578</v>
      </c>
      <c r="B37" s="590" t="s">
        <v>166</v>
      </c>
      <c r="C37" s="102"/>
      <c r="D37" s="596">
        <v>323</v>
      </c>
      <c r="E37" s="448">
        <f>'8.1. sz. mell.'!E37-'8.1.2. sz. mell.'!E37</f>
        <v>323</v>
      </c>
    </row>
    <row r="38" spans="1:5" s="565" customFormat="1" ht="15" customHeight="1">
      <c r="A38" s="589" t="s">
        <v>579</v>
      </c>
      <c r="B38" s="591" t="s">
        <v>2</v>
      </c>
      <c r="C38" s="446"/>
      <c r="D38" s="610"/>
      <c r="E38" s="448">
        <f>'8.1. sz. mell.'!E38-'8.1.2. sz. mell.'!E38</f>
        <v>0</v>
      </c>
    </row>
    <row r="39" spans="1:5" ht="13.5" thickBot="1">
      <c r="A39" s="588" t="s">
        <v>580</v>
      </c>
      <c r="B39" s="574" t="s">
        <v>581</v>
      </c>
      <c r="C39" s="572">
        <v>15961</v>
      </c>
      <c r="D39" s="611">
        <v>3943</v>
      </c>
      <c r="E39" s="448">
        <f>'8.1. sz. mell.'!E39-'8.1.2. sz. mell.'!E39</f>
        <v>3918</v>
      </c>
    </row>
    <row r="40" spans="1:5" s="564" customFormat="1" ht="16.5" customHeight="1" thickBot="1">
      <c r="A40" s="577" t="s">
        <v>15</v>
      </c>
      <c r="B40" s="578" t="s">
        <v>582</v>
      </c>
      <c r="C40" s="108">
        <f>+C35+C36</f>
        <v>23017</v>
      </c>
      <c r="D40" s="612">
        <f>+D35+D36</f>
        <v>10418</v>
      </c>
      <c r="E40" s="583">
        <f>+E35+E36</f>
        <v>10393</v>
      </c>
    </row>
    <row r="41" spans="1:5" s="339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47" t="s">
        <v>44</v>
      </c>
      <c r="B43" s="748"/>
      <c r="C43" s="748"/>
      <c r="D43" s="748"/>
      <c r="E43" s="749"/>
    </row>
    <row r="44" spans="1:5" ht="12" customHeight="1" thickBot="1">
      <c r="A44" s="575" t="s">
        <v>6</v>
      </c>
      <c r="B44" s="384" t="s">
        <v>583</v>
      </c>
      <c r="C44" s="445">
        <f>SUM(C45:C49)</f>
        <v>23017</v>
      </c>
      <c r="D44" s="445">
        <f>SUM(D45:D49)</f>
        <v>10311</v>
      </c>
      <c r="E44" s="582">
        <f>SUM(E45:E49)</f>
        <v>8646</v>
      </c>
    </row>
    <row r="45" spans="1:5" ht="12" customHeight="1">
      <c r="A45" s="588" t="s">
        <v>71</v>
      </c>
      <c r="B45" s="365" t="s">
        <v>36</v>
      </c>
      <c r="C45" s="102">
        <v>9243</v>
      </c>
      <c r="D45" s="102">
        <v>3127</v>
      </c>
      <c r="E45" s="448">
        <f>'8.1. sz. mell.'!E45-'8.1.2. sz. mell.'!E45</f>
        <v>3127</v>
      </c>
    </row>
    <row r="46" spans="1:5" ht="12" customHeight="1">
      <c r="A46" s="588" t="s">
        <v>72</v>
      </c>
      <c r="B46" s="364" t="s">
        <v>132</v>
      </c>
      <c r="C46" s="439">
        <v>2445</v>
      </c>
      <c r="D46" s="439">
        <v>828</v>
      </c>
      <c r="E46" s="448">
        <f>'8.1. sz. mell.'!E46-'8.1.2. sz. mell.'!E46</f>
        <v>828</v>
      </c>
    </row>
    <row r="47" spans="1:5" ht="12" customHeight="1">
      <c r="A47" s="588" t="s">
        <v>73</v>
      </c>
      <c r="B47" s="364" t="s">
        <v>100</v>
      </c>
      <c r="C47" s="439">
        <v>11329</v>
      </c>
      <c r="D47" s="439">
        <v>6103</v>
      </c>
      <c r="E47" s="448">
        <f>'8.1. sz. mell.'!E47-'8.1.2. sz. mell.'!E47</f>
        <v>4438</v>
      </c>
    </row>
    <row r="48" spans="1:5" s="339" customFormat="1" ht="12" customHeight="1">
      <c r="A48" s="588" t="s">
        <v>74</v>
      </c>
      <c r="B48" s="364" t="s">
        <v>133</v>
      </c>
      <c r="C48" s="439"/>
      <c r="D48" s="439"/>
      <c r="E48" s="448">
        <f>'8.1. sz. mell.'!E48-'8.1.2. sz. mell.'!E48</f>
        <v>0</v>
      </c>
    </row>
    <row r="49" spans="1:5" ht="12" customHeight="1" thickBot="1">
      <c r="A49" s="588" t="s">
        <v>106</v>
      </c>
      <c r="B49" s="364" t="s">
        <v>134</v>
      </c>
      <c r="C49" s="439"/>
      <c r="D49" s="439">
        <v>253</v>
      </c>
      <c r="E49" s="448">
        <f>'8.1. sz. mell.'!E49-'8.1.2. sz. mell.'!E49</f>
        <v>253</v>
      </c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107</v>
      </c>
      <c r="E50" s="582">
        <f>SUM(E51:E53)</f>
        <v>107</v>
      </c>
    </row>
    <row r="51" spans="1:5" ht="12" customHeight="1">
      <c r="A51" s="588" t="s">
        <v>77</v>
      </c>
      <c r="B51" s="365" t="s">
        <v>156</v>
      </c>
      <c r="C51" s="102"/>
      <c r="D51" s="102">
        <v>107</v>
      </c>
      <c r="E51" s="448">
        <f>'8.1. sz. mell.'!E51-'8.1.2. sz. mell.'!E51</f>
        <v>107</v>
      </c>
    </row>
    <row r="52" spans="1:5" ht="12" customHeight="1">
      <c r="A52" s="588" t="s">
        <v>78</v>
      </c>
      <c r="B52" s="364" t="s">
        <v>136</v>
      </c>
      <c r="C52" s="439"/>
      <c r="D52" s="439"/>
      <c r="E52" s="448">
        <f>'8.1. sz. mell.'!E52-'8.1.2. sz. mell.'!E52</f>
        <v>0</v>
      </c>
    </row>
    <row r="53" spans="1:5" ht="15" customHeight="1">
      <c r="A53" s="588" t="s">
        <v>79</v>
      </c>
      <c r="B53" s="364" t="s">
        <v>45</v>
      </c>
      <c r="C53" s="439"/>
      <c r="D53" s="439"/>
      <c r="E53" s="448">
        <f>'8.1. sz. mell.'!E53-'8.1.2. sz. mell.'!E53</f>
        <v>0</v>
      </c>
    </row>
    <row r="54" spans="1:5" ht="23.25" thickBot="1">
      <c r="A54" s="588" t="s">
        <v>80</v>
      </c>
      <c r="B54" s="364" t="s">
        <v>695</v>
      </c>
      <c r="C54" s="439"/>
      <c r="D54" s="439"/>
      <c r="E54" s="448">
        <f>'8.1. sz. mell.'!E54-'8.1.2. sz. mell.'!E54</f>
        <v>0</v>
      </c>
    </row>
    <row r="55" spans="1:5" ht="15" customHeight="1" thickBot="1">
      <c r="A55" s="575" t="s">
        <v>8</v>
      </c>
      <c r="B55" s="579" t="s">
        <v>585</v>
      </c>
      <c r="C55" s="108">
        <f>+C44+C50</f>
        <v>23017</v>
      </c>
      <c r="D55" s="108">
        <f>+D44+D50</f>
        <v>10418</v>
      </c>
      <c r="E55" s="583">
        <f>+E44+E50</f>
        <v>8753</v>
      </c>
    </row>
    <row r="56" spans="3:5" ht="13.5" thickBot="1">
      <c r="C56" s="584"/>
      <c r="D56" s="584"/>
      <c r="E56" s="584"/>
    </row>
    <row r="57" spans="1:5" ht="13.5" thickBot="1">
      <c r="A57" s="525" t="s">
        <v>683</v>
      </c>
      <c r="B57" s="526"/>
      <c r="C57" s="685">
        <v>3.48</v>
      </c>
      <c r="D57" s="685">
        <v>3.48</v>
      </c>
      <c r="E57" s="706">
        <v>3.48</v>
      </c>
    </row>
    <row r="58" spans="1:5" ht="13.5" thickBot="1">
      <c r="A58" s="525" t="s">
        <v>148</v>
      </c>
      <c r="B58" s="526"/>
      <c r="C58" s="112">
        <v>0</v>
      </c>
      <c r="D58" s="112">
        <v>0</v>
      </c>
      <c r="E58" s="573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6">
      <selection activeCell="H142" sqref="H142"/>
    </sheetView>
  </sheetViews>
  <sheetFormatPr defaultColWidth="9.00390625" defaultRowHeight="12.75"/>
  <cols>
    <col min="1" max="1" width="18.625" style="580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1"/>
      <c r="D1" s="561"/>
      <c r="E1" s="658" t="str">
        <f>+CONCATENATE("8.1.2. melléklet a ……/",LEFT(ÖSSZEFÜGGÉSEK!A4,4)+1,". (……) önkormányzati rendelethez")</f>
        <v>8.1.2. melléklet a ……/2015. (……) önkormányzati rendelethez</v>
      </c>
    </row>
    <row r="2" spans="1:5" s="562" customFormat="1" ht="25.5" customHeight="1">
      <c r="A2" s="543" t="s">
        <v>146</v>
      </c>
      <c r="B2" s="750" t="s">
        <v>759</v>
      </c>
      <c r="C2" s="751"/>
      <c r="D2" s="752"/>
      <c r="E2" s="585" t="s">
        <v>49</v>
      </c>
    </row>
    <row r="3" spans="1:5" s="562" customFormat="1" ht="24.75" thickBot="1">
      <c r="A3" s="560" t="s">
        <v>145</v>
      </c>
      <c r="B3" s="753" t="s">
        <v>692</v>
      </c>
      <c r="C3" s="756"/>
      <c r="D3" s="757"/>
      <c r="E3" s="586" t="s">
        <v>49</v>
      </c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949</v>
      </c>
      <c r="D8" s="605">
        <f>SUM(D9:D18)</f>
        <v>1737</v>
      </c>
      <c r="E8" s="582">
        <f>SUM(E9:E18)</f>
        <v>1737</v>
      </c>
    </row>
    <row r="9" spans="1:5" s="539" customFormat="1" ht="12" customHeight="1">
      <c r="A9" s="587" t="s">
        <v>71</v>
      </c>
      <c r="B9" s="366" t="s">
        <v>346</v>
      </c>
      <c r="C9" s="105"/>
      <c r="D9" s="606"/>
      <c r="E9" s="705"/>
    </row>
    <row r="10" spans="1:5" s="539" customFormat="1" ht="12" customHeight="1">
      <c r="A10" s="588" t="s">
        <v>72</v>
      </c>
      <c r="B10" s="364" t="s">
        <v>347</v>
      </c>
      <c r="C10" s="442"/>
      <c r="D10" s="607"/>
      <c r="E10" s="698"/>
    </row>
    <row r="11" spans="1:5" s="539" customFormat="1" ht="12" customHeight="1">
      <c r="A11" s="588" t="s">
        <v>73</v>
      </c>
      <c r="B11" s="364" t="s">
        <v>348</v>
      </c>
      <c r="C11" s="442"/>
      <c r="D11" s="607"/>
      <c r="E11" s="698"/>
    </row>
    <row r="12" spans="1:5" s="539" customFormat="1" ht="12" customHeight="1">
      <c r="A12" s="588" t="s">
        <v>74</v>
      </c>
      <c r="B12" s="364" t="s">
        <v>349</v>
      </c>
      <c r="C12" s="442"/>
      <c r="D12" s="607"/>
      <c r="E12" s="698"/>
    </row>
    <row r="13" spans="1:5" s="539" customFormat="1" ht="12" customHeight="1">
      <c r="A13" s="588" t="s">
        <v>106</v>
      </c>
      <c r="B13" s="364" t="s">
        <v>350</v>
      </c>
      <c r="C13" s="442">
        <v>707</v>
      </c>
      <c r="D13" s="607">
        <v>1101</v>
      </c>
      <c r="E13" s="698">
        <v>1101</v>
      </c>
    </row>
    <row r="14" spans="1:5" s="539" customFormat="1" ht="12" customHeight="1">
      <c r="A14" s="588" t="s">
        <v>75</v>
      </c>
      <c r="B14" s="364" t="s">
        <v>567</v>
      </c>
      <c r="C14" s="442">
        <v>126</v>
      </c>
      <c r="D14" s="607">
        <v>177</v>
      </c>
      <c r="E14" s="698">
        <v>177</v>
      </c>
    </row>
    <row r="15" spans="1:5" s="565" customFormat="1" ht="12" customHeight="1">
      <c r="A15" s="588" t="s">
        <v>76</v>
      </c>
      <c r="B15" s="363" t="s">
        <v>568</v>
      </c>
      <c r="C15" s="442">
        <v>116</v>
      </c>
      <c r="D15" s="607">
        <v>459</v>
      </c>
      <c r="E15" s="698">
        <v>459</v>
      </c>
    </row>
    <row r="16" spans="1:5" s="565" customFormat="1" ht="12" customHeight="1">
      <c r="A16" s="588" t="s">
        <v>84</v>
      </c>
      <c r="B16" s="364" t="s">
        <v>353</v>
      </c>
      <c r="C16" s="106"/>
      <c r="D16" s="608"/>
      <c r="E16" s="698"/>
    </row>
    <row r="17" spans="1:5" s="539" customFormat="1" ht="12" customHeight="1">
      <c r="A17" s="588" t="s">
        <v>85</v>
      </c>
      <c r="B17" s="364" t="s">
        <v>355</v>
      </c>
      <c r="C17" s="442"/>
      <c r="D17" s="607"/>
      <c r="E17" s="698"/>
    </row>
    <row r="18" spans="1:5" s="565" customFormat="1" ht="12" customHeight="1" thickBot="1">
      <c r="A18" s="588" t="s">
        <v>86</v>
      </c>
      <c r="B18" s="363" t="s">
        <v>357</v>
      </c>
      <c r="C18" s="444"/>
      <c r="D18" s="115"/>
      <c r="E18" s="699"/>
    </row>
    <row r="19" spans="1:5" s="565" customFormat="1" ht="12" customHeight="1" thickBot="1">
      <c r="A19" s="513" t="s">
        <v>7</v>
      </c>
      <c r="B19" s="576" t="s">
        <v>569</v>
      </c>
      <c r="C19" s="445">
        <f>SUM(C20:C22)</f>
        <v>0</v>
      </c>
      <c r="D19" s="605">
        <f>SUM(D20:D22)</f>
        <v>0</v>
      </c>
      <c r="E19" s="582">
        <f>SUM(E20:E22)</f>
        <v>0</v>
      </c>
    </row>
    <row r="20" spans="1:5" s="565" customFormat="1" ht="12" customHeight="1">
      <c r="A20" s="588" t="s">
        <v>77</v>
      </c>
      <c r="B20" s="365" t="s">
        <v>319</v>
      </c>
      <c r="C20" s="442"/>
      <c r="D20" s="607"/>
      <c r="E20" s="114"/>
    </row>
    <row r="21" spans="1:5" s="565" customFormat="1" ht="12" customHeight="1">
      <c r="A21" s="588" t="s">
        <v>78</v>
      </c>
      <c r="B21" s="364" t="s">
        <v>570</v>
      </c>
      <c r="C21" s="442"/>
      <c r="D21" s="607"/>
      <c r="E21" s="114"/>
    </row>
    <row r="22" spans="1:5" s="565" customFormat="1" ht="12" customHeight="1">
      <c r="A22" s="588" t="s">
        <v>79</v>
      </c>
      <c r="B22" s="364" t="s">
        <v>571</v>
      </c>
      <c r="C22" s="442"/>
      <c r="D22" s="607"/>
      <c r="E22" s="114"/>
    </row>
    <row r="23" spans="1:5" s="539" customFormat="1" ht="12" customHeight="1" thickBot="1">
      <c r="A23" s="588" t="s">
        <v>80</v>
      </c>
      <c r="B23" s="364" t="s">
        <v>693</v>
      </c>
      <c r="C23" s="442"/>
      <c r="D23" s="607"/>
      <c r="E23" s="114"/>
    </row>
    <row r="24" spans="1:5" s="539" customFormat="1" ht="12" customHeight="1" thickBot="1">
      <c r="A24" s="575" t="s">
        <v>8</v>
      </c>
      <c r="B24" s="384" t="s">
        <v>123</v>
      </c>
      <c r="C24" s="40"/>
      <c r="D24" s="609"/>
      <c r="E24" s="581"/>
    </row>
    <row r="25" spans="1:5" s="539" customFormat="1" ht="12" customHeight="1" thickBot="1">
      <c r="A25" s="575" t="s">
        <v>9</v>
      </c>
      <c r="B25" s="384" t="s">
        <v>572</v>
      </c>
      <c r="C25" s="445">
        <f>+C26+C27</f>
        <v>0</v>
      </c>
      <c r="D25" s="605">
        <f>+D26+D27</f>
        <v>0</v>
      </c>
      <c r="E25" s="582">
        <f>+E26+E27</f>
        <v>0</v>
      </c>
    </row>
    <row r="26" spans="1:5" s="539" customFormat="1" ht="12" customHeight="1">
      <c r="A26" s="589" t="s">
        <v>333</v>
      </c>
      <c r="B26" s="590" t="s">
        <v>570</v>
      </c>
      <c r="C26" s="102"/>
      <c r="D26" s="596"/>
      <c r="E26" s="569"/>
    </row>
    <row r="27" spans="1:5" s="539" customFormat="1" ht="12" customHeight="1">
      <c r="A27" s="589" t="s">
        <v>339</v>
      </c>
      <c r="B27" s="591" t="s">
        <v>573</v>
      </c>
      <c r="C27" s="446"/>
      <c r="D27" s="610"/>
      <c r="E27" s="568"/>
    </row>
    <row r="28" spans="1:5" s="539" customFormat="1" ht="12" customHeight="1" thickBot="1">
      <c r="A28" s="588" t="s">
        <v>341</v>
      </c>
      <c r="B28" s="592" t="s">
        <v>694</v>
      </c>
      <c r="C28" s="572"/>
      <c r="D28" s="611"/>
      <c r="E28" s="567"/>
    </row>
    <row r="29" spans="1:5" s="539" customFormat="1" ht="12" customHeight="1" thickBot="1">
      <c r="A29" s="575" t="s">
        <v>10</v>
      </c>
      <c r="B29" s="384" t="s">
        <v>574</v>
      </c>
      <c r="C29" s="445">
        <f>+C30+C31+C32</f>
        <v>0</v>
      </c>
      <c r="D29" s="605">
        <f>+D30+D31+D32</f>
        <v>0</v>
      </c>
      <c r="E29" s="582">
        <f>+E30+E31+E32</f>
        <v>0</v>
      </c>
    </row>
    <row r="30" spans="1:5" s="539" customFormat="1" ht="12" customHeight="1">
      <c r="A30" s="589" t="s">
        <v>64</v>
      </c>
      <c r="B30" s="590" t="s">
        <v>359</v>
      </c>
      <c r="C30" s="102"/>
      <c r="D30" s="596"/>
      <c r="E30" s="569"/>
    </row>
    <row r="31" spans="1:5" s="539" customFormat="1" ht="12" customHeight="1">
      <c r="A31" s="589" t="s">
        <v>65</v>
      </c>
      <c r="B31" s="591" t="s">
        <v>360</v>
      </c>
      <c r="C31" s="446"/>
      <c r="D31" s="610"/>
      <c r="E31" s="568"/>
    </row>
    <row r="32" spans="1:5" s="539" customFormat="1" ht="12" customHeight="1" thickBot="1">
      <c r="A32" s="588" t="s">
        <v>66</v>
      </c>
      <c r="B32" s="574" t="s">
        <v>362</v>
      </c>
      <c r="C32" s="572"/>
      <c r="D32" s="611"/>
      <c r="E32" s="567"/>
    </row>
    <row r="33" spans="1:5" s="539" customFormat="1" ht="12" customHeight="1" thickBot="1">
      <c r="A33" s="575" t="s">
        <v>11</v>
      </c>
      <c r="B33" s="384" t="s">
        <v>486</v>
      </c>
      <c r="C33" s="40"/>
      <c r="D33" s="609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609"/>
      <c r="E34" s="581"/>
    </row>
    <row r="35" spans="1:5" s="539" customFormat="1" ht="12" customHeight="1" thickBot="1">
      <c r="A35" s="513" t="s">
        <v>13</v>
      </c>
      <c r="B35" s="384" t="s">
        <v>576</v>
      </c>
      <c r="C35" s="445">
        <f>+C8+C19+C24+C25+C29+C33+C34</f>
        <v>949</v>
      </c>
      <c r="D35" s="605">
        <f>+D8+D19+D24+D25+D29+D33+D34</f>
        <v>1737</v>
      </c>
      <c r="E35" s="582">
        <f>+E8+E19+E24+E25+E29+E33+E34</f>
        <v>1737</v>
      </c>
    </row>
    <row r="36" spans="1:5" s="565" customFormat="1" ht="12" customHeight="1" thickBot="1">
      <c r="A36" s="577" t="s">
        <v>14</v>
      </c>
      <c r="B36" s="384" t="s">
        <v>577</v>
      </c>
      <c r="C36" s="445">
        <f>+C37+C38+C39</f>
        <v>3490</v>
      </c>
      <c r="D36" s="605">
        <f>+D37+D38+D39</f>
        <v>15566</v>
      </c>
      <c r="E36" s="582">
        <f>+E37+E38+E39</f>
        <v>15566</v>
      </c>
    </row>
    <row r="37" spans="1:5" s="565" customFormat="1" ht="15" customHeight="1">
      <c r="A37" s="589" t="s">
        <v>578</v>
      </c>
      <c r="B37" s="590" t="s">
        <v>166</v>
      </c>
      <c r="C37" s="102"/>
      <c r="D37" s="596"/>
      <c r="E37" s="569"/>
    </row>
    <row r="38" spans="1:5" s="565" customFormat="1" ht="15" customHeight="1">
      <c r="A38" s="589" t="s">
        <v>579</v>
      </c>
      <c r="B38" s="591" t="s">
        <v>2</v>
      </c>
      <c r="C38" s="446"/>
      <c r="D38" s="610"/>
      <c r="E38" s="568"/>
    </row>
    <row r="39" spans="1:5" ht="13.5" thickBot="1">
      <c r="A39" s="588" t="s">
        <v>580</v>
      </c>
      <c r="B39" s="574" t="s">
        <v>581</v>
      </c>
      <c r="C39" s="572">
        <v>3490</v>
      </c>
      <c r="D39" s="611">
        <v>15566</v>
      </c>
      <c r="E39" s="846">
        <v>15566</v>
      </c>
    </row>
    <row r="40" spans="1:5" s="564" customFormat="1" ht="16.5" customHeight="1" thickBot="1">
      <c r="A40" s="577" t="s">
        <v>15</v>
      </c>
      <c r="B40" s="578" t="s">
        <v>582</v>
      </c>
      <c r="C40" s="108">
        <f>+C35+C36</f>
        <v>4439</v>
      </c>
      <c r="D40" s="612">
        <f>+D35+D36</f>
        <v>17303</v>
      </c>
      <c r="E40" s="583">
        <f>+E35+E36</f>
        <v>17303</v>
      </c>
    </row>
    <row r="41" spans="1:5" s="339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47" t="s">
        <v>44</v>
      </c>
      <c r="B43" s="748"/>
      <c r="C43" s="748"/>
      <c r="D43" s="748"/>
      <c r="E43" s="749"/>
    </row>
    <row r="44" spans="1:5" ht="12" customHeight="1" thickBot="1">
      <c r="A44" s="575" t="s">
        <v>6</v>
      </c>
      <c r="B44" s="384" t="s">
        <v>583</v>
      </c>
      <c r="C44" s="445">
        <f>SUM(C45:C49)</f>
        <v>4439</v>
      </c>
      <c r="D44" s="445">
        <f>SUM(D45:D49)</f>
        <v>17303</v>
      </c>
      <c r="E44" s="582">
        <f>SUM(E45:E49)</f>
        <v>17303</v>
      </c>
    </row>
    <row r="45" spans="1:5" ht="12" customHeight="1">
      <c r="A45" s="588" t="s">
        <v>71</v>
      </c>
      <c r="B45" s="365" t="s">
        <v>36</v>
      </c>
      <c r="C45" s="102">
        <v>1732</v>
      </c>
      <c r="D45" s="102">
        <v>8540</v>
      </c>
      <c r="E45" s="697">
        <f>8180+360</f>
        <v>8540</v>
      </c>
    </row>
    <row r="46" spans="1:5" ht="12" customHeight="1">
      <c r="A46" s="588" t="s">
        <v>72</v>
      </c>
      <c r="B46" s="364" t="s">
        <v>132</v>
      </c>
      <c r="C46" s="439">
        <v>446</v>
      </c>
      <c r="D46" s="439">
        <v>2283</v>
      </c>
      <c r="E46" s="697">
        <f>2155+128</f>
        <v>2283</v>
      </c>
    </row>
    <row r="47" spans="1:5" ht="12" customHeight="1">
      <c r="A47" s="588" t="s">
        <v>73</v>
      </c>
      <c r="B47" s="364" t="s">
        <v>100</v>
      </c>
      <c r="C47" s="439">
        <v>2261</v>
      </c>
      <c r="D47" s="439">
        <v>6480</v>
      </c>
      <c r="E47" s="697">
        <v>6480</v>
      </c>
    </row>
    <row r="48" spans="1:5" s="339" customFormat="1" ht="12" customHeight="1">
      <c r="A48" s="588" t="s">
        <v>74</v>
      </c>
      <c r="B48" s="364" t="s">
        <v>133</v>
      </c>
      <c r="C48" s="439"/>
      <c r="D48" s="439"/>
      <c r="E48" s="697"/>
    </row>
    <row r="49" spans="1:5" ht="12" customHeight="1" thickBot="1">
      <c r="A49" s="588" t="s">
        <v>106</v>
      </c>
      <c r="B49" s="364" t="s">
        <v>134</v>
      </c>
      <c r="C49" s="439"/>
      <c r="D49" s="439"/>
      <c r="E49" s="697"/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0</v>
      </c>
      <c r="E50" s="582">
        <f>SUM(E51:E53)</f>
        <v>0</v>
      </c>
    </row>
    <row r="51" spans="1:5" ht="12" customHeight="1">
      <c r="A51" s="588" t="s">
        <v>77</v>
      </c>
      <c r="B51" s="365" t="s">
        <v>156</v>
      </c>
      <c r="C51" s="102"/>
      <c r="D51" s="102"/>
      <c r="E51" s="569"/>
    </row>
    <row r="52" spans="1:5" ht="12" customHeight="1">
      <c r="A52" s="588" t="s">
        <v>78</v>
      </c>
      <c r="B52" s="364" t="s">
        <v>136</v>
      </c>
      <c r="C52" s="439"/>
      <c r="D52" s="439"/>
      <c r="E52" s="593"/>
    </row>
    <row r="53" spans="1:5" ht="15" customHeight="1">
      <c r="A53" s="588" t="s">
        <v>79</v>
      </c>
      <c r="B53" s="364" t="s">
        <v>45</v>
      </c>
      <c r="C53" s="439"/>
      <c r="D53" s="439"/>
      <c r="E53" s="593"/>
    </row>
    <row r="54" spans="1:5" ht="23.25" thickBot="1">
      <c r="A54" s="588" t="s">
        <v>80</v>
      </c>
      <c r="B54" s="364" t="s">
        <v>695</v>
      </c>
      <c r="C54" s="439"/>
      <c r="D54" s="439"/>
      <c r="E54" s="593"/>
    </row>
    <row r="55" spans="1:5" ht="15" customHeight="1" thickBot="1">
      <c r="A55" s="575" t="s">
        <v>8</v>
      </c>
      <c r="B55" s="579" t="s">
        <v>585</v>
      </c>
      <c r="C55" s="108">
        <f>+C44+C50</f>
        <v>4439</v>
      </c>
      <c r="D55" s="108">
        <f>+D44+D50</f>
        <v>17303</v>
      </c>
      <c r="E55" s="583">
        <f>+E44+E50</f>
        <v>17303</v>
      </c>
    </row>
    <row r="56" spans="3:5" ht="13.5" thickBot="1">
      <c r="C56" s="584"/>
      <c r="D56" s="584"/>
      <c r="E56" s="584"/>
    </row>
    <row r="57" spans="1:5" ht="13.5" thickBot="1">
      <c r="A57" s="525" t="s">
        <v>683</v>
      </c>
      <c r="B57" s="526"/>
      <c r="C57" s="685">
        <v>2.52</v>
      </c>
      <c r="D57" s="685">
        <v>2.52</v>
      </c>
      <c r="E57" s="706">
        <v>2.52</v>
      </c>
    </row>
    <row r="58" spans="1:5" ht="13.5" thickBot="1">
      <c r="A58" s="525" t="s">
        <v>148</v>
      </c>
      <c r="B58" s="526"/>
      <c r="C58" s="112">
        <v>0</v>
      </c>
      <c r="D58" s="112">
        <v>0</v>
      </c>
      <c r="E58" s="573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6">
      <selection activeCell="H142" sqref="H142"/>
    </sheetView>
  </sheetViews>
  <sheetFormatPr defaultColWidth="9.00390625" defaultRowHeight="12.75"/>
  <cols>
    <col min="1" max="1" width="18.625" style="580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689" t="s">
        <v>757</v>
      </c>
      <c r="B1" s="517"/>
      <c r="C1" s="561"/>
      <c r="D1" s="561"/>
      <c r="E1" s="658" t="str">
        <f>+CONCATENATE("8.1.3. melléklet a ……/",LEFT(ÖSSZEFÜGGÉSEK!A4,4)+1,". (……) önkormányzati rendelethez")</f>
        <v>8.1.3. melléklet a ……/2015. (……) önkormányzati rendelethez</v>
      </c>
    </row>
    <row r="2" spans="1:5" s="562" customFormat="1" ht="25.5" customHeight="1">
      <c r="A2" s="543" t="s">
        <v>146</v>
      </c>
      <c r="B2" s="750" t="s">
        <v>759</v>
      </c>
      <c r="C2" s="751"/>
      <c r="D2" s="752"/>
      <c r="E2" s="585"/>
    </row>
    <row r="3" spans="1:5" s="562" customFormat="1" ht="24.75" thickBot="1">
      <c r="A3" s="560" t="s">
        <v>145</v>
      </c>
      <c r="B3" s="753" t="s">
        <v>701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0</v>
      </c>
      <c r="D8" s="605">
        <f>SUM(D9:D18)</f>
        <v>0</v>
      </c>
      <c r="E8" s="582">
        <f>SUM(E9:E18)</f>
        <v>0</v>
      </c>
    </row>
    <row r="9" spans="1:5" s="539" customFormat="1" ht="12" customHeight="1">
      <c r="A9" s="587" t="s">
        <v>71</v>
      </c>
      <c r="B9" s="366" t="s">
        <v>346</v>
      </c>
      <c r="C9" s="105"/>
      <c r="D9" s="606"/>
      <c r="E9" s="571"/>
    </row>
    <row r="10" spans="1:5" s="539" customFormat="1" ht="12" customHeight="1">
      <c r="A10" s="588" t="s">
        <v>72</v>
      </c>
      <c r="B10" s="364" t="s">
        <v>347</v>
      </c>
      <c r="C10" s="442"/>
      <c r="D10" s="607"/>
      <c r="E10" s="114"/>
    </row>
    <row r="11" spans="1:5" s="539" customFormat="1" ht="12" customHeight="1">
      <c r="A11" s="588" t="s">
        <v>73</v>
      </c>
      <c r="B11" s="364" t="s">
        <v>348</v>
      </c>
      <c r="C11" s="442"/>
      <c r="D11" s="607"/>
      <c r="E11" s="114"/>
    </row>
    <row r="12" spans="1:5" s="539" customFormat="1" ht="12" customHeight="1">
      <c r="A12" s="588" t="s">
        <v>74</v>
      </c>
      <c r="B12" s="364" t="s">
        <v>349</v>
      </c>
      <c r="C12" s="442"/>
      <c r="D12" s="607"/>
      <c r="E12" s="114"/>
    </row>
    <row r="13" spans="1:5" s="539" customFormat="1" ht="12" customHeight="1">
      <c r="A13" s="588" t="s">
        <v>106</v>
      </c>
      <c r="B13" s="364" t="s">
        <v>350</v>
      </c>
      <c r="C13" s="442"/>
      <c r="D13" s="607"/>
      <c r="E13" s="114"/>
    </row>
    <row r="14" spans="1:5" s="539" customFormat="1" ht="12" customHeight="1">
      <c r="A14" s="588" t="s">
        <v>75</v>
      </c>
      <c r="B14" s="364" t="s">
        <v>567</v>
      </c>
      <c r="C14" s="442"/>
      <c r="D14" s="607"/>
      <c r="E14" s="114"/>
    </row>
    <row r="15" spans="1:5" s="565" customFormat="1" ht="12" customHeight="1">
      <c r="A15" s="588" t="s">
        <v>76</v>
      </c>
      <c r="B15" s="363" t="s">
        <v>568</v>
      </c>
      <c r="C15" s="442"/>
      <c r="D15" s="607"/>
      <c r="E15" s="114"/>
    </row>
    <row r="16" spans="1:5" s="565" customFormat="1" ht="12" customHeight="1">
      <c r="A16" s="588" t="s">
        <v>84</v>
      </c>
      <c r="B16" s="364" t="s">
        <v>353</v>
      </c>
      <c r="C16" s="106"/>
      <c r="D16" s="608"/>
      <c r="E16" s="570"/>
    </row>
    <row r="17" spans="1:5" s="539" customFormat="1" ht="12" customHeight="1">
      <c r="A17" s="588" t="s">
        <v>85</v>
      </c>
      <c r="B17" s="364" t="s">
        <v>355</v>
      </c>
      <c r="C17" s="442"/>
      <c r="D17" s="607"/>
      <c r="E17" s="114"/>
    </row>
    <row r="18" spans="1:5" s="565" customFormat="1" ht="12" customHeight="1" thickBot="1">
      <c r="A18" s="588" t="s">
        <v>86</v>
      </c>
      <c r="B18" s="363" t="s">
        <v>357</v>
      </c>
      <c r="C18" s="444"/>
      <c r="D18" s="115"/>
      <c r="E18" s="566"/>
    </row>
    <row r="19" spans="1:5" s="565" customFormat="1" ht="12" customHeight="1" thickBot="1">
      <c r="A19" s="513" t="s">
        <v>7</v>
      </c>
      <c r="B19" s="576" t="s">
        <v>569</v>
      </c>
      <c r="C19" s="445">
        <f>SUM(C20:C22)</f>
        <v>0</v>
      </c>
      <c r="D19" s="605">
        <f>SUM(D20:D22)</f>
        <v>0</v>
      </c>
      <c r="E19" s="582">
        <f>SUM(E20:E22)</f>
        <v>0</v>
      </c>
    </row>
    <row r="20" spans="1:5" s="565" customFormat="1" ht="12" customHeight="1">
      <c r="A20" s="588" t="s">
        <v>77</v>
      </c>
      <c r="B20" s="365" t="s">
        <v>319</v>
      </c>
      <c r="C20" s="442"/>
      <c r="D20" s="607"/>
      <c r="E20" s="114"/>
    </row>
    <row r="21" spans="1:5" s="565" customFormat="1" ht="12" customHeight="1">
      <c r="A21" s="588" t="s">
        <v>78</v>
      </c>
      <c r="B21" s="364" t="s">
        <v>570</v>
      </c>
      <c r="C21" s="442"/>
      <c r="D21" s="607"/>
      <c r="E21" s="114"/>
    </row>
    <row r="22" spans="1:5" s="565" customFormat="1" ht="12" customHeight="1">
      <c r="A22" s="588" t="s">
        <v>79</v>
      </c>
      <c r="B22" s="364" t="s">
        <v>571</v>
      </c>
      <c r="C22" s="442"/>
      <c r="D22" s="607"/>
      <c r="E22" s="114"/>
    </row>
    <row r="23" spans="1:5" s="539" customFormat="1" ht="12" customHeight="1" thickBot="1">
      <c r="A23" s="588" t="s">
        <v>80</v>
      </c>
      <c r="B23" s="364" t="s">
        <v>693</v>
      </c>
      <c r="C23" s="442"/>
      <c r="D23" s="607"/>
      <c r="E23" s="114"/>
    </row>
    <row r="24" spans="1:5" s="539" customFormat="1" ht="12" customHeight="1" thickBot="1">
      <c r="A24" s="575" t="s">
        <v>8</v>
      </c>
      <c r="B24" s="384" t="s">
        <v>123</v>
      </c>
      <c r="C24" s="40"/>
      <c r="D24" s="609"/>
      <c r="E24" s="581"/>
    </row>
    <row r="25" spans="1:5" s="539" customFormat="1" ht="12" customHeight="1" thickBot="1">
      <c r="A25" s="575" t="s">
        <v>9</v>
      </c>
      <c r="B25" s="384" t="s">
        <v>572</v>
      </c>
      <c r="C25" s="445">
        <f>+C26+C27</f>
        <v>0</v>
      </c>
      <c r="D25" s="605">
        <f>+D26+D27</f>
        <v>0</v>
      </c>
      <c r="E25" s="582">
        <f>+E26+E27</f>
        <v>0</v>
      </c>
    </row>
    <row r="26" spans="1:5" s="539" customFormat="1" ht="12" customHeight="1">
      <c r="A26" s="589" t="s">
        <v>333</v>
      </c>
      <c r="B26" s="590" t="s">
        <v>570</v>
      </c>
      <c r="C26" s="102"/>
      <c r="D26" s="596"/>
      <c r="E26" s="569"/>
    </row>
    <row r="27" spans="1:5" s="539" customFormat="1" ht="12" customHeight="1">
      <c r="A27" s="589" t="s">
        <v>339</v>
      </c>
      <c r="B27" s="591" t="s">
        <v>573</v>
      </c>
      <c r="C27" s="446"/>
      <c r="D27" s="610"/>
      <c r="E27" s="568"/>
    </row>
    <row r="28" spans="1:5" s="539" customFormat="1" ht="12" customHeight="1" thickBot="1">
      <c r="A28" s="588" t="s">
        <v>341</v>
      </c>
      <c r="B28" s="592" t="s">
        <v>694</v>
      </c>
      <c r="C28" s="572"/>
      <c r="D28" s="611"/>
      <c r="E28" s="567"/>
    </row>
    <row r="29" spans="1:5" s="539" customFormat="1" ht="12" customHeight="1" thickBot="1">
      <c r="A29" s="575" t="s">
        <v>10</v>
      </c>
      <c r="B29" s="384" t="s">
        <v>574</v>
      </c>
      <c r="C29" s="445">
        <f>+C30+C31+C32</f>
        <v>0</v>
      </c>
      <c r="D29" s="605">
        <f>+D30+D31+D32</f>
        <v>0</v>
      </c>
      <c r="E29" s="582">
        <f>+E30+E31+E32</f>
        <v>0</v>
      </c>
    </row>
    <row r="30" spans="1:5" s="539" customFormat="1" ht="12" customHeight="1">
      <c r="A30" s="589" t="s">
        <v>64</v>
      </c>
      <c r="B30" s="590" t="s">
        <v>359</v>
      </c>
      <c r="C30" s="102"/>
      <c r="D30" s="596"/>
      <c r="E30" s="569"/>
    </row>
    <row r="31" spans="1:5" s="539" customFormat="1" ht="12" customHeight="1">
      <c r="A31" s="589" t="s">
        <v>65</v>
      </c>
      <c r="B31" s="591" t="s">
        <v>360</v>
      </c>
      <c r="C31" s="446"/>
      <c r="D31" s="610"/>
      <c r="E31" s="568"/>
    </row>
    <row r="32" spans="1:5" s="539" customFormat="1" ht="12" customHeight="1" thickBot="1">
      <c r="A32" s="588" t="s">
        <v>66</v>
      </c>
      <c r="B32" s="574" t="s">
        <v>362</v>
      </c>
      <c r="C32" s="572"/>
      <c r="D32" s="611"/>
      <c r="E32" s="567"/>
    </row>
    <row r="33" spans="1:5" s="539" customFormat="1" ht="12" customHeight="1" thickBot="1">
      <c r="A33" s="575" t="s">
        <v>11</v>
      </c>
      <c r="B33" s="384" t="s">
        <v>486</v>
      </c>
      <c r="C33" s="40"/>
      <c r="D33" s="609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609"/>
      <c r="E34" s="581"/>
    </row>
    <row r="35" spans="1:5" s="539" customFormat="1" ht="12" customHeight="1" thickBot="1">
      <c r="A35" s="513" t="s">
        <v>13</v>
      </c>
      <c r="B35" s="384" t="s">
        <v>576</v>
      </c>
      <c r="C35" s="445">
        <f>+C8+C19+C24+C25+C29+C33+C34</f>
        <v>0</v>
      </c>
      <c r="D35" s="605">
        <f>+D8+D19+D24+D25+D29+D33+D34</f>
        <v>0</v>
      </c>
      <c r="E35" s="582">
        <f>+E8+E19+E24+E25+E29+E33+E34</f>
        <v>0</v>
      </c>
    </row>
    <row r="36" spans="1:5" s="565" customFormat="1" ht="12" customHeight="1" thickBot="1">
      <c r="A36" s="577" t="s">
        <v>14</v>
      </c>
      <c r="B36" s="384" t="s">
        <v>577</v>
      </c>
      <c r="C36" s="445">
        <f>+C37+C38+C39</f>
        <v>0</v>
      </c>
      <c r="D36" s="605">
        <f>+D37+D38+D39</f>
        <v>0</v>
      </c>
      <c r="E36" s="582">
        <f>+E37+E38+E39</f>
        <v>0</v>
      </c>
    </row>
    <row r="37" spans="1:5" s="565" customFormat="1" ht="15" customHeight="1">
      <c r="A37" s="589" t="s">
        <v>578</v>
      </c>
      <c r="B37" s="590" t="s">
        <v>166</v>
      </c>
      <c r="C37" s="102"/>
      <c r="D37" s="596"/>
      <c r="E37" s="569"/>
    </row>
    <row r="38" spans="1:5" s="565" customFormat="1" ht="15" customHeight="1">
      <c r="A38" s="589" t="s">
        <v>579</v>
      </c>
      <c r="B38" s="591" t="s">
        <v>2</v>
      </c>
      <c r="C38" s="446"/>
      <c r="D38" s="610"/>
      <c r="E38" s="568"/>
    </row>
    <row r="39" spans="1:5" ht="13.5" thickBot="1">
      <c r="A39" s="588" t="s">
        <v>580</v>
      </c>
      <c r="B39" s="574" t="s">
        <v>581</v>
      </c>
      <c r="C39" s="572"/>
      <c r="D39" s="611"/>
      <c r="E39" s="567"/>
    </row>
    <row r="40" spans="1:5" s="564" customFormat="1" ht="16.5" customHeight="1" thickBot="1">
      <c r="A40" s="577" t="s">
        <v>15</v>
      </c>
      <c r="B40" s="578" t="s">
        <v>582</v>
      </c>
      <c r="C40" s="108">
        <f>+C35+C36</f>
        <v>0</v>
      </c>
      <c r="D40" s="612">
        <f>+D35+D36</f>
        <v>0</v>
      </c>
      <c r="E40" s="583">
        <f>+E35+E36</f>
        <v>0</v>
      </c>
    </row>
    <row r="41" spans="1:5" s="339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47" t="s">
        <v>44</v>
      </c>
      <c r="B43" s="748"/>
      <c r="C43" s="748"/>
      <c r="D43" s="748"/>
      <c r="E43" s="749"/>
    </row>
    <row r="44" spans="1:5" ht="12" customHeight="1" thickBot="1">
      <c r="A44" s="575" t="s">
        <v>6</v>
      </c>
      <c r="B44" s="384" t="s">
        <v>583</v>
      </c>
      <c r="C44" s="445">
        <f>SUM(C45:C49)</f>
        <v>0</v>
      </c>
      <c r="D44" s="445">
        <f>SUM(D45:D49)</f>
        <v>0</v>
      </c>
      <c r="E44" s="582">
        <f>SUM(E45:E49)</f>
        <v>0</v>
      </c>
    </row>
    <row r="45" spans="1:5" ht="12" customHeight="1">
      <c r="A45" s="588" t="s">
        <v>71</v>
      </c>
      <c r="B45" s="365" t="s">
        <v>36</v>
      </c>
      <c r="C45" s="102"/>
      <c r="D45" s="102"/>
      <c r="E45" s="569"/>
    </row>
    <row r="46" spans="1:5" ht="12" customHeight="1">
      <c r="A46" s="588" t="s">
        <v>72</v>
      </c>
      <c r="B46" s="364" t="s">
        <v>132</v>
      </c>
      <c r="C46" s="439"/>
      <c r="D46" s="439"/>
      <c r="E46" s="593"/>
    </row>
    <row r="47" spans="1:5" ht="12" customHeight="1">
      <c r="A47" s="588" t="s">
        <v>73</v>
      </c>
      <c r="B47" s="364" t="s">
        <v>100</v>
      </c>
      <c r="C47" s="439"/>
      <c r="D47" s="439"/>
      <c r="E47" s="593"/>
    </row>
    <row r="48" spans="1:5" s="339" customFormat="1" ht="12" customHeight="1">
      <c r="A48" s="588" t="s">
        <v>74</v>
      </c>
      <c r="B48" s="364" t="s">
        <v>133</v>
      </c>
      <c r="C48" s="439"/>
      <c r="D48" s="439"/>
      <c r="E48" s="593"/>
    </row>
    <row r="49" spans="1:5" ht="12" customHeight="1" thickBot="1">
      <c r="A49" s="588" t="s">
        <v>106</v>
      </c>
      <c r="B49" s="364" t="s">
        <v>134</v>
      </c>
      <c r="C49" s="439"/>
      <c r="D49" s="439"/>
      <c r="E49" s="593"/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0</v>
      </c>
      <c r="E50" s="582">
        <f>SUM(E51:E53)</f>
        <v>0</v>
      </c>
    </row>
    <row r="51" spans="1:5" ht="12" customHeight="1">
      <c r="A51" s="588" t="s">
        <v>77</v>
      </c>
      <c r="B51" s="365" t="s">
        <v>156</v>
      </c>
      <c r="C51" s="102"/>
      <c r="D51" s="102"/>
      <c r="E51" s="569"/>
    </row>
    <row r="52" spans="1:5" ht="12" customHeight="1">
      <c r="A52" s="588" t="s">
        <v>78</v>
      </c>
      <c r="B52" s="364" t="s">
        <v>136</v>
      </c>
      <c r="C52" s="439"/>
      <c r="D52" s="439"/>
      <c r="E52" s="593"/>
    </row>
    <row r="53" spans="1:5" ht="15" customHeight="1">
      <c r="A53" s="588" t="s">
        <v>79</v>
      </c>
      <c r="B53" s="364" t="s">
        <v>45</v>
      </c>
      <c r="C53" s="439"/>
      <c r="D53" s="439"/>
      <c r="E53" s="593"/>
    </row>
    <row r="54" spans="1:5" ht="23.25" thickBot="1">
      <c r="A54" s="588" t="s">
        <v>80</v>
      </c>
      <c r="B54" s="364" t="s">
        <v>695</v>
      </c>
      <c r="C54" s="439"/>
      <c r="D54" s="439"/>
      <c r="E54" s="593"/>
    </row>
    <row r="55" spans="1:5" ht="15" customHeight="1" thickBot="1">
      <c r="A55" s="575" t="s">
        <v>8</v>
      </c>
      <c r="B55" s="579" t="s">
        <v>585</v>
      </c>
      <c r="C55" s="108">
        <f>+C44+C50</f>
        <v>0</v>
      </c>
      <c r="D55" s="108">
        <f>+D44+D50</f>
        <v>0</v>
      </c>
      <c r="E55" s="583">
        <f>+E44+E50</f>
        <v>0</v>
      </c>
    </row>
    <row r="56" spans="3:5" ht="13.5" thickBot="1">
      <c r="C56" s="584"/>
      <c r="D56" s="584"/>
      <c r="E56" s="584"/>
    </row>
    <row r="57" spans="1:5" ht="13.5" thickBot="1">
      <c r="A57" s="525" t="s">
        <v>683</v>
      </c>
      <c r="B57" s="526"/>
      <c r="C57" s="112"/>
      <c r="D57" s="112"/>
      <c r="E57" s="573"/>
    </row>
    <row r="58" spans="1:5" ht="13.5" thickBot="1">
      <c r="A58" s="525" t="s">
        <v>148</v>
      </c>
      <c r="B58" s="526"/>
      <c r="C58" s="112"/>
      <c r="D58" s="112"/>
      <c r="E58" s="57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H142" sqref="H142"/>
    </sheetView>
  </sheetViews>
  <sheetFormatPr defaultColWidth="9.00390625" defaultRowHeight="12.75"/>
  <cols>
    <col min="1" max="1" width="18.625" style="580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1"/>
      <c r="D1" s="561"/>
      <c r="E1" s="658" t="str">
        <f>+CONCATENATE("8.2. melléklet a ……/",LEFT(ÖSSZEFÜGGÉSEK!A4,4)+1,". (……) önkormányzati rendelethez")</f>
        <v>8.2. melléklet a ……/2015. (……) önkormányzati rendelethez</v>
      </c>
    </row>
    <row r="2" spans="1:5" s="562" customFormat="1" ht="25.5" customHeight="1">
      <c r="A2" s="543" t="s">
        <v>146</v>
      </c>
      <c r="B2" s="750" t="s">
        <v>760</v>
      </c>
      <c r="C2" s="751"/>
      <c r="D2" s="752"/>
      <c r="E2" s="585"/>
    </row>
    <row r="3" spans="1:5" s="562" customFormat="1" ht="24.75" thickBot="1">
      <c r="A3" s="560" t="s">
        <v>145</v>
      </c>
      <c r="B3" s="753" t="s">
        <v>559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1854</v>
      </c>
      <c r="D8" s="605">
        <f>SUM(D9:D18)</f>
        <v>1771</v>
      </c>
      <c r="E8" s="582">
        <f>SUM(E9:E18)</f>
        <v>1772</v>
      </c>
    </row>
    <row r="9" spans="1:5" s="539" customFormat="1" ht="12" customHeight="1">
      <c r="A9" s="587" t="s">
        <v>71</v>
      </c>
      <c r="B9" s="366" t="s">
        <v>346</v>
      </c>
      <c r="C9" s="105"/>
      <c r="D9" s="606"/>
      <c r="E9" s="571"/>
    </row>
    <row r="10" spans="1:5" s="539" customFormat="1" ht="12" customHeight="1">
      <c r="A10" s="588" t="s">
        <v>72</v>
      </c>
      <c r="B10" s="364" t="s">
        <v>347</v>
      </c>
      <c r="C10" s="442"/>
      <c r="D10" s="607"/>
      <c r="E10" s="114"/>
    </row>
    <row r="11" spans="1:5" s="539" customFormat="1" ht="12" customHeight="1">
      <c r="A11" s="588" t="s">
        <v>73</v>
      </c>
      <c r="B11" s="364" t="s">
        <v>348</v>
      </c>
      <c r="C11" s="442"/>
      <c r="D11" s="607"/>
      <c r="E11" s="114"/>
    </row>
    <row r="12" spans="1:5" s="539" customFormat="1" ht="12" customHeight="1">
      <c r="A12" s="588" t="s">
        <v>74</v>
      </c>
      <c r="B12" s="364" t="s">
        <v>349</v>
      </c>
      <c r="C12" s="442"/>
      <c r="D12" s="607"/>
      <c r="E12" s="114"/>
    </row>
    <row r="13" spans="1:5" s="539" customFormat="1" ht="12" customHeight="1">
      <c r="A13" s="588" t="s">
        <v>106</v>
      </c>
      <c r="B13" s="364" t="s">
        <v>350</v>
      </c>
      <c r="C13" s="442">
        <v>1353</v>
      </c>
      <c r="D13" s="607">
        <v>1192</v>
      </c>
      <c r="E13" s="114">
        <v>1192</v>
      </c>
    </row>
    <row r="14" spans="1:5" s="539" customFormat="1" ht="12" customHeight="1">
      <c r="A14" s="588" t="s">
        <v>75</v>
      </c>
      <c r="B14" s="364" t="s">
        <v>567</v>
      </c>
      <c r="C14" s="442">
        <v>365</v>
      </c>
      <c r="D14" s="607">
        <v>312</v>
      </c>
      <c r="E14" s="114">
        <v>312</v>
      </c>
    </row>
    <row r="15" spans="1:5" s="565" customFormat="1" ht="12" customHeight="1">
      <c r="A15" s="588" t="s">
        <v>76</v>
      </c>
      <c r="B15" s="363" t="s">
        <v>568</v>
      </c>
      <c r="C15" s="442">
        <v>136</v>
      </c>
      <c r="D15" s="607">
        <v>267</v>
      </c>
      <c r="E15" s="114">
        <v>267</v>
      </c>
    </row>
    <row r="16" spans="1:5" s="565" customFormat="1" ht="12" customHeight="1">
      <c r="A16" s="588" t="s">
        <v>84</v>
      </c>
      <c r="B16" s="364" t="s">
        <v>353</v>
      </c>
      <c r="C16" s="106"/>
      <c r="D16" s="608"/>
      <c r="E16" s="570">
        <v>1</v>
      </c>
    </row>
    <row r="17" spans="1:5" s="539" customFormat="1" ht="12" customHeight="1">
      <c r="A17" s="588" t="s">
        <v>85</v>
      </c>
      <c r="B17" s="364" t="s">
        <v>355</v>
      </c>
      <c r="C17" s="442"/>
      <c r="D17" s="607"/>
      <c r="E17" s="114"/>
    </row>
    <row r="18" spans="1:5" s="565" customFormat="1" ht="12" customHeight="1" thickBot="1">
      <c r="A18" s="588" t="s">
        <v>86</v>
      </c>
      <c r="B18" s="363" t="s">
        <v>357</v>
      </c>
      <c r="C18" s="444"/>
      <c r="D18" s="115"/>
      <c r="E18" s="566"/>
    </row>
    <row r="19" spans="1:5" s="565" customFormat="1" ht="12" customHeight="1" thickBot="1">
      <c r="A19" s="513" t="s">
        <v>7</v>
      </c>
      <c r="B19" s="576" t="s">
        <v>569</v>
      </c>
      <c r="C19" s="445">
        <f>SUM(C20:C22)</f>
        <v>520</v>
      </c>
      <c r="D19" s="605">
        <f>SUM(D20:D22)</f>
        <v>1238</v>
      </c>
      <c r="E19" s="582">
        <f>SUM(E20:E22)</f>
        <v>1238</v>
      </c>
    </row>
    <row r="20" spans="1:5" s="565" customFormat="1" ht="12" customHeight="1">
      <c r="A20" s="588" t="s">
        <v>77</v>
      </c>
      <c r="B20" s="365" t="s">
        <v>319</v>
      </c>
      <c r="C20" s="442"/>
      <c r="D20" s="607"/>
      <c r="E20" s="114"/>
    </row>
    <row r="21" spans="1:5" s="565" customFormat="1" ht="12" customHeight="1">
      <c r="A21" s="588" t="s">
        <v>78</v>
      </c>
      <c r="B21" s="364" t="s">
        <v>570</v>
      </c>
      <c r="C21" s="442"/>
      <c r="D21" s="607"/>
      <c r="E21" s="114"/>
    </row>
    <row r="22" spans="1:5" s="565" customFormat="1" ht="12" customHeight="1">
      <c r="A22" s="588" t="s">
        <v>79</v>
      </c>
      <c r="B22" s="364" t="s">
        <v>571</v>
      </c>
      <c r="C22" s="442">
        <v>520</v>
      </c>
      <c r="D22" s="607">
        <v>1238</v>
      </c>
      <c r="E22" s="114">
        <v>1238</v>
      </c>
    </row>
    <row r="23" spans="1:5" s="539" customFormat="1" ht="12" customHeight="1" thickBot="1">
      <c r="A23" s="588" t="s">
        <v>80</v>
      </c>
      <c r="B23" s="364" t="s">
        <v>693</v>
      </c>
      <c r="C23" s="442"/>
      <c r="D23" s="607"/>
      <c r="E23" s="114"/>
    </row>
    <row r="24" spans="1:5" s="539" customFormat="1" ht="12" customHeight="1" thickBot="1">
      <c r="A24" s="575" t="s">
        <v>8</v>
      </c>
      <c r="B24" s="384" t="s">
        <v>123</v>
      </c>
      <c r="C24" s="40"/>
      <c r="D24" s="609"/>
      <c r="E24" s="581"/>
    </row>
    <row r="25" spans="1:5" s="539" customFormat="1" ht="12" customHeight="1" thickBot="1">
      <c r="A25" s="575" t="s">
        <v>9</v>
      </c>
      <c r="B25" s="384" t="s">
        <v>572</v>
      </c>
      <c r="C25" s="445">
        <f>+C26+C27</f>
        <v>0</v>
      </c>
      <c r="D25" s="605">
        <f>+D26+D27</f>
        <v>0</v>
      </c>
      <c r="E25" s="582">
        <f>+E26+E27</f>
        <v>0</v>
      </c>
    </row>
    <row r="26" spans="1:5" s="539" customFormat="1" ht="12" customHeight="1">
      <c r="A26" s="589" t="s">
        <v>333</v>
      </c>
      <c r="B26" s="590" t="s">
        <v>570</v>
      </c>
      <c r="C26" s="102"/>
      <c r="D26" s="596"/>
      <c r="E26" s="569"/>
    </row>
    <row r="27" spans="1:5" s="539" customFormat="1" ht="12" customHeight="1">
      <c r="A27" s="589" t="s">
        <v>339</v>
      </c>
      <c r="B27" s="591" t="s">
        <v>573</v>
      </c>
      <c r="C27" s="446"/>
      <c r="D27" s="610"/>
      <c r="E27" s="568"/>
    </row>
    <row r="28" spans="1:5" s="539" customFormat="1" ht="12" customHeight="1" thickBot="1">
      <c r="A28" s="588" t="s">
        <v>341</v>
      </c>
      <c r="B28" s="592" t="s">
        <v>694</v>
      </c>
      <c r="C28" s="572"/>
      <c r="D28" s="611"/>
      <c r="E28" s="567"/>
    </row>
    <row r="29" spans="1:5" s="539" customFormat="1" ht="12" customHeight="1" thickBot="1">
      <c r="A29" s="575" t="s">
        <v>10</v>
      </c>
      <c r="B29" s="384" t="s">
        <v>574</v>
      </c>
      <c r="C29" s="445">
        <f>+C30+C31+C32</f>
        <v>0</v>
      </c>
      <c r="D29" s="605">
        <f>+D30+D31+D32</f>
        <v>0</v>
      </c>
      <c r="E29" s="582">
        <f>+E30+E31+E32</f>
        <v>0</v>
      </c>
    </row>
    <row r="30" spans="1:5" s="539" customFormat="1" ht="12" customHeight="1">
      <c r="A30" s="589" t="s">
        <v>64</v>
      </c>
      <c r="B30" s="590" t="s">
        <v>359</v>
      </c>
      <c r="C30" s="102"/>
      <c r="D30" s="596"/>
      <c r="E30" s="569"/>
    </row>
    <row r="31" spans="1:5" s="539" customFormat="1" ht="12" customHeight="1">
      <c r="A31" s="589" t="s">
        <v>65</v>
      </c>
      <c r="B31" s="591" t="s">
        <v>360</v>
      </c>
      <c r="C31" s="446"/>
      <c r="D31" s="610"/>
      <c r="E31" s="568"/>
    </row>
    <row r="32" spans="1:5" s="539" customFormat="1" ht="12" customHeight="1" thickBot="1">
      <c r="A32" s="588" t="s">
        <v>66</v>
      </c>
      <c r="B32" s="574" t="s">
        <v>362</v>
      </c>
      <c r="C32" s="572"/>
      <c r="D32" s="611"/>
      <c r="E32" s="567"/>
    </row>
    <row r="33" spans="1:5" s="539" customFormat="1" ht="12" customHeight="1" thickBot="1">
      <c r="A33" s="575" t="s">
        <v>11</v>
      </c>
      <c r="B33" s="384" t="s">
        <v>486</v>
      </c>
      <c r="C33" s="40"/>
      <c r="D33" s="609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609"/>
      <c r="E34" s="581"/>
    </row>
    <row r="35" spans="1:5" s="539" customFormat="1" ht="12" customHeight="1" thickBot="1">
      <c r="A35" s="513" t="s">
        <v>13</v>
      </c>
      <c r="B35" s="384" t="s">
        <v>576</v>
      </c>
      <c r="C35" s="445">
        <f>+C8+C19+C24+C25+C29+C33+C34</f>
        <v>2374</v>
      </c>
      <c r="D35" s="605">
        <f>+D8+D19+D24+D25+D29+D33+D34</f>
        <v>3009</v>
      </c>
      <c r="E35" s="582">
        <f>+E8+E19+E24+E25+E29+E33+E34</f>
        <v>3010</v>
      </c>
    </row>
    <row r="36" spans="1:5" s="565" customFormat="1" ht="12" customHeight="1" thickBot="1">
      <c r="A36" s="577" t="s">
        <v>14</v>
      </c>
      <c r="B36" s="384" t="s">
        <v>577</v>
      </c>
      <c r="C36" s="445">
        <f>+C37+C38+C39</f>
        <v>47235</v>
      </c>
      <c r="D36" s="605">
        <f>+D37+D38+D39</f>
        <v>43310</v>
      </c>
      <c r="E36" s="582">
        <f>+E37+E38+E39</f>
        <v>43310</v>
      </c>
    </row>
    <row r="37" spans="1:5" s="565" customFormat="1" ht="15" customHeight="1">
      <c r="A37" s="589" t="s">
        <v>578</v>
      </c>
      <c r="B37" s="590" t="s">
        <v>166</v>
      </c>
      <c r="C37" s="102"/>
      <c r="D37" s="596">
        <v>123</v>
      </c>
      <c r="E37" s="569">
        <v>123</v>
      </c>
    </row>
    <row r="38" spans="1:5" s="565" customFormat="1" ht="15" customHeight="1">
      <c r="A38" s="589" t="s">
        <v>579</v>
      </c>
      <c r="B38" s="591" t="s">
        <v>2</v>
      </c>
      <c r="C38" s="446"/>
      <c r="D38" s="610"/>
      <c r="E38" s="568"/>
    </row>
    <row r="39" spans="1:5" ht="13.5" thickBot="1">
      <c r="A39" s="588" t="s">
        <v>580</v>
      </c>
      <c r="B39" s="574" t="s">
        <v>581</v>
      </c>
      <c r="C39" s="572">
        <v>47235</v>
      </c>
      <c r="D39" s="611">
        <v>43187</v>
      </c>
      <c r="E39" s="567">
        <v>43187</v>
      </c>
    </row>
    <row r="40" spans="1:5" s="564" customFormat="1" ht="16.5" customHeight="1" thickBot="1">
      <c r="A40" s="577" t="s">
        <v>15</v>
      </c>
      <c r="B40" s="578" t="s">
        <v>582</v>
      </c>
      <c r="C40" s="108">
        <f>+C35+C36</f>
        <v>49609</v>
      </c>
      <c r="D40" s="612">
        <f>+D35+D36</f>
        <v>46319</v>
      </c>
      <c r="E40" s="583">
        <f>+E35+E36</f>
        <v>46320</v>
      </c>
    </row>
    <row r="41" spans="1:5" s="339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47" t="s">
        <v>44</v>
      </c>
      <c r="B43" s="748"/>
      <c r="C43" s="748"/>
      <c r="D43" s="748"/>
      <c r="E43" s="749"/>
    </row>
    <row r="44" spans="1:5" ht="12" customHeight="1" thickBot="1">
      <c r="A44" s="575" t="s">
        <v>6</v>
      </c>
      <c r="B44" s="384" t="s">
        <v>583</v>
      </c>
      <c r="C44" s="445">
        <f>SUM(C45:C49)</f>
        <v>47984</v>
      </c>
      <c r="D44" s="445">
        <f>SUM(D45:D49)</f>
        <v>46058</v>
      </c>
      <c r="E44" s="582">
        <f>SUM(E45:E49)</f>
        <v>44165</v>
      </c>
    </row>
    <row r="45" spans="1:5" ht="12" customHeight="1">
      <c r="A45" s="588" t="s">
        <v>71</v>
      </c>
      <c r="B45" s="365" t="s">
        <v>36</v>
      </c>
      <c r="C45" s="102">
        <v>26969</v>
      </c>
      <c r="D45" s="102">
        <v>26386</v>
      </c>
      <c r="E45" s="569">
        <v>24959</v>
      </c>
    </row>
    <row r="46" spans="1:5" ht="12" customHeight="1">
      <c r="A46" s="588" t="s">
        <v>72</v>
      </c>
      <c r="B46" s="364" t="s">
        <v>132</v>
      </c>
      <c r="C46" s="439">
        <v>7191</v>
      </c>
      <c r="D46" s="439">
        <v>6815</v>
      </c>
      <c r="E46" s="593">
        <v>6815</v>
      </c>
    </row>
    <row r="47" spans="1:5" ht="12" customHeight="1">
      <c r="A47" s="588" t="s">
        <v>73</v>
      </c>
      <c r="B47" s="364" t="s">
        <v>100</v>
      </c>
      <c r="C47" s="439">
        <v>13824</v>
      </c>
      <c r="D47" s="439">
        <v>12857</v>
      </c>
      <c r="E47" s="593">
        <v>12391</v>
      </c>
    </row>
    <row r="48" spans="1:5" s="339" customFormat="1" ht="12" customHeight="1">
      <c r="A48" s="588" t="s">
        <v>74</v>
      </c>
      <c r="B48" s="364" t="s">
        <v>133</v>
      </c>
      <c r="C48" s="439"/>
      <c r="D48" s="439"/>
      <c r="E48" s="593"/>
    </row>
    <row r="49" spans="1:5" ht="12" customHeight="1" thickBot="1">
      <c r="A49" s="588" t="s">
        <v>106</v>
      </c>
      <c r="B49" s="364" t="s">
        <v>134</v>
      </c>
      <c r="C49" s="439"/>
      <c r="D49" s="439"/>
      <c r="E49" s="593"/>
    </row>
    <row r="50" spans="1:5" ht="12" customHeight="1" thickBot="1">
      <c r="A50" s="575" t="s">
        <v>7</v>
      </c>
      <c r="B50" s="384" t="s">
        <v>584</v>
      </c>
      <c r="C50" s="445">
        <f>SUM(C51:C53)</f>
        <v>1625</v>
      </c>
      <c r="D50" s="445">
        <f>SUM(D51:D53)</f>
        <v>261</v>
      </c>
      <c r="E50" s="582">
        <f>SUM(E51:E53)</f>
        <v>261</v>
      </c>
    </row>
    <row r="51" spans="1:5" ht="12" customHeight="1">
      <c r="A51" s="588" t="s">
        <v>77</v>
      </c>
      <c r="B51" s="365" t="s">
        <v>156</v>
      </c>
      <c r="C51" s="102"/>
      <c r="D51" s="102">
        <v>261</v>
      </c>
      <c r="E51" s="569">
        <v>261</v>
      </c>
    </row>
    <row r="52" spans="1:5" ht="12" customHeight="1">
      <c r="A52" s="588" t="s">
        <v>78</v>
      </c>
      <c r="B52" s="364" t="s">
        <v>136</v>
      </c>
      <c r="C52" s="439">
        <v>1625</v>
      </c>
      <c r="D52" s="439"/>
      <c r="E52" s="593"/>
    </row>
    <row r="53" spans="1:5" ht="15" customHeight="1">
      <c r="A53" s="588" t="s">
        <v>79</v>
      </c>
      <c r="B53" s="364" t="s">
        <v>45</v>
      </c>
      <c r="C53" s="439"/>
      <c r="D53" s="439"/>
      <c r="E53" s="593"/>
    </row>
    <row r="54" spans="1:5" ht="23.25" thickBot="1">
      <c r="A54" s="588" t="s">
        <v>80</v>
      </c>
      <c r="B54" s="364" t="s">
        <v>695</v>
      </c>
      <c r="C54" s="439"/>
      <c r="D54" s="439"/>
      <c r="E54" s="593"/>
    </row>
    <row r="55" spans="1:5" ht="15" customHeight="1" thickBot="1">
      <c r="A55" s="575" t="s">
        <v>8</v>
      </c>
      <c r="B55" s="579" t="s">
        <v>585</v>
      </c>
      <c r="C55" s="108">
        <f>+C44+C50</f>
        <v>49609</v>
      </c>
      <c r="D55" s="108">
        <f>+D44+D50</f>
        <v>46319</v>
      </c>
      <c r="E55" s="583">
        <f>+E44+E50</f>
        <v>44426</v>
      </c>
    </row>
    <row r="56" spans="3:5" ht="13.5" thickBot="1">
      <c r="C56" s="584"/>
      <c r="D56" s="584"/>
      <c r="E56" s="584"/>
    </row>
    <row r="57" spans="1:5" ht="13.5" thickBot="1">
      <c r="A57" s="525" t="s">
        <v>683</v>
      </c>
      <c r="B57" s="526"/>
      <c r="C57" s="112">
        <v>11</v>
      </c>
      <c r="D57" s="112">
        <v>11</v>
      </c>
      <c r="E57" s="573">
        <v>11</v>
      </c>
    </row>
    <row r="58" spans="1:5" ht="13.5" thickBot="1">
      <c r="A58" s="525" t="s">
        <v>148</v>
      </c>
      <c r="B58" s="526"/>
      <c r="C58" s="112">
        <v>0</v>
      </c>
      <c r="D58" s="112">
        <v>0</v>
      </c>
      <c r="E58" s="573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7">
      <selection activeCell="D45" sqref="D45:D46"/>
    </sheetView>
  </sheetViews>
  <sheetFormatPr defaultColWidth="9.00390625" defaultRowHeight="12.75"/>
  <cols>
    <col min="1" max="1" width="18.625" style="580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1"/>
      <c r="D1" s="561"/>
      <c r="E1" s="658" t="str">
        <f>+CONCATENATE("8.2.1. melléklet a ……/",LEFT(ÖSSZEFÜGGÉSEK!A4,4)+1,". (……) önkormányzati rendelethez")</f>
        <v>8.2.1. melléklet a ……/2015. (……) önkormányzati rendelethez</v>
      </c>
    </row>
    <row r="2" spans="1:5" s="562" customFormat="1" ht="25.5" customHeight="1">
      <c r="A2" s="543" t="s">
        <v>146</v>
      </c>
      <c r="B2" s="750" t="s">
        <v>760</v>
      </c>
      <c r="C2" s="751"/>
      <c r="D2" s="752"/>
      <c r="E2" s="585"/>
    </row>
    <row r="3" spans="1:5" s="562" customFormat="1" ht="24.75" thickBot="1">
      <c r="A3" s="560" t="s">
        <v>145</v>
      </c>
      <c r="B3" s="753" t="s">
        <v>700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1854</v>
      </c>
      <c r="D8" s="605">
        <f>SUM(D9:D18)</f>
        <v>1771</v>
      </c>
      <c r="E8" s="582">
        <f>SUM(E9:E18)</f>
        <v>1772</v>
      </c>
    </row>
    <row r="9" spans="1:5" s="539" customFormat="1" ht="12" customHeight="1">
      <c r="A9" s="587" t="s">
        <v>71</v>
      </c>
      <c r="B9" s="366" t="s">
        <v>346</v>
      </c>
      <c r="C9" s="105"/>
      <c r="D9" s="606"/>
      <c r="E9" s="700">
        <f>'8.2. sz. mell.'!E9-'8.2.2. sz. mell.'!E9</f>
        <v>0</v>
      </c>
    </row>
    <row r="10" spans="1:5" s="539" customFormat="1" ht="12" customHeight="1">
      <c r="A10" s="588" t="s">
        <v>72</v>
      </c>
      <c r="B10" s="364" t="s">
        <v>347</v>
      </c>
      <c r="C10" s="442"/>
      <c r="D10" s="607"/>
      <c r="E10" s="448">
        <f>'8.2. sz. mell.'!E10-'8.2.2. sz. mell.'!E10</f>
        <v>0</v>
      </c>
    </row>
    <row r="11" spans="1:5" s="539" customFormat="1" ht="12" customHeight="1">
      <c r="A11" s="588" t="s">
        <v>73</v>
      </c>
      <c r="B11" s="364" t="s">
        <v>348</v>
      </c>
      <c r="C11" s="442"/>
      <c r="D11" s="607"/>
      <c r="E11" s="448">
        <f>'8.2. sz. mell.'!E11-'8.2.2. sz. mell.'!E11</f>
        <v>0</v>
      </c>
    </row>
    <row r="12" spans="1:5" s="539" customFormat="1" ht="12" customHeight="1">
      <c r="A12" s="588" t="s">
        <v>74</v>
      </c>
      <c r="B12" s="364" t="s">
        <v>349</v>
      </c>
      <c r="C12" s="442"/>
      <c r="D12" s="607"/>
      <c r="E12" s="448">
        <f>'8.2. sz. mell.'!E12-'8.2.2. sz. mell.'!E12</f>
        <v>0</v>
      </c>
    </row>
    <row r="13" spans="1:5" s="539" customFormat="1" ht="12" customHeight="1">
      <c r="A13" s="588" t="s">
        <v>106</v>
      </c>
      <c r="B13" s="364" t="s">
        <v>350</v>
      </c>
      <c r="C13" s="442">
        <v>1353</v>
      </c>
      <c r="D13" s="607">
        <v>1192</v>
      </c>
      <c r="E13" s="448">
        <f>'8.2. sz. mell.'!E13-'8.2.2. sz. mell.'!E13</f>
        <v>1192</v>
      </c>
    </row>
    <row r="14" spans="1:5" s="539" customFormat="1" ht="12" customHeight="1">
      <c r="A14" s="588" t="s">
        <v>75</v>
      </c>
      <c r="B14" s="364" t="s">
        <v>567</v>
      </c>
      <c r="C14" s="442">
        <v>365</v>
      </c>
      <c r="D14" s="607">
        <v>312</v>
      </c>
      <c r="E14" s="448">
        <f>'8.2. sz. mell.'!E14-'8.2.2. sz. mell.'!E14</f>
        <v>312</v>
      </c>
    </row>
    <row r="15" spans="1:5" s="565" customFormat="1" ht="12" customHeight="1">
      <c r="A15" s="588" t="s">
        <v>76</v>
      </c>
      <c r="B15" s="363" t="s">
        <v>568</v>
      </c>
      <c r="C15" s="442">
        <v>136</v>
      </c>
      <c r="D15" s="442">
        <v>267</v>
      </c>
      <c r="E15" s="448">
        <f>'8.2. sz. mell.'!E15-'8.2.2. sz. mell.'!E15</f>
        <v>267</v>
      </c>
    </row>
    <row r="16" spans="1:5" s="565" customFormat="1" ht="12" customHeight="1">
      <c r="A16" s="588" t="s">
        <v>84</v>
      </c>
      <c r="B16" s="364" t="s">
        <v>353</v>
      </c>
      <c r="C16" s="442"/>
      <c r="D16" s="442"/>
      <c r="E16" s="448">
        <f>'8.2. sz. mell.'!E16-'8.2.2. sz. mell.'!E16</f>
        <v>1</v>
      </c>
    </row>
    <row r="17" spans="1:5" s="539" customFormat="1" ht="12" customHeight="1">
      <c r="A17" s="588" t="s">
        <v>85</v>
      </c>
      <c r="B17" s="364" t="s">
        <v>355</v>
      </c>
      <c r="C17" s="442"/>
      <c r="D17" s="607"/>
      <c r="E17" s="448">
        <f>'8.2. sz. mell.'!E17-'8.2.2. sz. mell.'!E17</f>
        <v>0</v>
      </c>
    </row>
    <row r="18" spans="1:5" s="565" customFormat="1" ht="12" customHeight="1" thickBot="1">
      <c r="A18" s="588" t="s">
        <v>86</v>
      </c>
      <c r="B18" s="363" t="s">
        <v>357</v>
      </c>
      <c r="C18" s="444"/>
      <c r="D18" s="115"/>
      <c r="E18" s="701">
        <f>'8.2. sz. mell.'!E18-'8.2.2. sz. mell.'!E18</f>
        <v>0</v>
      </c>
    </row>
    <row r="19" spans="1:5" s="565" customFormat="1" ht="12" customHeight="1" thickBot="1">
      <c r="A19" s="513" t="s">
        <v>7</v>
      </c>
      <c r="B19" s="576" t="s">
        <v>569</v>
      </c>
      <c r="C19" s="445">
        <f>SUM(C20:C22)</f>
        <v>520</v>
      </c>
      <c r="D19" s="605">
        <f>SUM(D20:D22)</f>
        <v>1238</v>
      </c>
      <c r="E19" s="582">
        <f>SUM(E20:E22)</f>
        <v>1238</v>
      </c>
    </row>
    <row r="20" spans="1:5" s="565" customFormat="1" ht="12" customHeight="1">
      <c r="A20" s="588" t="s">
        <v>77</v>
      </c>
      <c r="B20" s="365" t="s">
        <v>319</v>
      </c>
      <c r="C20" s="442"/>
      <c r="D20" s="607"/>
      <c r="E20" s="448">
        <f>'8.2. sz. mell.'!E20-'8.2.2. sz. mell.'!E20</f>
        <v>0</v>
      </c>
    </row>
    <row r="21" spans="1:5" s="565" customFormat="1" ht="12" customHeight="1">
      <c r="A21" s="588" t="s">
        <v>78</v>
      </c>
      <c r="B21" s="364" t="s">
        <v>570</v>
      </c>
      <c r="C21" s="442"/>
      <c r="D21" s="607"/>
      <c r="E21" s="448">
        <f>'8.2. sz. mell.'!E21-'8.2.2. sz. mell.'!E21</f>
        <v>0</v>
      </c>
    </row>
    <row r="22" spans="1:5" s="565" customFormat="1" ht="12" customHeight="1">
      <c r="A22" s="588" t="s">
        <v>79</v>
      </c>
      <c r="B22" s="364" t="s">
        <v>571</v>
      </c>
      <c r="C22" s="442">
        <v>520</v>
      </c>
      <c r="D22" s="607">
        <v>1238</v>
      </c>
      <c r="E22" s="448">
        <f>'8.2. sz. mell.'!E22-'8.2.2. sz. mell.'!E22</f>
        <v>1238</v>
      </c>
    </row>
    <row r="23" spans="1:5" s="539" customFormat="1" ht="12" customHeight="1" thickBot="1">
      <c r="A23" s="588" t="s">
        <v>80</v>
      </c>
      <c r="B23" s="364" t="s">
        <v>693</v>
      </c>
      <c r="C23" s="442"/>
      <c r="D23" s="607"/>
      <c r="E23" s="448">
        <f>'8.2. sz. mell.'!E23-'8.2.2. sz. mell.'!E23</f>
        <v>0</v>
      </c>
    </row>
    <row r="24" spans="1:5" s="539" customFormat="1" ht="12" customHeight="1" thickBot="1">
      <c r="A24" s="575" t="s">
        <v>8</v>
      </c>
      <c r="B24" s="384" t="s">
        <v>123</v>
      </c>
      <c r="C24" s="40"/>
      <c r="D24" s="609"/>
      <c r="E24" s="581"/>
    </row>
    <row r="25" spans="1:5" s="539" customFormat="1" ht="12" customHeight="1" thickBot="1">
      <c r="A25" s="575" t="s">
        <v>9</v>
      </c>
      <c r="B25" s="384" t="s">
        <v>572</v>
      </c>
      <c r="C25" s="445">
        <f>+C26+C27</f>
        <v>0</v>
      </c>
      <c r="D25" s="605">
        <f>+D26+D27</f>
        <v>0</v>
      </c>
      <c r="E25" s="582">
        <f>+E26+E27</f>
        <v>0</v>
      </c>
    </row>
    <row r="26" spans="1:5" s="539" customFormat="1" ht="12" customHeight="1">
      <c r="A26" s="589" t="s">
        <v>333</v>
      </c>
      <c r="B26" s="590" t="s">
        <v>570</v>
      </c>
      <c r="C26" s="102"/>
      <c r="D26" s="596"/>
      <c r="E26" s="448">
        <f>'8.2. sz. mell.'!E26-'8.2.2. sz. mell.'!E26</f>
        <v>0</v>
      </c>
    </row>
    <row r="27" spans="1:5" s="539" customFormat="1" ht="12" customHeight="1">
      <c r="A27" s="589" t="s">
        <v>339</v>
      </c>
      <c r="B27" s="591" t="s">
        <v>573</v>
      </c>
      <c r="C27" s="446"/>
      <c r="D27" s="610"/>
      <c r="E27" s="448">
        <f>'8.2. sz. mell.'!E27-'8.2.2. sz. mell.'!E27</f>
        <v>0</v>
      </c>
    </row>
    <row r="28" spans="1:5" s="539" customFormat="1" ht="12" customHeight="1" thickBot="1">
      <c r="A28" s="588" t="s">
        <v>341</v>
      </c>
      <c r="B28" s="592" t="s">
        <v>694</v>
      </c>
      <c r="C28" s="572"/>
      <c r="D28" s="611"/>
      <c r="E28" s="448">
        <f>'8.2. sz. mell.'!E28-'8.2.2. sz. mell.'!E28</f>
        <v>0</v>
      </c>
    </row>
    <row r="29" spans="1:5" s="539" customFormat="1" ht="12" customHeight="1" thickBot="1">
      <c r="A29" s="575" t="s">
        <v>10</v>
      </c>
      <c r="B29" s="384" t="s">
        <v>574</v>
      </c>
      <c r="C29" s="445">
        <f>+C30+C31+C32</f>
        <v>0</v>
      </c>
      <c r="D29" s="605">
        <f>+D30+D31+D32</f>
        <v>0</v>
      </c>
      <c r="E29" s="582">
        <f>+E30+E31+E32</f>
        <v>0</v>
      </c>
    </row>
    <row r="30" spans="1:5" s="539" customFormat="1" ht="12" customHeight="1">
      <c r="A30" s="589" t="s">
        <v>64</v>
      </c>
      <c r="B30" s="590" t="s">
        <v>359</v>
      </c>
      <c r="C30" s="102"/>
      <c r="D30" s="596"/>
      <c r="E30" s="448">
        <f>'8.2. sz. mell.'!E30-'8.2.2. sz. mell.'!E30</f>
        <v>0</v>
      </c>
    </row>
    <row r="31" spans="1:5" s="539" customFormat="1" ht="12" customHeight="1">
      <c r="A31" s="589" t="s">
        <v>65</v>
      </c>
      <c r="B31" s="591" t="s">
        <v>360</v>
      </c>
      <c r="C31" s="446"/>
      <c r="D31" s="610"/>
      <c r="E31" s="448">
        <f>'8.2. sz. mell.'!E31-'8.2.2. sz. mell.'!E31</f>
        <v>0</v>
      </c>
    </row>
    <row r="32" spans="1:5" s="539" customFormat="1" ht="12" customHeight="1" thickBot="1">
      <c r="A32" s="588" t="s">
        <v>66</v>
      </c>
      <c r="B32" s="574" t="s">
        <v>362</v>
      </c>
      <c r="C32" s="572"/>
      <c r="D32" s="611"/>
      <c r="E32" s="448">
        <f>'8.2. sz. mell.'!E32-'8.2.2. sz. mell.'!E32</f>
        <v>0</v>
      </c>
    </row>
    <row r="33" spans="1:5" s="539" customFormat="1" ht="12" customHeight="1" thickBot="1">
      <c r="A33" s="575" t="s">
        <v>11</v>
      </c>
      <c r="B33" s="384" t="s">
        <v>486</v>
      </c>
      <c r="C33" s="40"/>
      <c r="D33" s="609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609"/>
      <c r="E34" s="581"/>
    </row>
    <row r="35" spans="1:5" s="539" customFormat="1" ht="12" customHeight="1" thickBot="1">
      <c r="A35" s="513" t="s">
        <v>13</v>
      </c>
      <c r="B35" s="384" t="s">
        <v>576</v>
      </c>
      <c r="C35" s="445">
        <f>+C8+C19+C24+C25+C29+C33+C34</f>
        <v>2374</v>
      </c>
      <c r="D35" s="605">
        <f>+D8+D19+D24+D25+D29+D33+D34</f>
        <v>3009</v>
      </c>
      <c r="E35" s="582">
        <f>+E8+E19+E24+E25+E29+E33+E34</f>
        <v>3010</v>
      </c>
    </row>
    <row r="36" spans="1:5" s="565" customFormat="1" ht="12" customHeight="1" thickBot="1">
      <c r="A36" s="577" t="s">
        <v>14</v>
      </c>
      <c r="B36" s="384" t="s">
        <v>577</v>
      </c>
      <c r="C36" s="445">
        <f>+C37+C38+C39</f>
        <v>47235</v>
      </c>
      <c r="D36" s="605">
        <f>+D37+D38+D39</f>
        <v>42489</v>
      </c>
      <c r="E36" s="582">
        <f>+E37+E38+E39</f>
        <v>42489</v>
      </c>
    </row>
    <row r="37" spans="1:5" s="565" customFormat="1" ht="15" customHeight="1">
      <c r="A37" s="589" t="s">
        <v>578</v>
      </c>
      <c r="B37" s="590" t="s">
        <v>166</v>
      </c>
      <c r="C37" s="102"/>
      <c r="D37" s="596">
        <v>123</v>
      </c>
      <c r="E37" s="448">
        <f>'8.2. sz. mell.'!E37-'8.2.2. sz. mell.'!E37</f>
        <v>123</v>
      </c>
    </row>
    <row r="38" spans="1:5" s="565" customFormat="1" ht="15" customHeight="1">
      <c r="A38" s="589" t="s">
        <v>579</v>
      </c>
      <c r="B38" s="591" t="s">
        <v>2</v>
      </c>
      <c r="C38" s="446"/>
      <c r="D38" s="610"/>
      <c r="E38" s="448">
        <f>'8.2. sz. mell.'!E38-'8.2.2. sz. mell.'!E38</f>
        <v>0</v>
      </c>
    </row>
    <row r="39" spans="1:5" ht="13.5" thickBot="1">
      <c r="A39" s="588" t="s">
        <v>580</v>
      </c>
      <c r="B39" s="574" t="s">
        <v>581</v>
      </c>
      <c r="C39" s="572">
        <v>47235</v>
      </c>
      <c r="D39" s="611">
        <v>42366</v>
      </c>
      <c r="E39" s="448">
        <f>'8.2. sz. mell.'!E39-'8.2.2. sz. mell.'!E39</f>
        <v>42366</v>
      </c>
    </row>
    <row r="40" spans="1:5" s="564" customFormat="1" ht="16.5" customHeight="1" thickBot="1">
      <c r="A40" s="577" t="s">
        <v>15</v>
      </c>
      <c r="B40" s="578" t="s">
        <v>582</v>
      </c>
      <c r="C40" s="108">
        <f>+C35+C36</f>
        <v>49609</v>
      </c>
      <c r="D40" s="612">
        <f>+D35+D36</f>
        <v>45498</v>
      </c>
      <c r="E40" s="583">
        <f>+E35+E36</f>
        <v>45499</v>
      </c>
    </row>
    <row r="41" spans="1:5" s="339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47" t="s">
        <v>44</v>
      </c>
      <c r="B43" s="748"/>
      <c r="C43" s="748"/>
      <c r="D43" s="748"/>
      <c r="E43" s="749"/>
    </row>
    <row r="44" spans="1:5" ht="12" customHeight="1" thickBot="1">
      <c r="A44" s="575" t="s">
        <v>6</v>
      </c>
      <c r="B44" s="384" t="s">
        <v>583</v>
      </c>
      <c r="C44" s="445">
        <f>SUM(C45:C49)</f>
        <v>47984</v>
      </c>
      <c r="D44" s="445">
        <f>SUM(D45:D49)</f>
        <v>45237</v>
      </c>
      <c r="E44" s="582">
        <f>SUM(E45:E49)</f>
        <v>43344</v>
      </c>
    </row>
    <row r="45" spans="1:5" ht="12" customHeight="1">
      <c r="A45" s="588" t="s">
        <v>71</v>
      </c>
      <c r="B45" s="365" t="s">
        <v>36</v>
      </c>
      <c r="C45" s="102">
        <v>26969</v>
      </c>
      <c r="D45" s="102">
        <v>25781</v>
      </c>
      <c r="E45" s="448">
        <f>'8.2. sz. mell.'!E45-'8.2.2. sz. mell.'!E45</f>
        <v>24354</v>
      </c>
    </row>
    <row r="46" spans="1:5" ht="12" customHeight="1">
      <c r="A46" s="588" t="s">
        <v>72</v>
      </c>
      <c r="B46" s="364" t="s">
        <v>132</v>
      </c>
      <c r="C46" s="439">
        <v>7191</v>
      </c>
      <c r="D46" s="439">
        <v>6599</v>
      </c>
      <c r="E46" s="448">
        <f>'8.2. sz. mell.'!E46-'8.2.2. sz. mell.'!E46</f>
        <v>6599</v>
      </c>
    </row>
    <row r="47" spans="1:5" ht="12" customHeight="1">
      <c r="A47" s="588" t="s">
        <v>73</v>
      </c>
      <c r="B47" s="364" t="s">
        <v>100</v>
      </c>
      <c r="C47" s="439">
        <v>13824</v>
      </c>
      <c r="D47" s="439">
        <v>12857</v>
      </c>
      <c r="E47" s="448">
        <f>'8.2. sz. mell.'!E47-'8.2.2. sz. mell.'!E47</f>
        <v>12391</v>
      </c>
    </row>
    <row r="48" spans="1:5" s="339" customFormat="1" ht="12" customHeight="1">
      <c r="A48" s="588" t="s">
        <v>74</v>
      </c>
      <c r="B48" s="364" t="s">
        <v>133</v>
      </c>
      <c r="C48" s="439"/>
      <c r="D48" s="439"/>
      <c r="E48" s="448">
        <f>'8.2. sz. mell.'!E48-'8.2.2. sz. mell.'!E48</f>
        <v>0</v>
      </c>
    </row>
    <row r="49" spans="1:5" ht="12" customHeight="1" thickBot="1">
      <c r="A49" s="588" t="s">
        <v>106</v>
      </c>
      <c r="B49" s="364" t="s">
        <v>134</v>
      </c>
      <c r="C49" s="439"/>
      <c r="D49" s="439"/>
      <c r="E49" s="448">
        <f>'8.2. sz. mell.'!E49-'8.2.2. sz. mell.'!E49</f>
        <v>0</v>
      </c>
    </row>
    <row r="50" spans="1:5" ht="12" customHeight="1" thickBot="1">
      <c r="A50" s="575" t="s">
        <v>7</v>
      </c>
      <c r="B50" s="384" t="s">
        <v>584</v>
      </c>
      <c r="C50" s="445">
        <f>SUM(C51:C53)</f>
        <v>1625</v>
      </c>
      <c r="D50" s="445">
        <f>SUM(D51:D53)</f>
        <v>261</v>
      </c>
      <c r="E50" s="582">
        <f>SUM(E51:E53)</f>
        <v>261</v>
      </c>
    </row>
    <row r="51" spans="1:5" ht="12" customHeight="1">
      <c r="A51" s="588" t="s">
        <v>77</v>
      </c>
      <c r="B51" s="365" t="s">
        <v>156</v>
      </c>
      <c r="C51" s="102"/>
      <c r="D51" s="102">
        <v>261</v>
      </c>
      <c r="E51" s="448">
        <f>'8.2. sz. mell.'!E51-'8.2.2. sz. mell.'!E51</f>
        <v>261</v>
      </c>
    </row>
    <row r="52" spans="1:5" ht="12" customHeight="1">
      <c r="A52" s="588" t="s">
        <v>78</v>
      </c>
      <c r="B52" s="364" t="s">
        <v>136</v>
      </c>
      <c r="C52" s="439">
        <v>1625</v>
      </c>
      <c r="D52" s="439"/>
      <c r="E52" s="448">
        <f>'8.2. sz. mell.'!E52-'8.2.2. sz. mell.'!E52</f>
        <v>0</v>
      </c>
    </row>
    <row r="53" spans="1:5" ht="15" customHeight="1">
      <c r="A53" s="588" t="s">
        <v>79</v>
      </c>
      <c r="B53" s="364" t="s">
        <v>45</v>
      </c>
      <c r="C53" s="439"/>
      <c r="D53" s="439"/>
      <c r="E53" s="448">
        <f>'8.2. sz. mell.'!E53-'8.2.2. sz. mell.'!E53</f>
        <v>0</v>
      </c>
    </row>
    <row r="54" spans="1:5" ht="23.25" thickBot="1">
      <c r="A54" s="588" t="s">
        <v>80</v>
      </c>
      <c r="B54" s="364" t="s">
        <v>695</v>
      </c>
      <c r="C54" s="439"/>
      <c r="D54" s="439"/>
      <c r="E54" s="448">
        <f>'8.2. sz. mell.'!E54-'8.2.2. sz. mell.'!E54</f>
        <v>0</v>
      </c>
    </row>
    <row r="55" spans="1:5" ht="15" customHeight="1" thickBot="1">
      <c r="A55" s="575" t="s">
        <v>8</v>
      </c>
      <c r="B55" s="579" t="s">
        <v>585</v>
      </c>
      <c r="C55" s="108">
        <f>+C44+C50</f>
        <v>49609</v>
      </c>
      <c r="D55" s="108">
        <f>+D44+D50</f>
        <v>45498</v>
      </c>
      <c r="E55" s="583">
        <f>+E44+E50</f>
        <v>43605</v>
      </c>
    </row>
    <row r="56" spans="3:5" ht="13.5" thickBot="1">
      <c r="C56" s="584"/>
      <c r="D56" s="584"/>
      <c r="E56" s="584"/>
    </row>
    <row r="57" spans="1:5" ht="13.5" thickBot="1">
      <c r="A57" s="525" t="s">
        <v>683</v>
      </c>
      <c r="B57" s="526"/>
      <c r="C57" s="112">
        <v>11</v>
      </c>
      <c r="D57" s="112">
        <v>11</v>
      </c>
      <c r="E57" s="573">
        <v>11</v>
      </c>
    </row>
    <row r="58" spans="1:5" ht="13.5" thickBot="1">
      <c r="A58" s="525" t="s">
        <v>148</v>
      </c>
      <c r="B58" s="526"/>
      <c r="C58" s="112">
        <v>0</v>
      </c>
      <c r="D58" s="112">
        <v>0</v>
      </c>
      <c r="E58" s="573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H32" sqref="H32"/>
    </sheetView>
  </sheetViews>
  <sheetFormatPr defaultColWidth="9.00390625" defaultRowHeight="12.75"/>
  <cols>
    <col min="1" max="1" width="18.625" style="580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515"/>
      <c r="B1" s="517"/>
      <c r="C1" s="561"/>
      <c r="D1" s="561"/>
      <c r="E1" s="658" t="str">
        <f>+CONCATENATE("8.2.2. melléklet a ……/",LEFT(ÖSSZEFÜGGÉSEK!A4,4)+1,". (……) önkormányzati rendelethez")</f>
        <v>8.2.2. melléklet a ……/2015. (……) önkormányzati rendelethez</v>
      </c>
    </row>
    <row r="2" spans="1:5" s="562" customFormat="1" ht="25.5" customHeight="1">
      <c r="A2" s="543" t="s">
        <v>146</v>
      </c>
      <c r="B2" s="750" t="s">
        <v>760</v>
      </c>
      <c r="C2" s="751"/>
      <c r="D2" s="752"/>
      <c r="E2" s="585"/>
    </row>
    <row r="3" spans="1:5" s="562" customFormat="1" ht="24.75" thickBot="1">
      <c r="A3" s="560" t="s">
        <v>145</v>
      </c>
      <c r="B3" s="753" t="s">
        <v>692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0</v>
      </c>
      <c r="D8" s="605">
        <f>SUM(D9:D18)</f>
        <v>0</v>
      </c>
      <c r="E8" s="582">
        <f>SUM(E9:E18)</f>
        <v>0</v>
      </c>
    </row>
    <row r="9" spans="1:5" s="539" customFormat="1" ht="12" customHeight="1">
      <c r="A9" s="587" t="s">
        <v>71</v>
      </c>
      <c r="B9" s="366" t="s">
        <v>346</v>
      </c>
      <c r="C9" s="105"/>
      <c r="D9" s="606"/>
      <c r="E9" s="571"/>
    </row>
    <row r="10" spans="1:5" s="539" customFormat="1" ht="12" customHeight="1">
      <c r="A10" s="588" t="s">
        <v>72</v>
      </c>
      <c r="B10" s="364" t="s">
        <v>347</v>
      </c>
      <c r="C10" s="442"/>
      <c r="D10" s="607"/>
      <c r="E10" s="114"/>
    </row>
    <row r="11" spans="1:5" s="539" customFormat="1" ht="12" customHeight="1">
      <c r="A11" s="588" t="s">
        <v>73</v>
      </c>
      <c r="B11" s="364" t="s">
        <v>348</v>
      </c>
      <c r="C11" s="442"/>
      <c r="D11" s="607"/>
      <c r="E11" s="114"/>
    </row>
    <row r="12" spans="1:5" s="539" customFormat="1" ht="12" customHeight="1">
      <c r="A12" s="588" t="s">
        <v>74</v>
      </c>
      <c r="B12" s="364" t="s">
        <v>349</v>
      </c>
      <c r="C12" s="442"/>
      <c r="D12" s="607"/>
      <c r="E12" s="114"/>
    </row>
    <row r="13" spans="1:5" s="539" customFormat="1" ht="12" customHeight="1">
      <c r="A13" s="588" t="s">
        <v>106</v>
      </c>
      <c r="B13" s="364" t="s">
        <v>350</v>
      </c>
      <c r="C13" s="442"/>
      <c r="D13" s="607"/>
      <c r="E13" s="114"/>
    </row>
    <row r="14" spans="1:5" s="539" customFormat="1" ht="12" customHeight="1">
      <c r="A14" s="588" t="s">
        <v>75</v>
      </c>
      <c r="B14" s="364" t="s">
        <v>567</v>
      </c>
      <c r="C14" s="442"/>
      <c r="D14" s="607"/>
      <c r="E14" s="114"/>
    </row>
    <row r="15" spans="1:5" s="565" customFormat="1" ht="12" customHeight="1">
      <c r="A15" s="588" t="s">
        <v>76</v>
      </c>
      <c r="B15" s="363" t="s">
        <v>568</v>
      </c>
      <c r="C15" s="442"/>
      <c r="D15" s="607"/>
      <c r="E15" s="114"/>
    </row>
    <row r="16" spans="1:5" s="565" customFormat="1" ht="12" customHeight="1">
      <c r="A16" s="588" t="s">
        <v>84</v>
      </c>
      <c r="B16" s="364" t="s">
        <v>353</v>
      </c>
      <c r="C16" s="106"/>
      <c r="D16" s="608"/>
      <c r="E16" s="570"/>
    </row>
    <row r="17" spans="1:5" s="539" customFormat="1" ht="12" customHeight="1">
      <c r="A17" s="588" t="s">
        <v>85</v>
      </c>
      <c r="B17" s="364" t="s">
        <v>355</v>
      </c>
      <c r="C17" s="442"/>
      <c r="D17" s="607"/>
      <c r="E17" s="114"/>
    </row>
    <row r="18" spans="1:5" s="565" customFormat="1" ht="12" customHeight="1" thickBot="1">
      <c r="A18" s="588" t="s">
        <v>86</v>
      </c>
      <c r="B18" s="363" t="s">
        <v>357</v>
      </c>
      <c r="C18" s="444"/>
      <c r="D18" s="115"/>
      <c r="E18" s="566"/>
    </row>
    <row r="19" spans="1:5" s="565" customFormat="1" ht="12" customHeight="1" thickBot="1">
      <c r="A19" s="513" t="s">
        <v>7</v>
      </c>
      <c r="B19" s="576" t="s">
        <v>569</v>
      </c>
      <c r="C19" s="445">
        <f>SUM(C20:C22)</f>
        <v>0</v>
      </c>
      <c r="D19" s="605">
        <f>SUM(D20:D22)</f>
        <v>0</v>
      </c>
      <c r="E19" s="582">
        <f>SUM(E20:E22)</f>
        <v>0</v>
      </c>
    </row>
    <row r="20" spans="1:5" s="565" customFormat="1" ht="12" customHeight="1">
      <c r="A20" s="588" t="s">
        <v>77</v>
      </c>
      <c r="B20" s="365" t="s">
        <v>319</v>
      </c>
      <c r="C20" s="442"/>
      <c r="D20" s="607"/>
      <c r="E20" s="114"/>
    </row>
    <row r="21" spans="1:5" s="565" customFormat="1" ht="12" customHeight="1">
      <c r="A21" s="588" t="s">
        <v>78</v>
      </c>
      <c r="B21" s="364" t="s">
        <v>570</v>
      </c>
      <c r="C21" s="442"/>
      <c r="D21" s="607"/>
      <c r="E21" s="114"/>
    </row>
    <row r="22" spans="1:5" s="565" customFormat="1" ht="12" customHeight="1">
      <c r="A22" s="588" t="s">
        <v>79</v>
      </c>
      <c r="B22" s="364" t="s">
        <v>571</v>
      </c>
      <c r="C22" s="442"/>
      <c r="D22" s="607"/>
      <c r="E22" s="114"/>
    </row>
    <row r="23" spans="1:5" s="539" customFormat="1" ht="12" customHeight="1" thickBot="1">
      <c r="A23" s="588" t="s">
        <v>80</v>
      </c>
      <c r="B23" s="364" t="s">
        <v>693</v>
      </c>
      <c r="C23" s="442"/>
      <c r="D23" s="607"/>
      <c r="E23" s="114"/>
    </row>
    <row r="24" spans="1:5" s="539" customFormat="1" ht="12" customHeight="1" thickBot="1">
      <c r="A24" s="575" t="s">
        <v>8</v>
      </c>
      <c r="B24" s="384" t="s">
        <v>123</v>
      </c>
      <c r="C24" s="40"/>
      <c r="D24" s="609"/>
      <c r="E24" s="581"/>
    </row>
    <row r="25" spans="1:5" s="539" customFormat="1" ht="12" customHeight="1" thickBot="1">
      <c r="A25" s="575" t="s">
        <v>9</v>
      </c>
      <c r="B25" s="384" t="s">
        <v>572</v>
      </c>
      <c r="C25" s="445">
        <f>+C26+C27</f>
        <v>0</v>
      </c>
      <c r="D25" s="605">
        <f>+D26+D27</f>
        <v>0</v>
      </c>
      <c r="E25" s="582">
        <f>+E26+E27</f>
        <v>0</v>
      </c>
    </row>
    <row r="26" spans="1:5" s="539" customFormat="1" ht="12" customHeight="1">
      <c r="A26" s="589" t="s">
        <v>333</v>
      </c>
      <c r="B26" s="590" t="s">
        <v>570</v>
      </c>
      <c r="C26" s="102"/>
      <c r="D26" s="596"/>
      <c r="E26" s="569"/>
    </row>
    <row r="27" spans="1:5" s="539" customFormat="1" ht="12" customHeight="1">
      <c r="A27" s="589" t="s">
        <v>339</v>
      </c>
      <c r="B27" s="591" t="s">
        <v>573</v>
      </c>
      <c r="C27" s="446"/>
      <c r="D27" s="610"/>
      <c r="E27" s="568"/>
    </row>
    <row r="28" spans="1:5" s="539" customFormat="1" ht="12" customHeight="1" thickBot="1">
      <c r="A28" s="588" t="s">
        <v>341</v>
      </c>
      <c r="B28" s="592" t="s">
        <v>694</v>
      </c>
      <c r="C28" s="572"/>
      <c r="D28" s="611"/>
      <c r="E28" s="567"/>
    </row>
    <row r="29" spans="1:5" s="539" customFormat="1" ht="12" customHeight="1" thickBot="1">
      <c r="A29" s="575" t="s">
        <v>10</v>
      </c>
      <c r="B29" s="384" t="s">
        <v>574</v>
      </c>
      <c r="C29" s="445">
        <f>+C30+C31+C32</f>
        <v>0</v>
      </c>
      <c r="D29" s="605">
        <f>+D30+D31+D32</f>
        <v>0</v>
      </c>
      <c r="E29" s="582">
        <f>+E30+E31+E32</f>
        <v>0</v>
      </c>
    </row>
    <row r="30" spans="1:5" s="539" customFormat="1" ht="12" customHeight="1">
      <c r="A30" s="589" t="s">
        <v>64</v>
      </c>
      <c r="B30" s="590" t="s">
        <v>359</v>
      </c>
      <c r="C30" s="102"/>
      <c r="D30" s="596"/>
      <c r="E30" s="569"/>
    </row>
    <row r="31" spans="1:5" s="539" customFormat="1" ht="12" customHeight="1">
      <c r="A31" s="589" t="s">
        <v>65</v>
      </c>
      <c r="B31" s="591" t="s">
        <v>360</v>
      </c>
      <c r="C31" s="446"/>
      <c r="D31" s="610"/>
      <c r="E31" s="568"/>
    </row>
    <row r="32" spans="1:5" s="539" customFormat="1" ht="12" customHeight="1" thickBot="1">
      <c r="A32" s="588" t="s">
        <v>66</v>
      </c>
      <c r="B32" s="574" t="s">
        <v>362</v>
      </c>
      <c r="C32" s="572"/>
      <c r="D32" s="611"/>
      <c r="E32" s="567"/>
    </row>
    <row r="33" spans="1:5" s="539" customFormat="1" ht="12" customHeight="1" thickBot="1">
      <c r="A33" s="575" t="s">
        <v>11</v>
      </c>
      <c r="B33" s="384" t="s">
        <v>486</v>
      </c>
      <c r="C33" s="40"/>
      <c r="D33" s="609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609"/>
      <c r="E34" s="581"/>
    </row>
    <row r="35" spans="1:5" s="539" customFormat="1" ht="12" customHeight="1" thickBot="1">
      <c r="A35" s="513" t="s">
        <v>13</v>
      </c>
      <c r="B35" s="384" t="s">
        <v>576</v>
      </c>
      <c r="C35" s="445">
        <f>+C8+C19+C24+C25+C29+C33+C34</f>
        <v>0</v>
      </c>
      <c r="D35" s="605">
        <f>+D8+D19+D24+D25+D29+D33+D34</f>
        <v>0</v>
      </c>
      <c r="E35" s="582">
        <f>+E8+E19+E24+E25+E29+E33+E34</f>
        <v>0</v>
      </c>
    </row>
    <row r="36" spans="1:5" s="565" customFormat="1" ht="12" customHeight="1" thickBot="1">
      <c r="A36" s="577" t="s">
        <v>14</v>
      </c>
      <c r="B36" s="384" t="s">
        <v>577</v>
      </c>
      <c r="C36" s="445">
        <f>+C37+C38+C39</f>
        <v>0</v>
      </c>
      <c r="D36" s="605">
        <f>+D37+D38+D39</f>
        <v>821</v>
      </c>
      <c r="E36" s="582">
        <f>+E37+E38+E39</f>
        <v>821</v>
      </c>
    </row>
    <row r="37" spans="1:5" s="565" customFormat="1" ht="15" customHeight="1">
      <c r="A37" s="589" t="s">
        <v>578</v>
      </c>
      <c r="B37" s="590" t="s">
        <v>166</v>
      </c>
      <c r="C37" s="102"/>
      <c r="D37" s="596"/>
      <c r="E37" s="569"/>
    </row>
    <row r="38" spans="1:5" s="565" customFormat="1" ht="15" customHeight="1">
      <c r="A38" s="589" t="s">
        <v>579</v>
      </c>
      <c r="B38" s="591" t="s">
        <v>2</v>
      </c>
      <c r="C38" s="446"/>
      <c r="D38" s="610"/>
      <c r="E38" s="568"/>
    </row>
    <row r="39" spans="1:5" ht="13.5" thickBot="1">
      <c r="A39" s="588" t="s">
        <v>580</v>
      </c>
      <c r="B39" s="574" t="s">
        <v>581</v>
      </c>
      <c r="C39" s="572"/>
      <c r="D39" s="572">
        <v>821</v>
      </c>
      <c r="E39" s="860">
        <v>821</v>
      </c>
    </row>
    <row r="40" spans="1:5" s="564" customFormat="1" ht="16.5" customHeight="1" thickBot="1">
      <c r="A40" s="577" t="s">
        <v>15</v>
      </c>
      <c r="B40" s="578" t="s">
        <v>582</v>
      </c>
      <c r="C40" s="108">
        <f>+C35+C36</f>
        <v>0</v>
      </c>
      <c r="D40" s="612">
        <f>+D35+D36</f>
        <v>821</v>
      </c>
      <c r="E40" s="583">
        <f>+E35+E36</f>
        <v>821</v>
      </c>
    </row>
    <row r="41" spans="1:5" s="339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47" t="s">
        <v>44</v>
      </c>
      <c r="B43" s="748"/>
      <c r="C43" s="748"/>
      <c r="D43" s="748"/>
      <c r="E43" s="749"/>
    </row>
    <row r="44" spans="1:5" ht="12" customHeight="1" thickBot="1">
      <c r="A44" s="575" t="s">
        <v>6</v>
      </c>
      <c r="B44" s="384" t="s">
        <v>583</v>
      </c>
      <c r="C44" s="445">
        <f>SUM(C45:C49)</f>
        <v>0</v>
      </c>
      <c r="D44" s="445">
        <f>SUM(D45:D49)</f>
        <v>821</v>
      </c>
      <c r="E44" s="582">
        <f>SUM(E45:E49)</f>
        <v>821</v>
      </c>
    </row>
    <row r="45" spans="1:5" ht="12" customHeight="1">
      <c r="A45" s="588" t="s">
        <v>71</v>
      </c>
      <c r="B45" s="365" t="s">
        <v>36</v>
      </c>
      <c r="C45" s="102"/>
      <c r="D45" s="861">
        <v>605</v>
      </c>
      <c r="E45" s="862">
        <v>605</v>
      </c>
    </row>
    <row r="46" spans="1:5" ht="12" customHeight="1">
      <c r="A46" s="588" t="s">
        <v>72</v>
      </c>
      <c r="B46" s="364" t="s">
        <v>132</v>
      </c>
      <c r="C46" s="439"/>
      <c r="D46" s="439">
        <v>216</v>
      </c>
      <c r="E46" s="473">
        <v>216</v>
      </c>
    </row>
    <row r="47" spans="1:5" ht="12" customHeight="1">
      <c r="A47" s="588" t="s">
        <v>73</v>
      </c>
      <c r="B47" s="364" t="s">
        <v>100</v>
      </c>
      <c r="C47" s="439"/>
      <c r="D47" s="439"/>
      <c r="E47" s="593"/>
    </row>
    <row r="48" spans="1:5" s="339" customFormat="1" ht="12" customHeight="1">
      <c r="A48" s="588" t="s">
        <v>74</v>
      </c>
      <c r="B48" s="364" t="s">
        <v>133</v>
      </c>
      <c r="C48" s="439"/>
      <c r="D48" s="439"/>
      <c r="E48" s="593"/>
    </row>
    <row r="49" spans="1:5" ht="12" customHeight="1" thickBot="1">
      <c r="A49" s="588" t="s">
        <v>106</v>
      </c>
      <c r="B49" s="364" t="s">
        <v>134</v>
      </c>
      <c r="C49" s="439"/>
      <c r="D49" s="439"/>
      <c r="E49" s="593"/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0</v>
      </c>
      <c r="E50" s="582">
        <f>SUM(E51:E53)</f>
        <v>0</v>
      </c>
    </row>
    <row r="51" spans="1:5" ht="12" customHeight="1">
      <c r="A51" s="588" t="s">
        <v>77</v>
      </c>
      <c r="B51" s="365" t="s">
        <v>156</v>
      </c>
      <c r="C51" s="102"/>
      <c r="D51" s="102"/>
      <c r="E51" s="569"/>
    </row>
    <row r="52" spans="1:5" ht="12" customHeight="1">
      <c r="A52" s="588" t="s">
        <v>78</v>
      </c>
      <c r="B52" s="364" t="s">
        <v>136</v>
      </c>
      <c r="C52" s="439"/>
      <c r="D52" s="439"/>
      <c r="E52" s="593"/>
    </row>
    <row r="53" spans="1:5" ht="15" customHeight="1">
      <c r="A53" s="588" t="s">
        <v>79</v>
      </c>
      <c r="B53" s="364" t="s">
        <v>45</v>
      </c>
      <c r="C53" s="439"/>
      <c r="D53" s="439"/>
      <c r="E53" s="593"/>
    </row>
    <row r="54" spans="1:5" ht="23.25" thickBot="1">
      <c r="A54" s="588" t="s">
        <v>80</v>
      </c>
      <c r="B54" s="364" t="s">
        <v>695</v>
      </c>
      <c r="C54" s="439"/>
      <c r="D54" s="439"/>
      <c r="E54" s="593"/>
    </row>
    <row r="55" spans="1:5" ht="15" customHeight="1" thickBot="1">
      <c r="A55" s="575" t="s">
        <v>8</v>
      </c>
      <c r="B55" s="579" t="s">
        <v>585</v>
      </c>
      <c r="C55" s="108">
        <f>+C44+C50</f>
        <v>0</v>
      </c>
      <c r="D55" s="108">
        <f>+D44+D50</f>
        <v>821</v>
      </c>
      <c r="E55" s="583">
        <f>+E44+E50</f>
        <v>821</v>
      </c>
    </row>
    <row r="56" spans="3:5" ht="13.5" thickBot="1">
      <c r="C56" s="584"/>
      <c r="D56" s="584"/>
      <c r="E56" s="584"/>
    </row>
    <row r="57" spans="1:5" ht="13.5" thickBot="1">
      <c r="A57" s="525" t="s">
        <v>683</v>
      </c>
      <c r="B57" s="526"/>
      <c r="C57" s="112"/>
      <c r="D57" s="112"/>
      <c r="E57" s="573"/>
    </row>
    <row r="58" spans="1:5" ht="13.5" thickBot="1">
      <c r="A58" s="525" t="s">
        <v>148</v>
      </c>
      <c r="B58" s="526"/>
      <c r="C58" s="112"/>
      <c r="D58" s="112"/>
      <c r="E58" s="57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22">
      <selection activeCell="H142" sqref="H142"/>
    </sheetView>
  </sheetViews>
  <sheetFormatPr defaultColWidth="9.00390625" defaultRowHeight="12.75"/>
  <cols>
    <col min="1" max="1" width="18.625" style="580" customWidth="1"/>
    <col min="2" max="2" width="62.00390625" style="31" customWidth="1"/>
    <col min="3" max="5" width="15.875" style="31" customWidth="1"/>
    <col min="6" max="16384" width="9.375" style="31" customWidth="1"/>
  </cols>
  <sheetData>
    <row r="1" spans="1:5" s="516" customFormat="1" ht="21" customHeight="1" thickBot="1">
      <c r="A1" s="689" t="s">
        <v>757</v>
      </c>
      <c r="B1" s="517"/>
      <c r="C1" s="561"/>
      <c r="D1" s="561"/>
      <c r="E1" s="658" t="str">
        <f>+CONCATENATE("8.2.3. melléklet a ……/",LEFT(ÖSSZEFÜGGÉSEK!A4,4)+1,". (……) önkormányzati rendelethez")</f>
        <v>8.2.3. melléklet a ……/2015. (……) önkormányzati rendelethez</v>
      </c>
    </row>
    <row r="2" spans="1:5" s="562" customFormat="1" ht="25.5" customHeight="1">
      <c r="A2" s="543" t="s">
        <v>146</v>
      </c>
      <c r="B2" s="750" t="s">
        <v>760</v>
      </c>
      <c r="C2" s="751"/>
      <c r="D2" s="752"/>
      <c r="E2" s="585"/>
    </row>
    <row r="3" spans="1:5" s="562" customFormat="1" ht="24.75" thickBot="1">
      <c r="A3" s="560" t="s">
        <v>145</v>
      </c>
      <c r="B3" s="753" t="s">
        <v>687</v>
      </c>
      <c r="C3" s="756"/>
      <c r="D3" s="757"/>
      <c r="E3" s="586"/>
    </row>
    <row r="4" spans="1:5" s="563" customFormat="1" ht="15.75" customHeight="1" thickBot="1">
      <c r="A4" s="518"/>
      <c r="B4" s="518"/>
      <c r="C4" s="519"/>
      <c r="D4" s="519"/>
      <c r="E4" s="519" t="s">
        <v>41</v>
      </c>
    </row>
    <row r="5" spans="1:5" ht="24.75" thickBot="1">
      <c r="A5" s="349" t="s">
        <v>147</v>
      </c>
      <c r="B5" s="350" t="s">
        <v>42</v>
      </c>
      <c r="C5" s="96" t="s">
        <v>179</v>
      </c>
      <c r="D5" s="96" t="s">
        <v>183</v>
      </c>
      <c r="E5" s="520" t="s">
        <v>184</v>
      </c>
    </row>
    <row r="6" spans="1:5" s="564" customFormat="1" ht="12.75" customHeight="1" thickBot="1">
      <c r="A6" s="513" t="s">
        <v>427</v>
      </c>
      <c r="B6" s="514" t="s">
        <v>428</v>
      </c>
      <c r="C6" s="514" t="s">
        <v>429</v>
      </c>
      <c r="D6" s="111" t="s">
        <v>430</v>
      </c>
      <c r="E6" s="109" t="s">
        <v>431</v>
      </c>
    </row>
    <row r="7" spans="1:5" s="564" customFormat="1" ht="15.75" customHeight="1" thickBot="1">
      <c r="A7" s="747" t="s">
        <v>43</v>
      </c>
      <c r="B7" s="748"/>
      <c r="C7" s="748"/>
      <c r="D7" s="748"/>
      <c r="E7" s="749"/>
    </row>
    <row r="8" spans="1:5" s="539" customFormat="1" ht="12" customHeight="1" thickBot="1">
      <c r="A8" s="513" t="s">
        <v>6</v>
      </c>
      <c r="B8" s="576" t="s">
        <v>566</v>
      </c>
      <c r="C8" s="445">
        <f>SUM(C9:C18)</f>
        <v>0</v>
      </c>
      <c r="D8" s="605">
        <f>SUM(D9:D18)</f>
        <v>0</v>
      </c>
      <c r="E8" s="582">
        <f>SUM(E9:E18)</f>
        <v>0</v>
      </c>
    </row>
    <row r="9" spans="1:5" s="539" customFormat="1" ht="12" customHeight="1">
      <c r="A9" s="587" t="s">
        <v>71</v>
      </c>
      <c r="B9" s="366" t="s">
        <v>346</v>
      </c>
      <c r="C9" s="105"/>
      <c r="D9" s="606"/>
      <c r="E9" s="571"/>
    </row>
    <row r="10" spans="1:5" s="539" customFormat="1" ht="12" customHeight="1">
      <c r="A10" s="588" t="s">
        <v>72</v>
      </c>
      <c r="B10" s="364" t="s">
        <v>347</v>
      </c>
      <c r="C10" s="442"/>
      <c r="D10" s="607"/>
      <c r="E10" s="114"/>
    </row>
    <row r="11" spans="1:5" s="539" customFormat="1" ht="12" customHeight="1">
      <c r="A11" s="588" t="s">
        <v>73</v>
      </c>
      <c r="B11" s="364" t="s">
        <v>348</v>
      </c>
      <c r="C11" s="442"/>
      <c r="D11" s="607"/>
      <c r="E11" s="114"/>
    </row>
    <row r="12" spans="1:5" s="539" customFormat="1" ht="12" customHeight="1">
      <c r="A12" s="588" t="s">
        <v>74</v>
      </c>
      <c r="B12" s="364" t="s">
        <v>349</v>
      </c>
      <c r="C12" s="442"/>
      <c r="D12" s="607"/>
      <c r="E12" s="114"/>
    </row>
    <row r="13" spans="1:5" s="539" customFormat="1" ht="12" customHeight="1">
      <c r="A13" s="588" t="s">
        <v>106</v>
      </c>
      <c r="B13" s="364" t="s">
        <v>350</v>
      </c>
      <c r="C13" s="442"/>
      <c r="D13" s="607"/>
      <c r="E13" s="114"/>
    </row>
    <row r="14" spans="1:5" s="539" customFormat="1" ht="12" customHeight="1">
      <c r="A14" s="588" t="s">
        <v>75</v>
      </c>
      <c r="B14" s="364" t="s">
        <v>567</v>
      </c>
      <c r="C14" s="442"/>
      <c r="D14" s="607"/>
      <c r="E14" s="114"/>
    </row>
    <row r="15" spans="1:5" s="565" customFormat="1" ht="12" customHeight="1">
      <c r="A15" s="588" t="s">
        <v>76</v>
      </c>
      <c r="B15" s="363" t="s">
        <v>568</v>
      </c>
      <c r="C15" s="442"/>
      <c r="D15" s="607"/>
      <c r="E15" s="114"/>
    </row>
    <row r="16" spans="1:5" s="565" customFormat="1" ht="12" customHeight="1">
      <c r="A16" s="588" t="s">
        <v>84</v>
      </c>
      <c r="B16" s="364" t="s">
        <v>353</v>
      </c>
      <c r="C16" s="106"/>
      <c r="D16" s="608"/>
      <c r="E16" s="570"/>
    </row>
    <row r="17" spans="1:5" s="539" customFormat="1" ht="12" customHeight="1">
      <c r="A17" s="588" t="s">
        <v>85</v>
      </c>
      <c r="B17" s="364" t="s">
        <v>355</v>
      </c>
      <c r="C17" s="442"/>
      <c r="D17" s="607"/>
      <c r="E17" s="114"/>
    </row>
    <row r="18" spans="1:5" s="565" customFormat="1" ht="12" customHeight="1" thickBot="1">
      <c r="A18" s="588" t="s">
        <v>86</v>
      </c>
      <c r="B18" s="363" t="s">
        <v>357</v>
      </c>
      <c r="C18" s="444"/>
      <c r="D18" s="115"/>
      <c r="E18" s="566"/>
    </row>
    <row r="19" spans="1:5" s="565" customFormat="1" ht="12" customHeight="1" thickBot="1">
      <c r="A19" s="513" t="s">
        <v>7</v>
      </c>
      <c r="B19" s="576" t="s">
        <v>569</v>
      </c>
      <c r="C19" s="445">
        <f>SUM(C20:C22)</f>
        <v>0</v>
      </c>
      <c r="D19" s="605">
        <f>SUM(D20:D22)</f>
        <v>0</v>
      </c>
      <c r="E19" s="582">
        <f>SUM(E20:E22)</f>
        <v>0</v>
      </c>
    </row>
    <row r="20" spans="1:5" s="565" customFormat="1" ht="12" customHeight="1">
      <c r="A20" s="588" t="s">
        <v>77</v>
      </c>
      <c r="B20" s="365" t="s">
        <v>319</v>
      </c>
      <c r="C20" s="442"/>
      <c r="D20" s="607"/>
      <c r="E20" s="114"/>
    </row>
    <row r="21" spans="1:5" s="565" customFormat="1" ht="12" customHeight="1">
      <c r="A21" s="588" t="s">
        <v>78</v>
      </c>
      <c r="B21" s="364" t="s">
        <v>570</v>
      </c>
      <c r="C21" s="442"/>
      <c r="D21" s="607"/>
      <c r="E21" s="114"/>
    </row>
    <row r="22" spans="1:5" s="565" customFormat="1" ht="12" customHeight="1">
      <c r="A22" s="588" t="s">
        <v>79</v>
      </c>
      <c r="B22" s="364" t="s">
        <v>571</v>
      </c>
      <c r="C22" s="442"/>
      <c r="D22" s="607"/>
      <c r="E22" s="114"/>
    </row>
    <row r="23" spans="1:5" s="539" customFormat="1" ht="12" customHeight="1" thickBot="1">
      <c r="A23" s="588" t="s">
        <v>80</v>
      </c>
      <c r="B23" s="364" t="s">
        <v>693</v>
      </c>
      <c r="C23" s="442"/>
      <c r="D23" s="607"/>
      <c r="E23" s="114"/>
    </row>
    <row r="24" spans="1:5" s="539" customFormat="1" ht="12" customHeight="1" thickBot="1">
      <c r="A24" s="575" t="s">
        <v>8</v>
      </c>
      <c r="B24" s="384" t="s">
        <v>123</v>
      </c>
      <c r="C24" s="40"/>
      <c r="D24" s="609"/>
      <c r="E24" s="581"/>
    </row>
    <row r="25" spans="1:5" s="539" customFormat="1" ht="12" customHeight="1" thickBot="1">
      <c r="A25" s="575" t="s">
        <v>9</v>
      </c>
      <c r="B25" s="384" t="s">
        <v>572</v>
      </c>
      <c r="C25" s="445">
        <f>+C26+C27</f>
        <v>0</v>
      </c>
      <c r="D25" s="605">
        <f>+D26+D27</f>
        <v>0</v>
      </c>
      <c r="E25" s="582">
        <f>+E26+E27</f>
        <v>0</v>
      </c>
    </row>
    <row r="26" spans="1:5" s="539" customFormat="1" ht="12" customHeight="1">
      <c r="A26" s="589" t="s">
        <v>333</v>
      </c>
      <c r="B26" s="590" t="s">
        <v>570</v>
      </c>
      <c r="C26" s="102"/>
      <c r="D26" s="596"/>
      <c r="E26" s="569"/>
    </row>
    <row r="27" spans="1:5" s="539" customFormat="1" ht="12" customHeight="1">
      <c r="A27" s="589" t="s">
        <v>339</v>
      </c>
      <c r="B27" s="591" t="s">
        <v>573</v>
      </c>
      <c r="C27" s="446"/>
      <c r="D27" s="610"/>
      <c r="E27" s="568"/>
    </row>
    <row r="28" spans="1:5" s="539" customFormat="1" ht="12" customHeight="1" thickBot="1">
      <c r="A28" s="588" t="s">
        <v>341</v>
      </c>
      <c r="B28" s="592" t="s">
        <v>694</v>
      </c>
      <c r="C28" s="572"/>
      <c r="D28" s="611"/>
      <c r="E28" s="567"/>
    </row>
    <row r="29" spans="1:5" s="539" customFormat="1" ht="12" customHeight="1" thickBot="1">
      <c r="A29" s="575" t="s">
        <v>10</v>
      </c>
      <c r="B29" s="384" t="s">
        <v>574</v>
      </c>
      <c r="C29" s="445">
        <f>+C30+C31+C32</f>
        <v>0</v>
      </c>
      <c r="D29" s="605">
        <f>+D30+D31+D32</f>
        <v>0</v>
      </c>
      <c r="E29" s="582">
        <f>+E30+E31+E32</f>
        <v>0</v>
      </c>
    </row>
    <row r="30" spans="1:5" s="539" customFormat="1" ht="12" customHeight="1">
      <c r="A30" s="589" t="s">
        <v>64</v>
      </c>
      <c r="B30" s="590" t="s">
        <v>359</v>
      </c>
      <c r="C30" s="102"/>
      <c r="D30" s="596"/>
      <c r="E30" s="569"/>
    </row>
    <row r="31" spans="1:5" s="539" customFormat="1" ht="12" customHeight="1">
      <c r="A31" s="589" t="s">
        <v>65</v>
      </c>
      <c r="B31" s="591" t="s">
        <v>360</v>
      </c>
      <c r="C31" s="446"/>
      <c r="D31" s="610"/>
      <c r="E31" s="568"/>
    </row>
    <row r="32" spans="1:5" s="539" customFormat="1" ht="12" customHeight="1" thickBot="1">
      <c r="A32" s="588" t="s">
        <v>66</v>
      </c>
      <c r="B32" s="574" t="s">
        <v>362</v>
      </c>
      <c r="C32" s="572"/>
      <c r="D32" s="611"/>
      <c r="E32" s="567"/>
    </row>
    <row r="33" spans="1:5" s="539" customFormat="1" ht="12" customHeight="1" thickBot="1">
      <c r="A33" s="575" t="s">
        <v>11</v>
      </c>
      <c r="B33" s="384" t="s">
        <v>486</v>
      </c>
      <c r="C33" s="40"/>
      <c r="D33" s="609"/>
      <c r="E33" s="581"/>
    </row>
    <row r="34" spans="1:5" s="539" customFormat="1" ht="12" customHeight="1" thickBot="1">
      <c r="A34" s="575" t="s">
        <v>12</v>
      </c>
      <c r="B34" s="384" t="s">
        <v>575</v>
      </c>
      <c r="C34" s="40"/>
      <c r="D34" s="609"/>
      <c r="E34" s="581"/>
    </row>
    <row r="35" spans="1:5" s="539" customFormat="1" ht="12" customHeight="1" thickBot="1">
      <c r="A35" s="513" t="s">
        <v>13</v>
      </c>
      <c r="B35" s="384" t="s">
        <v>576</v>
      </c>
      <c r="C35" s="445">
        <f>+C8+C19+C24+C25+C29+C33+C34</f>
        <v>0</v>
      </c>
      <c r="D35" s="605">
        <f>+D8+D19+D24+D25+D29+D33+D34</f>
        <v>0</v>
      </c>
      <c r="E35" s="582">
        <f>+E8+E19+E24+E25+E29+E33+E34</f>
        <v>0</v>
      </c>
    </row>
    <row r="36" spans="1:5" s="565" customFormat="1" ht="12" customHeight="1" thickBot="1">
      <c r="A36" s="577" t="s">
        <v>14</v>
      </c>
      <c r="B36" s="384" t="s">
        <v>577</v>
      </c>
      <c r="C36" s="445">
        <f>+C37+C38+C39</f>
        <v>0</v>
      </c>
      <c r="D36" s="605">
        <f>+D37+D38+D39</f>
        <v>0</v>
      </c>
      <c r="E36" s="582">
        <f>+E37+E38+E39</f>
        <v>0</v>
      </c>
    </row>
    <row r="37" spans="1:5" s="565" customFormat="1" ht="15" customHeight="1">
      <c r="A37" s="589" t="s">
        <v>578</v>
      </c>
      <c r="B37" s="590" t="s">
        <v>166</v>
      </c>
      <c r="C37" s="102"/>
      <c r="D37" s="596"/>
      <c r="E37" s="569"/>
    </row>
    <row r="38" spans="1:5" s="565" customFormat="1" ht="15" customHeight="1">
      <c r="A38" s="589" t="s">
        <v>579</v>
      </c>
      <c r="B38" s="591" t="s">
        <v>2</v>
      </c>
      <c r="C38" s="446"/>
      <c r="D38" s="610"/>
      <c r="E38" s="568"/>
    </row>
    <row r="39" spans="1:5" ht="13.5" thickBot="1">
      <c r="A39" s="588" t="s">
        <v>580</v>
      </c>
      <c r="B39" s="574" t="s">
        <v>581</v>
      </c>
      <c r="C39" s="572"/>
      <c r="D39" s="611"/>
      <c r="E39" s="567"/>
    </row>
    <row r="40" spans="1:5" s="564" customFormat="1" ht="16.5" customHeight="1" thickBot="1">
      <c r="A40" s="577" t="s">
        <v>15</v>
      </c>
      <c r="B40" s="578" t="s">
        <v>582</v>
      </c>
      <c r="C40" s="108">
        <f>+C35+C36</f>
        <v>0</v>
      </c>
      <c r="D40" s="612">
        <f>+D35+D36</f>
        <v>0</v>
      </c>
      <c r="E40" s="583">
        <f>+E35+E36</f>
        <v>0</v>
      </c>
    </row>
    <row r="41" spans="1:5" s="339" customFormat="1" ht="12" customHeight="1">
      <c r="A41" s="521"/>
      <c r="B41" s="522"/>
      <c r="C41" s="537"/>
      <c r="D41" s="537"/>
      <c r="E41" s="537"/>
    </row>
    <row r="42" spans="1:5" ht="12" customHeight="1" thickBot="1">
      <c r="A42" s="523"/>
      <c r="B42" s="524"/>
      <c r="C42" s="538"/>
      <c r="D42" s="538"/>
      <c r="E42" s="538"/>
    </row>
    <row r="43" spans="1:5" ht="12" customHeight="1" thickBot="1">
      <c r="A43" s="747" t="s">
        <v>44</v>
      </c>
      <c r="B43" s="748"/>
      <c r="C43" s="748"/>
      <c r="D43" s="748"/>
      <c r="E43" s="749"/>
    </row>
    <row r="44" spans="1:5" ht="12" customHeight="1" thickBot="1">
      <c r="A44" s="575" t="s">
        <v>6</v>
      </c>
      <c r="B44" s="384" t="s">
        <v>583</v>
      </c>
      <c r="C44" s="445">
        <f>SUM(C45:C49)</f>
        <v>0</v>
      </c>
      <c r="D44" s="445">
        <f>SUM(D45:D49)</f>
        <v>0</v>
      </c>
      <c r="E44" s="582">
        <f>SUM(E45:E49)</f>
        <v>0</v>
      </c>
    </row>
    <row r="45" spans="1:5" ht="12" customHeight="1">
      <c r="A45" s="588" t="s">
        <v>71</v>
      </c>
      <c r="B45" s="365" t="s">
        <v>36</v>
      </c>
      <c r="C45" s="102"/>
      <c r="D45" s="102"/>
      <c r="E45" s="569"/>
    </row>
    <row r="46" spans="1:5" ht="12" customHeight="1">
      <c r="A46" s="588" t="s">
        <v>72</v>
      </c>
      <c r="B46" s="364" t="s">
        <v>132</v>
      </c>
      <c r="C46" s="439"/>
      <c r="D46" s="439"/>
      <c r="E46" s="593"/>
    </row>
    <row r="47" spans="1:5" ht="12" customHeight="1">
      <c r="A47" s="588" t="s">
        <v>73</v>
      </c>
      <c r="B47" s="364" t="s">
        <v>100</v>
      </c>
      <c r="C47" s="439"/>
      <c r="D47" s="439"/>
      <c r="E47" s="593"/>
    </row>
    <row r="48" spans="1:5" s="339" customFormat="1" ht="12" customHeight="1">
      <c r="A48" s="588" t="s">
        <v>74</v>
      </c>
      <c r="B48" s="364" t="s">
        <v>133</v>
      </c>
      <c r="C48" s="439"/>
      <c r="D48" s="439"/>
      <c r="E48" s="593"/>
    </row>
    <row r="49" spans="1:5" ht="12" customHeight="1" thickBot="1">
      <c r="A49" s="588" t="s">
        <v>106</v>
      </c>
      <c r="B49" s="364" t="s">
        <v>134</v>
      </c>
      <c r="C49" s="439"/>
      <c r="D49" s="439"/>
      <c r="E49" s="593"/>
    </row>
    <row r="50" spans="1:5" ht="12" customHeight="1" thickBot="1">
      <c r="A50" s="575" t="s">
        <v>7</v>
      </c>
      <c r="B50" s="384" t="s">
        <v>584</v>
      </c>
      <c r="C50" s="445">
        <f>SUM(C51:C53)</f>
        <v>0</v>
      </c>
      <c r="D50" s="445">
        <f>SUM(D51:D53)</f>
        <v>0</v>
      </c>
      <c r="E50" s="582">
        <f>SUM(E51:E53)</f>
        <v>0</v>
      </c>
    </row>
    <row r="51" spans="1:5" ht="12" customHeight="1">
      <c r="A51" s="588" t="s">
        <v>77</v>
      </c>
      <c r="B51" s="365" t="s">
        <v>156</v>
      </c>
      <c r="C51" s="102"/>
      <c r="D51" s="102"/>
      <c r="E51" s="569"/>
    </row>
    <row r="52" spans="1:5" ht="12" customHeight="1">
      <c r="A52" s="588" t="s">
        <v>78</v>
      </c>
      <c r="B52" s="364" t="s">
        <v>136</v>
      </c>
      <c r="C52" s="439"/>
      <c r="D52" s="439"/>
      <c r="E52" s="593"/>
    </row>
    <row r="53" spans="1:5" ht="15" customHeight="1">
      <c r="A53" s="588" t="s">
        <v>79</v>
      </c>
      <c r="B53" s="364" t="s">
        <v>45</v>
      </c>
      <c r="C53" s="439"/>
      <c r="D53" s="439"/>
      <c r="E53" s="593"/>
    </row>
    <row r="54" spans="1:5" ht="23.25" thickBot="1">
      <c r="A54" s="588" t="s">
        <v>80</v>
      </c>
      <c r="B54" s="364" t="s">
        <v>695</v>
      </c>
      <c r="C54" s="439"/>
      <c r="D54" s="439"/>
      <c r="E54" s="593"/>
    </row>
    <row r="55" spans="1:5" ht="15" customHeight="1" thickBot="1">
      <c r="A55" s="575" t="s">
        <v>8</v>
      </c>
      <c r="B55" s="579" t="s">
        <v>585</v>
      </c>
      <c r="C55" s="108">
        <f>+C44+C50</f>
        <v>0</v>
      </c>
      <c r="D55" s="108">
        <f>+D44+D50</f>
        <v>0</v>
      </c>
      <c r="E55" s="583">
        <f>+E44+E50</f>
        <v>0</v>
      </c>
    </row>
    <row r="56" spans="3:5" ht="13.5" thickBot="1">
      <c r="C56" s="584"/>
      <c r="D56" s="584"/>
      <c r="E56" s="584"/>
    </row>
    <row r="57" spans="1:5" ht="13.5" thickBot="1">
      <c r="A57" s="525" t="s">
        <v>683</v>
      </c>
      <c r="B57" s="526"/>
      <c r="C57" s="112"/>
      <c r="D57" s="112"/>
      <c r="E57" s="573"/>
    </row>
    <row r="58" spans="1:5" ht="13.5" thickBot="1">
      <c r="A58" s="525" t="s">
        <v>148</v>
      </c>
      <c r="B58" s="526"/>
      <c r="C58" s="112"/>
      <c r="D58" s="112"/>
      <c r="E58" s="573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workbookViewId="0" topLeftCell="A1">
      <selection activeCell="C45" sqref="C45"/>
    </sheetView>
  </sheetViews>
  <sheetFormatPr defaultColWidth="9.00390625" defaultRowHeight="12.75"/>
  <cols>
    <col min="1" max="1" width="7.00390625" style="337" customWidth="1"/>
    <col min="2" max="2" width="32.00390625" style="31" customWidth="1"/>
    <col min="3" max="3" width="12.50390625" style="31" customWidth="1"/>
    <col min="4" max="6" width="11.875" style="31" customWidth="1"/>
    <col min="7" max="7" width="12.875" style="31" customWidth="1"/>
    <col min="8" max="16384" width="9.375" style="31" customWidth="1"/>
  </cols>
  <sheetData>
    <row r="1" ht="14.25" thickBot="1">
      <c r="G1" s="38" t="s">
        <v>51</v>
      </c>
    </row>
    <row r="2" spans="1:7" ht="17.25" customHeight="1" thickBot="1">
      <c r="A2" s="762" t="s">
        <v>4</v>
      </c>
      <c r="B2" s="764" t="s">
        <v>310</v>
      </c>
      <c r="C2" s="764" t="s">
        <v>799</v>
      </c>
      <c r="D2" s="764" t="s">
        <v>738</v>
      </c>
      <c r="E2" s="758" t="s">
        <v>696</v>
      </c>
      <c r="F2" s="758"/>
      <c r="G2" s="759"/>
    </row>
    <row r="3" spans="1:7" s="338" customFormat="1" ht="57.75" customHeight="1" thickBot="1">
      <c r="A3" s="763"/>
      <c r="B3" s="765"/>
      <c r="C3" s="765"/>
      <c r="D3" s="765"/>
      <c r="E3" s="29" t="s">
        <v>697</v>
      </c>
      <c r="F3" s="29" t="s">
        <v>698</v>
      </c>
      <c r="G3" s="673" t="s">
        <v>699</v>
      </c>
    </row>
    <row r="4" spans="1:7" s="339" customFormat="1" ht="15" customHeight="1" thickBot="1">
      <c r="A4" s="513" t="s">
        <v>427</v>
      </c>
      <c r="B4" s="514" t="s">
        <v>428</v>
      </c>
      <c r="C4" s="514" t="s">
        <v>429</v>
      </c>
      <c r="D4" s="514" t="s">
        <v>430</v>
      </c>
      <c r="E4" s="514" t="s">
        <v>739</v>
      </c>
      <c r="F4" s="514" t="s">
        <v>507</v>
      </c>
      <c r="G4" s="597" t="s">
        <v>508</v>
      </c>
    </row>
    <row r="5" spans="1:7" ht="15" customHeight="1">
      <c r="A5" s="340" t="s">
        <v>6</v>
      </c>
      <c r="B5" s="341" t="s">
        <v>798</v>
      </c>
      <c r="C5" s="342">
        <v>55556</v>
      </c>
      <c r="D5" s="342"/>
      <c r="E5" s="343">
        <f>C5+D5</f>
        <v>55556</v>
      </c>
      <c r="F5" s="342">
        <v>55556</v>
      </c>
      <c r="G5" s="344"/>
    </row>
    <row r="6" spans="1:7" ht="15" customHeight="1">
      <c r="A6" s="345" t="s">
        <v>7</v>
      </c>
      <c r="B6" s="346" t="s">
        <v>758</v>
      </c>
      <c r="C6" s="2">
        <v>1177</v>
      </c>
      <c r="D6" s="2"/>
      <c r="E6" s="343">
        <f aca="true" t="shared" si="0" ref="E6:E35">C6+D6</f>
        <v>1177</v>
      </c>
      <c r="F6" s="2">
        <v>1177</v>
      </c>
      <c r="G6" s="176"/>
    </row>
    <row r="7" spans="1:7" ht="15" customHeight="1">
      <c r="A7" s="345" t="s">
        <v>8</v>
      </c>
      <c r="B7" s="346" t="s">
        <v>759</v>
      </c>
      <c r="C7" s="2">
        <v>1638</v>
      </c>
      <c r="D7" s="2"/>
      <c r="E7" s="343">
        <f t="shared" si="0"/>
        <v>1638</v>
      </c>
      <c r="F7" s="2">
        <v>1638</v>
      </c>
      <c r="G7" s="176"/>
    </row>
    <row r="8" spans="1:7" ht="15" customHeight="1">
      <c r="A8" s="345" t="s">
        <v>9</v>
      </c>
      <c r="B8" s="346" t="s">
        <v>760</v>
      </c>
      <c r="C8" s="2">
        <v>1893</v>
      </c>
      <c r="D8" s="2"/>
      <c r="E8" s="343">
        <f t="shared" si="0"/>
        <v>1893</v>
      </c>
      <c r="F8" s="2">
        <v>1893</v>
      </c>
      <c r="G8" s="176"/>
    </row>
    <row r="9" spans="1:7" ht="15" customHeight="1">
      <c r="A9" s="345" t="s">
        <v>10</v>
      </c>
      <c r="B9" s="346"/>
      <c r="C9" s="2"/>
      <c r="D9" s="2"/>
      <c r="E9" s="343">
        <f t="shared" si="0"/>
        <v>0</v>
      </c>
      <c r="F9" s="2"/>
      <c r="G9" s="176"/>
    </row>
    <row r="10" spans="1:7" ht="15" customHeight="1">
      <c r="A10" s="345" t="s">
        <v>11</v>
      </c>
      <c r="B10" s="346"/>
      <c r="C10" s="2"/>
      <c r="D10" s="2"/>
      <c r="E10" s="343">
        <f t="shared" si="0"/>
        <v>0</v>
      </c>
      <c r="F10" s="2"/>
      <c r="G10" s="176"/>
    </row>
    <row r="11" spans="1:7" ht="15" customHeight="1">
      <c r="A11" s="345" t="s">
        <v>12</v>
      </c>
      <c r="B11" s="346"/>
      <c r="C11" s="2"/>
      <c r="D11" s="2"/>
      <c r="E11" s="343">
        <f t="shared" si="0"/>
        <v>0</v>
      </c>
      <c r="F11" s="2"/>
      <c r="G11" s="176"/>
    </row>
    <row r="12" spans="1:7" ht="15" customHeight="1">
      <c r="A12" s="345" t="s">
        <v>13</v>
      </c>
      <c r="B12" s="346"/>
      <c r="C12" s="2"/>
      <c r="D12" s="2"/>
      <c r="E12" s="343">
        <f t="shared" si="0"/>
        <v>0</v>
      </c>
      <c r="F12" s="2"/>
      <c r="G12" s="176"/>
    </row>
    <row r="13" spans="1:7" ht="15" customHeight="1">
      <c r="A13" s="345" t="s">
        <v>14</v>
      </c>
      <c r="B13" s="346"/>
      <c r="C13" s="2"/>
      <c r="D13" s="2"/>
      <c r="E13" s="343">
        <f t="shared" si="0"/>
        <v>0</v>
      </c>
      <c r="F13" s="2"/>
      <c r="G13" s="176"/>
    </row>
    <row r="14" spans="1:7" ht="15" customHeight="1">
      <c r="A14" s="345" t="s">
        <v>15</v>
      </c>
      <c r="B14" s="346"/>
      <c r="C14" s="2"/>
      <c r="D14" s="2"/>
      <c r="E14" s="343">
        <f t="shared" si="0"/>
        <v>0</v>
      </c>
      <c r="F14" s="2"/>
      <c r="G14" s="176"/>
    </row>
    <row r="15" spans="1:7" ht="15" customHeight="1">
      <c r="A15" s="345" t="s">
        <v>16</v>
      </c>
      <c r="B15" s="346"/>
      <c r="C15" s="2"/>
      <c r="D15" s="2"/>
      <c r="E15" s="343">
        <f t="shared" si="0"/>
        <v>0</v>
      </c>
      <c r="F15" s="2"/>
      <c r="G15" s="176"/>
    </row>
    <row r="16" spans="1:7" ht="15" customHeight="1">
      <c r="A16" s="345" t="s">
        <v>17</v>
      </c>
      <c r="B16" s="346"/>
      <c r="C16" s="2"/>
      <c r="D16" s="2"/>
      <c r="E16" s="343">
        <f t="shared" si="0"/>
        <v>0</v>
      </c>
      <c r="F16" s="2"/>
      <c r="G16" s="176"/>
    </row>
    <row r="17" spans="1:7" ht="15" customHeight="1">
      <c r="A17" s="345" t="s">
        <v>18</v>
      </c>
      <c r="B17" s="346"/>
      <c r="C17" s="2"/>
      <c r="D17" s="2"/>
      <c r="E17" s="343">
        <f t="shared" si="0"/>
        <v>0</v>
      </c>
      <c r="F17" s="2"/>
      <c r="G17" s="176"/>
    </row>
    <row r="18" spans="1:7" ht="15" customHeight="1">
      <c r="A18" s="345" t="s">
        <v>19</v>
      </c>
      <c r="B18" s="346"/>
      <c r="C18" s="2"/>
      <c r="D18" s="2"/>
      <c r="E18" s="343">
        <f t="shared" si="0"/>
        <v>0</v>
      </c>
      <c r="F18" s="2"/>
      <c r="G18" s="176"/>
    </row>
    <row r="19" spans="1:7" ht="15" customHeight="1">
      <c r="A19" s="345" t="s">
        <v>20</v>
      </c>
      <c r="B19" s="346"/>
      <c r="C19" s="2"/>
      <c r="D19" s="2"/>
      <c r="E19" s="343">
        <f t="shared" si="0"/>
        <v>0</v>
      </c>
      <c r="F19" s="2"/>
      <c r="G19" s="176"/>
    </row>
    <row r="20" spans="1:7" ht="15" customHeight="1">
      <c r="A20" s="345" t="s">
        <v>21</v>
      </c>
      <c r="B20" s="346"/>
      <c r="C20" s="2"/>
      <c r="D20" s="2"/>
      <c r="E20" s="343">
        <f t="shared" si="0"/>
        <v>0</v>
      </c>
      <c r="F20" s="2"/>
      <c r="G20" s="176"/>
    </row>
    <row r="21" spans="1:7" ht="15" customHeight="1">
      <c r="A21" s="345" t="s">
        <v>22</v>
      </c>
      <c r="B21" s="346"/>
      <c r="C21" s="2"/>
      <c r="D21" s="2"/>
      <c r="E21" s="343">
        <f t="shared" si="0"/>
        <v>0</v>
      </c>
      <c r="F21" s="2"/>
      <c r="G21" s="176"/>
    </row>
    <row r="22" spans="1:7" ht="15" customHeight="1">
      <c r="A22" s="345" t="s">
        <v>23</v>
      </c>
      <c r="B22" s="346"/>
      <c r="C22" s="2"/>
      <c r="D22" s="2"/>
      <c r="E22" s="343">
        <f t="shared" si="0"/>
        <v>0</v>
      </c>
      <c r="F22" s="2"/>
      <c r="G22" s="176"/>
    </row>
    <row r="23" spans="1:7" ht="15" customHeight="1">
      <c r="A23" s="345" t="s">
        <v>24</v>
      </c>
      <c r="B23" s="346"/>
      <c r="C23" s="2"/>
      <c r="D23" s="2"/>
      <c r="E23" s="343">
        <f t="shared" si="0"/>
        <v>0</v>
      </c>
      <c r="F23" s="2"/>
      <c r="G23" s="176"/>
    </row>
    <row r="24" spans="1:7" ht="15" customHeight="1">
      <c r="A24" s="345" t="s">
        <v>25</v>
      </c>
      <c r="B24" s="346"/>
      <c r="C24" s="2"/>
      <c r="D24" s="2"/>
      <c r="E24" s="343">
        <f t="shared" si="0"/>
        <v>0</v>
      </c>
      <c r="F24" s="2"/>
      <c r="G24" s="176"/>
    </row>
    <row r="25" spans="1:7" ht="15" customHeight="1">
      <c r="A25" s="345" t="s">
        <v>26</v>
      </c>
      <c r="B25" s="346"/>
      <c r="C25" s="2"/>
      <c r="D25" s="2"/>
      <c r="E25" s="343">
        <f t="shared" si="0"/>
        <v>0</v>
      </c>
      <c r="F25" s="2"/>
      <c r="G25" s="176"/>
    </row>
    <row r="26" spans="1:7" ht="15" customHeight="1">
      <c r="A26" s="345" t="s">
        <v>27</v>
      </c>
      <c r="B26" s="346"/>
      <c r="C26" s="2"/>
      <c r="D26" s="2"/>
      <c r="E26" s="343">
        <f t="shared" si="0"/>
        <v>0</v>
      </c>
      <c r="F26" s="2"/>
      <c r="G26" s="176"/>
    </row>
    <row r="27" spans="1:7" ht="15" customHeight="1">
      <c r="A27" s="345" t="s">
        <v>28</v>
      </c>
      <c r="B27" s="346"/>
      <c r="C27" s="2"/>
      <c r="D27" s="2"/>
      <c r="E27" s="343">
        <f t="shared" si="0"/>
        <v>0</v>
      </c>
      <c r="F27" s="2"/>
      <c r="G27" s="176"/>
    </row>
    <row r="28" spans="1:7" ht="15" customHeight="1">
      <c r="A28" s="345" t="s">
        <v>29</v>
      </c>
      <c r="B28" s="346"/>
      <c r="C28" s="2"/>
      <c r="D28" s="2"/>
      <c r="E28" s="343">
        <f t="shared" si="0"/>
        <v>0</v>
      </c>
      <c r="F28" s="2"/>
      <c r="G28" s="176"/>
    </row>
    <row r="29" spans="1:7" ht="15" customHeight="1">
      <c r="A29" s="345" t="s">
        <v>30</v>
      </c>
      <c r="B29" s="346"/>
      <c r="C29" s="2"/>
      <c r="D29" s="2"/>
      <c r="E29" s="343">
        <f t="shared" si="0"/>
        <v>0</v>
      </c>
      <c r="F29" s="2"/>
      <c r="G29" s="176"/>
    </row>
    <row r="30" spans="1:7" ht="15" customHeight="1">
      <c r="A30" s="345" t="s">
        <v>31</v>
      </c>
      <c r="B30" s="346"/>
      <c r="C30" s="2"/>
      <c r="D30" s="2"/>
      <c r="E30" s="343"/>
      <c r="F30" s="2"/>
      <c r="G30" s="176"/>
    </row>
    <row r="31" spans="1:7" ht="15" customHeight="1">
      <c r="A31" s="345" t="s">
        <v>32</v>
      </c>
      <c r="B31" s="346"/>
      <c r="C31" s="2"/>
      <c r="D31" s="2"/>
      <c r="E31" s="343">
        <f t="shared" si="0"/>
        <v>0</v>
      </c>
      <c r="F31" s="2"/>
      <c r="G31" s="176"/>
    </row>
    <row r="32" spans="1:7" ht="15" customHeight="1">
      <c r="A32" s="345" t="s">
        <v>33</v>
      </c>
      <c r="B32" s="346"/>
      <c r="C32" s="2"/>
      <c r="D32" s="2"/>
      <c r="E32" s="343">
        <f t="shared" si="0"/>
        <v>0</v>
      </c>
      <c r="F32" s="2"/>
      <c r="G32" s="176"/>
    </row>
    <row r="33" spans="1:7" ht="15" customHeight="1">
      <c r="A33" s="345" t="s">
        <v>34</v>
      </c>
      <c r="B33" s="346"/>
      <c r="C33" s="2"/>
      <c r="D33" s="2"/>
      <c r="E33" s="343">
        <f t="shared" si="0"/>
        <v>0</v>
      </c>
      <c r="F33" s="2"/>
      <c r="G33" s="176"/>
    </row>
    <row r="34" spans="1:7" ht="15" customHeight="1">
      <c r="A34" s="345" t="s">
        <v>91</v>
      </c>
      <c r="B34" s="346"/>
      <c r="C34" s="2"/>
      <c r="D34" s="2"/>
      <c r="E34" s="343">
        <f t="shared" si="0"/>
        <v>0</v>
      </c>
      <c r="F34" s="2"/>
      <c r="G34" s="176"/>
    </row>
    <row r="35" spans="1:7" ht="15" customHeight="1" thickBot="1">
      <c r="A35" s="345" t="s">
        <v>187</v>
      </c>
      <c r="B35" s="347"/>
      <c r="C35" s="3"/>
      <c r="D35" s="3"/>
      <c r="E35" s="343">
        <f t="shared" si="0"/>
        <v>0</v>
      </c>
      <c r="F35" s="3"/>
      <c r="G35" s="348"/>
    </row>
    <row r="36" spans="1:7" ht="15" customHeight="1" thickBot="1">
      <c r="A36" s="760" t="s">
        <v>39</v>
      </c>
      <c r="B36" s="761"/>
      <c r="C36" s="13">
        <f>SUM(C5:C35)</f>
        <v>60264</v>
      </c>
      <c r="D36" s="13">
        <f>SUM(D5:D35)</f>
        <v>0</v>
      </c>
      <c r="E36" s="13">
        <f>SUM(E5:E35)</f>
        <v>60264</v>
      </c>
      <c r="F36" s="13">
        <f>SUM(F5:F35)</f>
        <v>60264</v>
      </c>
      <c r="G36" s="14">
        <f>SUM(G5:G35)</f>
        <v>0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MARADVÁNYÁNAK ALAKULÁSA&amp;R&amp;"Times New Roman CE,Félkövér dőlt"&amp;12 9. melléklet a ……/2015. (……) önkormányzati rendelethez&amp;"Times New Roman CE,Dőlt"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zoomScale="120" zoomScaleNormal="120" zoomScaleSheetLayoutView="100" workbookViewId="0" topLeftCell="A109">
      <selection activeCell="E133" sqref="E133"/>
    </sheetView>
  </sheetViews>
  <sheetFormatPr defaultColWidth="9.00390625" defaultRowHeight="12.75"/>
  <cols>
    <col min="1" max="1" width="9.00390625" style="405" customWidth="1"/>
    <col min="2" max="2" width="64.875" style="405" customWidth="1"/>
    <col min="3" max="3" width="17.375" style="405" customWidth="1"/>
    <col min="4" max="5" width="17.375" style="406" customWidth="1"/>
    <col min="6" max="16384" width="9.375" style="416" customWidth="1"/>
  </cols>
  <sheetData>
    <row r="1" spans="1:5" ht="15.75" customHeight="1">
      <c r="A1" s="714" t="s">
        <v>3</v>
      </c>
      <c r="B1" s="714"/>
      <c r="C1" s="714"/>
      <c r="D1" s="714"/>
      <c r="E1" s="714"/>
    </row>
    <row r="2" spans="1:5" ht="15.75" customHeight="1" thickBot="1">
      <c r="A2" s="44" t="s">
        <v>110</v>
      </c>
      <c r="B2" s="44"/>
      <c r="C2" s="44"/>
      <c r="D2" s="403"/>
      <c r="E2" s="403" t="s">
        <v>157</v>
      </c>
    </row>
    <row r="3" spans="1:5" ht="15.75" customHeight="1">
      <c r="A3" s="715" t="s">
        <v>59</v>
      </c>
      <c r="B3" s="711" t="s">
        <v>5</v>
      </c>
      <c r="C3" s="766" t="str">
        <f>+CONCATENATE(LEFT(ÖSSZEFÜGGÉSEK!A4,4)-1,". évi tény")</f>
        <v>2013. évi tény</v>
      </c>
      <c r="D3" s="708" t="str">
        <f>+CONCATENATE(LEFT(ÖSSZEFÜGGÉSEK!A4,4),". évi")</f>
        <v>2014. évi</v>
      </c>
      <c r="E3" s="709"/>
    </row>
    <row r="4" spans="1:5" ht="37.5" customHeight="1" thickBot="1">
      <c r="A4" s="712"/>
      <c r="B4" s="707"/>
      <c r="C4" s="767"/>
      <c r="D4" s="46" t="s">
        <v>183</v>
      </c>
      <c r="E4" s="47" t="s">
        <v>184</v>
      </c>
    </row>
    <row r="5" spans="1:5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431</v>
      </c>
      <c r="E5" s="383" t="s">
        <v>507</v>
      </c>
    </row>
    <row r="6" spans="1:5" s="418" customFormat="1" ht="12" customHeight="1" thickBot="1">
      <c r="A6" s="376" t="s">
        <v>6</v>
      </c>
      <c r="B6" s="613" t="s">
        <v>311</v>
      </c>
      <c r="C6" s="408">
        <f>+C7+C8+C9+C10+C11+C12</f>
        <v>243724</v>
      </c>
      <c r="D6" s="408">
        <f>+D7+D8+D9+D10+D11+D12</f>
        <v>156768</v>
      </c>
      <c r="E6" s="391">
        <f>+E7+E8+E9+E10+E11+E12</f>
        <v>156768</v>
      </c>
    </row>
    <row r="7" spans="1:5" s="418" customFormat="1" ht="12" customHeight="1">
      <c r="A7" s="371" t="s">
        <v>71</v>
      </c>
      <c r="B7" s="614" t="s">
        <v>312</v>
      </c>
      <c r="C7" s="410">
        <v>35850</v>
      </c>
      <c r="D7" s="410">
        <v>52305</v>
      </c>
      <c r="E7" s="393">
        <f>'1.1.sz.mell.'!E7</f>
        <v>52305</v>
      </c>
    </row>
    <row r="8" spans="1:5" s="418" customFormat="1" ht="12" customHeight="1">
      <c r="A8" s="370" t="s">
        <v>72</v>
      </c>
      <c r="B8" s="615" t="s">
        <v>313</v>
      </c>
      <c r="C8" s="409">
        <f>15490+2196</f>
        <v>17686</v>
      </c>
      <c r="D8" s="409">
        <v>39008</v>
      </c>
      <c r="E8" s="393">
        <f>'1.1.sz.mell.'!E8</f>
        <v>39008</v>
      </c>
    </row>
    <row r="9" spans="1:5" s="418" customFormat="1" ht="12" customHeight="1">
      <c r="A9" s="370" t="s">
        <v>73</v>
      </c>
      <c r="B9" s="615" t="s">
        <v>314</v>
      </c>
      <c r="C9" s="409">
        <f>10404+32000+13164+10776</f>
        <v>66344</v>
      </c>
      <c r="D9" s="409">
        <v>57517</v>
      </c>
      <c r="E9" s="393">
        <f>'1.1.sz.mell.'!E9</f>
        <v>57517</v>
      </c>
    </row>
    <row r="10" spans="1:5" s="418" customFormat="1" ht="12" customHeight="1">
      <c r="A10" s="370" t="s">
        <v>74</v>
      </c>
      <c r="B10" s="615" t="s">
        <v>315</v>
      </c>
      <c r="C10" s="409">
        <v>2420</v>
      </c>
      <c r="D10" s="409">
        <v>2418</v>
      </c>
      <c r="E10" s="393">
        <f>'1.1.sz.mell.'!E10</f>
        <v>2418</v>
      </c>
    </row>
    <row r="11" spans="1:5" s="418" customFormat="1" ht="12" customHeight="1">
      <c r="A11" s="370" t="s">
        <v>106</v>
      </c>
      <c r="B11" s="615" t="s">
        <v>316</v>
      </c>
      <c r="C11" s="603">
        <f>287+6630</f>
        <v>6917</v>
      </c>
      <c r="D11" s="409">
        <v>712</v>
      </c>
      <c r="E11" s="393">
        <f>'1.1.sz.mell.'!E11</f>
        <v>712</v>
      </c>
    </row>
    <row r="12" spans="1:5" s="418" customFormat="1" ht="12" customHeight="1" thickBot="1">
      <c r="A12" s="372" t="s">
        <v>75</v>
      </c>
      <c r="B12" s="616" t="s">
        <v>317</v>
      </c>
      <c r="C12" s="604">
        <v>114507</v>
      </c>
      <c r="D12" s="411">
        <v>4808</v>
      </c>
      <c r="E12" s="393">
        <f>'1.1.sz.mell.'!E12</f>
        <v>4808</v>
      </c>
    </row>
    <row r="13" spans="1:5" s="418" customFormat="1" ht="12" customHeight="1" thickBot="1">
      <c r="A13" s="376" t="s">
        <v>7</v>
      </c>
      <c r="B13" s="617" t="s">
        <v>769</v>
      </c>
      <c r="C13" s="408">
        <f>+C14+C16+C17+C18+C19+C15</f>
        <v>43007</v>
      </c>
      <c r="D13" s="408">
        <f>+D14+D16+D17+D18+D19+D15</f>
        <v>45155</v>
      </c>
      <c r="E13" s="391">
        <f>+E14+E16+E17+E18+E19</f>
        <v>45153</v>
      </c>
    </row>
    <row r="14" spans="1:5" s="418" customFormat="1" ht="12" customHeight="1">
      <c r="A14" s="371" t="s">
        <v>77</v>
      </c>
      <c r="B14" s="614" t="s">
        <v>319</v>
      </c>
      <c r="C14" s="410"/>
      <c r="D14" s="410">
        <v>666</v>
      </c>
      <c r="E14" s="393">
        <f>'1.1.sz.mell.'!E14</f>
        <v>666</v>
      </c>
    </row>
    <row r="15" spans="1:5" s="418" customFormat="1" ht="12" customHeight="1">
      <c r="A15" s="370" t="s">
        <v>78</v>
      </c>
      <c r="B15" s="614" t="s">
        <v>770</v>
      </c>
      <c r="C15" s="410">
        <v>5942</v>
      </c>
      <c r="D15" s="410"/>
      <c r="E15" s="393">
        <f>'1.1.sz.mell.'!E15</f>
        <v>0</v>
      </c>
    </row>
    <row r="16" spans="1:5" s="418" customFormat="1" ht="12" customHeight="1">
      <c r="A16" s="370" t="s">
        <v>79</v>
      </c>
      <c r="B16" s="615" t="s">
        <v>320</v>
      </c>
      <c r="C16" s="409"/>
      <c r="D16" s="409"/>
      <c r="E16" s="393">
        <f>'1.1.sz.mell.'!E16</f>
        <v>0</v>
      </c>
    </row>
    <row r="17" spans="1:5" s="418" customFormat="1" ht="12" customHeight="1">
      <c r="A17" s="370" t="s">
        <v>80</v>
      </c>
      <c r="B17" s="615" t="s">
        <v>321</v>
      </c>
      <c r="C17" s="409"/>
      <c r="D17" s="409"/>
      <c r="E17" s="393">
        <f>'1.1.sz.mell.'!E17</f>
        <v>0</v>
      </c>
    </row>
    <row r="18" spans="1:5" s="418" customFormat="1" ht="12" customHeight="1">
      <c r="A18" s="370" t="s">
        <v>81</v>
      </c>
      <c r="B18" s="615" t="s">
        <v>322</v>
      </c>
      <c r="C18" s="409"/>
      <c r="D18" s="409"/>
      <c r="E18" s="393"/>
    </row>
    <row r="19" spans="1:5" s="418" customFormat="1" ht="12" customHeight="1">
      <c r="A19" s="372" t="s">
        <v>88</v>
      </c>
      <c r="B19" s="615" t="s">
        <v>323</v>
      </c>
      <c r="C19" s="409">
        <v>37065</v>
      </c>
      <c r="D19" s="409">
        <v>44489</v>
      </c>
      <c r="E19" s="393">
        <v>44487</v>
      </c>
    </row>
    <row r="20" spans="1:5" s="418" customFormat="1" ht="12" customHeight="1" thickBot="1">
      <c r="A20" s="372" t="s">
        <v>90</v>
      </c>
      <c r="B20" s="616" t="s">
        <v>324</v>
      </c>
      <c r="C20" s="411">
        <v>901</v>
      </c>
      <c r="D20" s="411"/>
      <c r="E20" s="393"/>
    </row>
    <row r="21" spans="1:5" s="418" customFormat="1" ht="12" customHeight="1" thickBot="1">
      <c r="A21" s="376" t="s">
        <v>8</v>
      </c>
      <c r="B21" s="613" t="s">
        <v>325</v>
      </c>
      <c r="C21" s="408">
        <f>+C22+C23+C24+C25+C26</f>
        <v>2142</v>
      </c>
      <c r="D21" s="408">
        <f>+D22+D23+D24+D25+D26</f>
        <v>11184</v>
      </c>
      <c r="E21" s="391">
        <f>+E22+E23+E24+E25+E26</f>
        <v>11184</v>
      </c>
    </row>
    <row r="22" spans="1:5" s="418" customFormat="1" ht="12" customHeight="1">
      <c r="A22" s="371" t="s">
        <v>60</v>
      </c>
      <c r="B22" s="614" t="s">
        <v>326</v>
      </c>
      <c r="C22" s="410"/>
      <c r="D22" s="410"/>
      <c r="E22" s="393"/>
    </row>
    <row r="23" spans="1:5" s="418" customFormat="1" ht="12" customHeight="1">
      <c r="A23" s="370" t="s">
        <v>61</v>
      </c>
      <c r="B23" s="615" t="s">
        <v>327</v>
      </c>
      <c r="C23" s="409"/>
      <c r="D23" s="409"/>
      <c r="E23" s="392"/>
    </row>
    <row r="24" spans="1:5" s="418" customFormat="1" ht="12" customHeight="1">
      <c r="A24" s="370" t="s">
        <v>62</v>
      </c>
      <c r="B24" s="615" t="s">
        <v>328</v>
      </c>
      <c r="C24" s="409"/>
      <c r="D24" s="409"/>
      <c r="E24" s="392"/>
    </row>
    <row r="25" spans="1:5" s="418" customFormat="1" ht="12" customHeight="1">
      <c r="A25" s="370" t="s">
        <v>63</v>
      </c>
      <c r="B25" s="615" t="s">
        <v>329</v>
      </c>
      <c r="C25" s="409"/>
      <c r="D25" s="409"/>
      <c r="E25" s="392"/>
    </row>
    <row r="26" spans="1:5" s="418" customFormat="1" ht="12" customHeight="1">
      <c r="A26" s="370" t="s">
        <v>120</v>
      </c>
      <c r="B26" s="615" t="s">
        <v>330</v>
      </c>
      <c r="C26" s="409">
        <v>2142</v>
      </c>
      <c r="D26" s="409">
        <v>11184</v>
      </c>
      <c r="E26" s="392">
        <v>11184</v>
      </c>
    </row>
    <row r="27" spans="1:5" s="418" customFormat="1" ht="12" customHeight="1" thickBot="1">
      <c r="A27" s="372" t="s">
        <v>121</v>
      </c>
      <c r="B27" s="616" t="s">
        <v>331</v>
      </c>
      <c r="C27" s="411"/>
      <c r="D27" s="411">
        <v>11184</v>
      </c>
      <c r="E27" s="394">
        <v>11184</v>
      </c>
    </row>
    <row r="28" spans="1:5" s="418" customFormat="1" ht="12" customHeight="1" thickBot="1">
      <c r="A28" s="376" t="s">
        <v>122</v>
      </c>
      <c r="B28" s="613" t="s">
        <v>332</v>
      </c>
      <c r="C28" s="414">
        <f>+C29+C32+C33+C34</f>
        <v>65724</v>
      </c>
      <c r="D28" s="414">
        <f>+D29+D32+D33+D34</f>
        <v>38959</v>
      </c>
      <c r="E28" s="427">
        <f>+E29+E32+E33+E34</f>
        <v>38959</v>
      </c>
    </row>
    <row r="29" spans="1:5" s="418" customFormat="1" ht="12" customHeight="1">
      <c r="A29" s="371" t="s">
        <v>333</v>
      </c>
      <c r="B29" s="614" t="s">
        <v>334</v>
      </c>
      <c r="C29" s="429">
        <f>+C30+C31</f>
        <v>55319</v>
      </c>
      <c r="D29" s="429">
        <f>+D30+D31</f>
        <v>32385</v>
      </c>
      <c r="E29" s="429">
        <f>+E30+E31</f>
        <v>32385</v>
      </c>
    </row>
    <row r="30" spans="1:5" s="418" customFormat="1" ht="12" customHeight="1">
      <c r="A30" s="370" t="s">
        <v>335</v>
      </c>
      <c r="B30" s="615" t="s">
        <v>336</v>
      </c>
      <c r="C30" s="409">
        <v>15894</v>
      </c>
      <c r="D30" s="409">
        <v>11673</v>
      </c>
      <c r="E30" s="392">
        <v>11673</v>
      </c>
    </row>
    <row r="31" spans="1:5" s="418" customFormat="1" ht="12" customHeight="1">
      <c r="A31" s="370" t="s">
        <v>337</v>
      </c>
      <c r="B31" s="615" t="s">
        <v>338</v>
      </c>
      <c r="C31" s="409">
        <v>39425</v>
      </c>
      <c r="D31" s="409">
        <v>20712</v>
      </c>
      <c r="E31" s="392">
        <v>20712</v>
      </c>
    </row>
    <row r="32" spans="1:5" s="418" customFormat="1" ht="12" customHeight="1">
      <c r="A32" s="370" t="s">
        <v>339</v>
      </c>
      <c r="B32" s="615" t="s">
        <v>340</v>
      </c>
      <c r="C32" s="409">
        <v>3600</v>
      </c>
      <c r="D32" s="409">
        <v>3750</v>
      </c>
      <c r="E32" s="392">
        <v>3750</v>
      </c>
    </row>
    <row r="33" spans="1:5" s="418" customFormat="1" ht="12" customHeight="1">
      <c r="A33" s="370" t="s">
        <v>341</v>
      </c>
      <c r="B33" s="615" t="s">
        <v>342</v>
      </c>
      <c r="C33" s="409">
        <v>5958</v>
      </c>
      <c r="D33" s="409">
        <v>2427</v>
      </c>
      <c r="E33" s="392">
        <v>2427</v>
      </c>
    </row>
    <row r="34" spans="1:5" s="418" customFormat="1" ht="12" customHeight="1" thickBot="1">
      <c r="A34" s="372" t="s">
        <v>343</v>
      </c>
      <c r="B34" s="616" t="s">
        <v>344</v>
      </c>
      <c r="C34" s="411">
        <f>112+568+167</f>
        <v>847</v>
      </c>
      <c r="D34" s="411">
        <v>397</v>
      </c>
      <c r="E34" s="394">
        <v>397</v>
      </c>
    </row>
    <row r="35" spans="1:5" s="418" customFormat="1" ht="12" customHeight="1" thickBot="1">
      <c r="A35" s="376" t="s">
        <v>10</v>
      </c>
      <c r="B35" s="613" t="s">
        <v>345</v>
      </c>
      <c r="C35" s="408">
        <f>SUM(C36:C45)</f>
        <v>43041</v>
      </c>
      <c r="D35" s="408">
        <f>SUM(D36:D45)</f>
        <v>45685</v>
      </c>
      <c r="E35" s="391">
        <f>SUM(E36:E45)</f>
        <v>45687</v>
      </c>
    </row>
    <row r="36" spans="1:5" s="418" customFormat="1" ht="12" customHeight="1">
      <c r="A36" s="371" t="s">
        <v>64</v>
      </c>
      <c r="B36" s="614" t="s">
        <v>346</v>
      </c>
      <c r="C36" s="410">
        <v>10115</v>
      </c>
      <c r="D36" s="410">
        <v>12407</v>
      </c>
      <c r="E36" s="393">
        <v>12407</v>
      </c>
    </row>
    <row r="37" spans="1:5" s="418" customFormat="1" ht="12" customHeight="1">
      <c r="A37" s="370" t="s">
        <v>65</v>
      </c>
      <c r="B37" s="615" t="s">
        <v>347</v>
      </c>
      <c r="C37" s="409">
        <f>1136+876</f>
        <v>2012</v>
      </c>
      <c r="D37" s="409">
        <v>10900</v>
      </c>
      <c r="E37" s="392">
        <v>10901</v>
      </c>
    </row>
    <row r="38" spans="1:5" s="418" customFormat="1" ht="12" customHeight="1">
      <c r="A38" s="370" t="s">
        <v>66</v>
      </c>
      <c r="B38" s="615" t="s">
        <v>348</v>
      </c>
      <c r="C38" s="409">
        <v>596</v>
      </c>
      <c r="D38" s="409">
        <v>698</v>
      </c>
      <c r="E38" s="392">
        <v>698</v>
      </c>
    </row>
    <row r="39" spans="1:5" s="418" customFormat="1" ht="12" customHeight="1">
      <c r="A39" s="370" t="s">
        <v>124</v>
      </c>
      <c r="B39" s="615" t="s">
        <v>349</v>
      </c>
      <c r="C39" s="409">
        <v>8403</v>
      </c>
      <c r="D39" s="409">
        <v>1410</v>
      </c>
      <c r="E39" s="392">
        <v>1410</v>
      </c>
    </row>
    <row r="40" spans="1:5" s="418" customFormat="1" ht="12" customHeight="1">
      <c r="A40" s="370" t="s">
        <v>125</v>
      </c>
      <c r="B40" s="615" t="s">
        <v>350</v>
      </c>
      <c r="C40" s="409">
        <v>7749</v>
      </c>
      <c r="D40" s="409">
        <v>7858</v>
      </c>
      <c r="E40" s="392">
        <v>7858</v>
      </c>
    </row>
    <row r="41" spans="1:5" s="418" customFormat="1" ht="12" customHeight="1">
      <c r="A41" s="370" t="s">
        <v>126</v>
      </c>
      <c r="B41" s="615" t="s">
        <v>351</v>
      </c>
      <c r="C41" s="409">
        <v>6486</v>
      </c>
      <c r="D41" s="409">
        <v>6948</v>
      </c>
      <c r="E41" s="392">
        <v>6948</v>
      </c>
    </row>
    <row r="42" spans="1:5" s="418" customFormat="1" ht="12" customHeight="1">
      <c r="A42" s="370" t="s">
        <v>127</v>
      </c>
      <c r="B42" s="615" t="s">
        <v>352</v>
      </c>
      <c r="C42" s="409">
        <v>786</v>
      </c>
      <c r="D42" s="409">
        <v>1645</v>
      </c>
      <c r="E42" s="392">
        <v>1645</v>
      </c>
    </row>
    <row r="43" spans="1:5" s="418" customFormat="1" ht="12" customHeight="1">
      <c r="A43" s="370" t="s">
        <v>128</v>
      </c>
      <c r="B43" s="615" t="s">
        <v>353</v>
      </c>
      <c r="C43" s="409">
        <v>2124</v>
      </c>
      <c r="D43" s="409">
        <v>481</v>
      </c>
      <c r="E43" s="392">
        <v>482</v>
      </c>
    </row>
    <row r="44" spans="1:5" s="418" customFormat="1" ht="12" customHeight="1">
      <c r="A44" s="370" t="s">
        <v>354</v>
      </c>
      <c r="B44" s="615" t="s">
        <v>355</v>
      </c>
      <c r="C44" s="412"/>
      <c r="D44" s="412"/>
      <c r="E44" s="395"/>
    </row>
    <row r="45" spans="1:5" s="418" customFormat="1" ht="12" customHeight="1" thickBot="1">
      <c r="A45" s="372" t="s">
        <v>356</v>
      </c>
      <c r="B45" s="616" t="s">
        <v>357</v>
      </c>
      <c r="C45" s="413">
        <f>1691+3079</f>
        <v>4770</v>
      </c>
      <c r="D45" s="413">
        <v>3338</v>
      </c>
      <c r="E45" s="396">
        <v>3338</v>
      </c>
    </row>
    <row r="46" spans="1:5" s="418" customFormat="1" ht="12" customHeight="1" thickBot="1">
      <c r="A46" s="376" t="s">
        <v>11</v>
      </c>
      <c r="B46" s="613" t="s">
        <v>358</v>
      </c>
      <c r="C46" s="408">
        <f>SUM(C47:C51)</f>
        <v>3</v>
      </c>
      <c r="D46" s="408">
        <f>SUM(D47:D51)</f>
        <v>0</v>
      </c>
      <c r="E46" s="391">
        <f>SUM(E47:E51)</f>
        <v>0</v>
      </c>
    </row>
    <row r="47" spans="1:5" s="418" customFormat="1" ht="12" customHeight="1">
      <c r="A47" s="371" t="s">
        <v>67</v>
      </c>
      <c r="B47" s="614" t="s">
        <v>359</v>
      </c>
      <c r="C47" s="431"/>
      <c r="D47" s="431"/>
      <c r="E47" s="397"/>
    </row>
    <row r="48" spans="1:5" s="418" customFormat="1" ht="12" customHeight="1">
      <c r="A48" s="370" t="s">
        <v>68</v>
      </c>
      <c r="B48" s="615" t="s">
        <v>360</v>
      </c>
      <c r="C48" s="412"/>
      <c r="D48" s="412"/>
      <c r="E48" s="395"/>
    </row>
    <row r="49" spans="1:5" s="418" customFormat="1" ht="12" customHeight="1">
      <c r="A49" s="370" t="s">
        <v>361</v>
      </c>
      <c r="B49" s="615" t="s">
        <v>362</v>
      </c>
      <c r="C49" s="412"/>
      <c r="D49" s="412"/>
      <c r="E49" s="395"/>
    </row>
    <row r="50" spans="1:5" s="418" customFormat="1" ht="12" customHeight="1">
      <c r="A50" s="370" t="s">
        <v>363</v>
      </c>
      <c r="B50" s="615" t="s">
        <v>364</v>
      </c>
      <c r="C50" s="412"/>
      <c r="D50" s="412"/>
      <c r="E50" s="395"/>
    </row>
    <row r="51" spans="1:5" s="418" customFormat="1" ht="12" customHeight="1" thickBot="1">
      <c r="A51" s="372" t="s">
        <v>365</v>
      </c>
      <c r="B51" s="616" t="s">
        <v>768</v>
      </c>
      <c r="C51" s="413">
        <v>3</v>
      </c>
      <c r="D51" s="413"/>
      <c r="E51" s="396"/>
    </row>
    <row r="52" spans="1:5" s="418" customFormat="1" ht="13.5" thickBot="1">
      <c r="A52" s="376" t="s">
        <v>129</v>
      </c>
      <c r="B52" s="613" t="s">
        <v>367</v>
      </c>
      <c r="C52" s="408">
        <f>SUM(C53:C55)</f>
        <v>50</v>
      </c>
      <c r="D52" s="408">
        <f>SUM(D53:D55)</f>
        <v>192</v>
      </c>
      <c r="E52" s="391">
        <f>SUM(E53:E55)</f>
        <v>192</v>
      </c>
    </row>
    <row r="53" spans="1:5" s="418" customFormat="1" ht="12.75">
      <c r="A53" s="371" t="s">
        <v>69</v>
      </c>
      <c r="B53" s="614" t="s">
        <v>368</v>
      </c>
      <c r="C53" s="410"/>
      <c r="D53" s="410"/>
      <c r="E53" s="393"/>
    </row>
    <row r="54" spans="1:5" s="418" customFormat="1" ht="14.25" customHeight="1">
      <c r="A54" s="370" t="s">
        <v>70</v>
      </c>
      <c r="B54" s="615" t="s">
        <v>586</v>
      </c>
      <c r="C54" s="409"/>
      <c r="D54" s="409"/>
      <c r="E54" s="392"/>
    </row>
    <row r="55" spans="1:5" s="418" customFormat="1" ht="12.75">
      <c r="A55" s="370" t="s">
        <v>370</v>
      </c>
      <c r="B55" s="615" t="s">
        <v>371</v>
      </c>
      <c r="C55" s="409">
        <v>50</v>
      </c>
      <c r="D55" s="409">
        <v>192</v>
      </c>
      <c r="E55" s="392">
        <v>192</v>
      </c>
    </row>
    <row r="56" spans="1:5" s="418" customFormat="1" ht="13.5" thickBot="1">
      <c r="A56" s="372" t="s">
        <v>372</v>
      </c>
      <c r="B56" s="616" t="s">
        <v>373</v>
      </c>
      <c r="C56" s="411"/>
      <c r="D56" s="411"/>
      <c r="E56" s="394"/>
    </row>
    <row r="57" spans="1:5" s="418" customFormat="1" ht="13.5" thickBot="1">
      <c r="A57" s="376" t="s">
        <v>13</v>
      </c>
      <c r="B57" s="617" t="s">
        <v>374</v>
      </c>
      <c r="C57" s="408">
        <f>SUM(C58:C60)</f>
        <v>2020</v>
      </c>
      <c r="D57" s="408">
        <f>SUM(D58:D60)</f>
        <v>18190</v>
      </c>
      <c r="E57" s="391">
        <f>SUM(E58:E60)</f>
        <v>18190</v>
      </c>
    </row>
    <row r="58" spans="1:5" s="418" customFormat="1" ht="12.75">
      <c r="A58" s="370" t="s">
        <v>130</v>
      </c>
      <c r="B58" s="614" t="s">
        <v>375</v>
      </c>
      <c r="C58" s="412"/>
      <c r="D58" s="412">
        <v>18190</v>
      </c>
      <c r="E58" s="395">
        <v>18190</v>
      </c>
    </row>
    <row r="59" spans="1:5" s="418" customFormat="1" ht="12.75" customHeight="1">
      <c r="A59" s="370" t="s">
        <v>131</v>
      </c>
      <c r="B59" s="615" t="s">
        <v>587</v>
      </c>
      <c r="C59" s="412"/>
      <c r="D59" s="412"/>
      <c r="E59" s="395"/>
    </row>
    <row r="60" spans="1:5" s="418" customFormat="1" ht="12.75">
      <c r="A60" s="370" t="s">
        <v>158</v>
      </c>
      <c r="B60" s="615" t="s">
        <v>377</v>
      </c>
      <c r="C60" s="412">
        <v>2020</v>
      </c>
      <c r="D60" s="412"/>
      <c r="E60" s="395"/>
    </row>
    <row r="61" spans="1:5" s="418" customFormat="1" ht="13.5" thickBot="1">
      <c r="A61" s="370" t="s">
        <v>378</v>
      </c>
      <c r="B61" s="616" t="s">
        <v>379</v>
      </c>
      <c r="C61" s="412"/>
      <c r="D61" s="412"/>
      <c r="E61" s="395"/>
    </row>
    <row r="62" spans="1:5" s="418" customFormat="1" ht="13.5" thickBot="1">
      <c r="A62" s="376" t="s">
        <v>14</v>
      </c>
      <c r="B62" s="613" t="s">
        <v>380</v>
      </c>
      <c r="C62" s="414">
        <f>+C6+C13+C21+C28+C35+C46+C52+C57</f>
        <v>399711</v>
      </c>
      <c r="D62" s="414">
        <f>+D6+D13+D21+D28+D35+D46+D52+D57</f>
        <v>316133</v>
      </c>
      <c r="E62" s="427">
        <f>+E6+E13+E21+E28+E35+E46+E52+E57</f>
        <v>316133</v>
      </c>
    </row>
    <row r="63" spans="1:5" s="418" customFormat="1" ht="13.5" thickBot="1">
      <c r="A63" s="432" t="s">
        <v>381</v>
      </c>
      <c r="B63" s="617" t="s">
        <v>702</v>
      </c>
      <c r="C63" s="408">
        <f>SUM(C64:C66)</f>
        <v>0</v>
      </c>
      <c r="D63" s="408">
        <f>SUM(D64:D66)</f>
        <v>0</v>
      </c>
      <c r="E63" s="391">
        <f>SUM(E64:E66)</f>
        <v>0</v>
      </c>
    </row>
    <row r="64" spans="1:5" s="418" customFormat="1" ht="12.75">
      <c r="A64" s="370" t="s">
        <v>383</v>
      </c>
      <c r="B64" s="614" t="s">
        <v>384</v>
      </c>
      <c r="C64" s="412"/>
      <c r="D64" s="412"/>
      <c r="E64" s="395"/>
    </row>
    <row r="65" spans="1:5" s="418" customFormat="1" ht="12.75">
      <c r="A65" s="370" t="s">
        <v>385</v>
      </c>
      <c r="B65" s="615" t="s">
        <v>386</v>
      </c>
      <c r="C65" s="412"/>
      <c r="D65" s="412"/>
      <c r="E65" s="395"/>
    </row>
    <row r="66" spans="1:5" s="418" customFormat="1" ht="13.5" thickBot="1">
      <c r="A66" s="370" t="s">
        <v>387</v>
      </c>
      <c r="B66" s="356" t="s">
        <v>432</v>
      </c>
      <c r="C66" s="412"/>
      <c r="D66" s="412"/>
      <c r="E66" s="395"/>
    </row>
    <row r="67" spans="1:5" s="418" customFormat="1" ht="13.5" thickBot="1">
      <c r="A67" s="432" t="s">
        <v>389</v>
      </c>
      <c r="B67" s="617" t="s">
        <v>390</v>
      </c>
      <c r="C67" s="408">
        <f>SUM(C68:C71)</f>
        <v>0</v>
      </c>
      <c r="D67" s="408">
        <f>SUM(D68:D71)</f>
        <v>0</v>
      </c>
      <c r="E67" s="391">
        <f>SUM(E68:E71)</f>
        <v>0</v>
      </c>
    </row>
    <row r="68" spans="1:5" s="418" customFormat="1" ht="12.75">
      <c r="A68" s="370" t="s">
        <v>107</v>
      </c>
      <c r="B68" s="614" t="s">
        <v>391</v>
      </c>
      <c r="C68" s="412"/>
      <c r="D68" s="412"/>
      <c r="E68" s="395"/>
    </row>
    <row r="69" spans="1:5" s="418" customFormat="1" ht="12.75">
      <c r="A69" s="370" t="s">
        <v>108</v>
      </c>
      <c r="B69" s="615" t="s">
        <v>392</v>
      </c>
      <c r="C69" s="412"/>
      <c r="D69" s="412"/>
      <c r="E69" s="395"/>
    </row>
    <row r="70" spans="1:5" s="418" customFormat="1" ht="12" customHeight="1">
      <c r="A70" s="370" t="s">
        <v>393</v>
      </c>
      <c r="B70" s="615" t="s">
        <v>394</v>
      </c>
      <c r="C70" s="412"/>
      <c r="D70" s="412"/>
      <c r="E70" s="395"/>
    </row>
    <row r="71" spans="1:5" s="418" customFormat="1" ht="12" customHeight="1" thickBot="1">
      <c r="A71" s="370" t="s">
        <v>395</v>
      </c>
      <c r="B71" s="616" t="s">
        <v>396</v>
      </c>
      <c r="C71" s="412"/>
      <c r="D71" s="412"/>
      <c r="E71" s="395"/>
    </row>
    <row r="72" spans="1:5" s="418" customFormat="1" ht="12" customHeight="1" thickBot="1">
      <c r="A72" s="432" t="s">
        <v>397</v>
      </c>
      <c r="B72" s="617" t="s">
        <v>398</v>
      </c>
      <c r="C72" s="408">
        <f>SUM(C73:C74)</f>
        <v>70965</v>
      </c>
      <c r="D72" s="408">
        <f>SUM(D73:D74)</f>
        <v>164568</v>
      </c>
      <c r="E72" s="391">
        <f>SUM(E73:E74)</f>
        <v>164568</v>
      </c>
    </row>
    <row r="73" spans="1:5" s="418" customFormat="1" ht="12" customHeight="1">
      <c r="A73" s="370" t="s">
        <v>399</v>
      </c>
      <c r="B73" s="614" t="s">
        <v>400</v>
      </c>
      <c r="C73" s="412">
        <v>70965</v>
      </c>
      <c r="D73" s="412">
        <v>164568</v>
      </c>
      <c r="E73" s="395">
        <v>164568</v>
      </c>
    </row>
    <row r="74" spans="1:5" s="418" customFormat="1" ht="12" customHeight="1" thickBot="1">
      <c r="A74" s="370" t="s">
        <v>401</v>
      </c>
      <c r="B74" s="616" t="s">
        <v>402</v>
      </c>
      <c r="C74" s="412"/>
      <c r="D74" s="412"/>
      <c r="E74" s="395"/>
    </row>
    <row r="75" spans="1:5" s="418" customFormat="1" ht="12" customHeight="1" thickBot="1">
      <c r="A75" s="432" t="s">
        <v>403</v>
      </c>
      <c r="B75" s="617" t="s">
        <v>762</v>
      </c>
      <c r="C75" s="408">
        <f>SUM(C76:C79)</f>
        <v>119444</v>
      </c>
      <c r="D75" s="408">
        <f>SUM(D76:D79)</f>
        <v>138866</v>
      </c>
      <c r="E75" s="391">
        <f>SUM(E76:E79)</f>
        <v>138841</v>
      </c>
    </row>
    <row r="76" spans="1:5" s="418" customFormat="1" ht="12" customHeight="1">
      <c r="A76" s="370" t="s">
        <v>405</v>
      </c>
      <c r="B76" s="614" t="s">
        <v>406</v>
      </c>
      <c r="C76" s="412"/>
      <c r="D76" s="412">
        <v>7061</v>
      </c>
      <c r="E76" s="395">
        <v>7061</v>
      </c>
    </row>
    <row r="77" spans="1:5" s="418" customFormat="1" ht="12" customHeight="1">
      <c r="A77" s="370" t="s">
        <v>407</v>
      </c>
      <c r="B77" s="615" t="s">
        <v>408</v>
      </c>
      <c r="C77" s="412"/>
      <c r="D77" s="412"/>
      <c r="E77" s="395"/>
    </row>
    <row r="78" spans="1:5" s="418" customFormat="1" ht="12" customHeight="1">
      <c r="A78" s="370" t="s">
        <v>761</v>
      </c>
      <c r="B78" s="616" t="s">
        <v>741</v>
      </c>
      <c r="C78" s="412">
        <v>119444</v>
      </c>
      <c r="D78" s="412">
        <v>131805</v>
      </c>
      <c r="E78" s="395">
        <v>131780</v>
      </c>
    </row>
    <row r="79" spans="1:5" s="418" customFormat="1" ht="12" customHeight="1" thickBot="1">
      <c r="A79" s="370" t="s">
        <v>740</v>
      </c>
      <c r="B79" s="616" t="s">
        <v>410</v>
      </c>
      <c r="C79" s="412"/>
      <c r="D79" s="412"/>
      <c r="E79" s="395"/>
    </row>
    <row r="80" spans="1:5" s="418" customFormat="1" ht="12" customHeight="1" thickBot="1">
      <c r="A80" s="432" t="s">
        <v>411</v>
      </c>
      <c r="B80" s="617" t="s">
        <v>412</v>
      </c>
      <c r="C80" s="408">
        <f>SUM(C81:C84)</f>
        <v>0</v>
      </c>
      <c r="D80" s="408">
        <f>SUM(D81:D84)</f>
        <v>0</v>
      </c>
      <c r="E80" s="391">
        <f>SUM(E81:E84)</f>
        <v>0</v>
      </c>
    </row>
    <row r="81" spans="1:5" s="418" customFormat="1" ht="12" customHeight="1">
      <c r="A81" s="601" t="s">
        <v>413</v>
      </c>
      <c r="B81" s="614" t="s">
        <v>414</v>
      </c>
      <c r="C81" s="412"/>
      <c r="D81" s="412"/>
      <c r="E81" s="395"/>
    </row>
    <row r="82" spans="1:5" s="418" customFormat="1" ht="12" customHeight="1">
      <c r="A82" s="602" t="s">
        <v>415</v>
      </c>
      <c r="B82" s="615" t="s">
        <v>416</v>
      </c>
      <c r="C82" s="412"/>
      <c r="D82" s="412"/>
      <c r="E82" s="395"/>
    </row>
    <row r="83" spans="1:5" s="418" customFormat="1" ht="12" customHeight="1">
      <c r="A83" s="602" t="s">
        <v>417</v>
      </c>
      <c r="B83" s="615" t="s">
        <v>418</v>
      </c>
      <c r="C83" s="412"/>
      <c r="D83" s="412"/>
      <c r="E83" s="395"/>
    </row>
    <row r="84" spans="1:5" s="418" customFormat="1" ht="12" customHeight="1" thickBot="1">
      <c r="A84" s="433" t="s">
        <v>419</v>
      </c>
      <c r="B84" s="616" t="s">
        <v>420</v>
      </c>
      <c r="C84" s="412"/>
      <c r="D84" s="412"/>
      <c r="E84" s="395"/>
    </row>
    <row r="85" spans="1:5" s="418" customFormat="1" ht="12" customHeight="1" thickBot="1">
      <c r="A85" s="432" t="s">
        <v>421</v>
      </c>
      <c r="B85" s="617" t="s">
        <v>764</v>
      </c>
      <c r="C85" s="435">
        <v>759</v>
      </c>
      <c r="D85" s="435"/>
      <c r="E85" s="436"/>
    </row>
    <row r="86" spans="1:5" s="418" customFormat="1" ht="12" customHeight="1" thickBot="1">
      <c r="A86" s="432" t="s">
        <v>423</v>
      </c>
      <c r="B86" s="617" t="s">
        <v>422</v>
      </c>
      <c r="C86" s="435"/>
      <c r="D86" s="435"/>
      <c r="E86" s="436"/>
    </row>
    <row r="87" spans="1:5" s="418" customFormat="1" ht="13.5" customHeight="1" thickBot="1">
      <c r="A87" s="432" t="s">
        <v>425</v>
      </c>
      <c r="B87" s="354" t="s">
        <v>765</v>
      </c>
      <c r="C87" s="414">
        <f>+C63+C67+C72+C75+C80+C86+C85</f>
        <v>191168</v>
      </c>
      <c r="D87" s="414">
        <f>+D63+D67+D72+D75+D80+D86</f>
        <v>303434</v>
      </c>
      <c r="E87" s="427">
        <f>+E63+E67+E72+E75+E80+E86</f>
        <v>303409</v>
      </c>
    </row>
    <row r="88" spans="1:5" s="418" customFormat="1" ht="12" customHeight="1" thickBot="1">
      <c r="A88" s="434" t="s">
        <v>763</v>
      </c>
      <c r="B88" s="357" t="s">
        <v>426</v>
      </c>
      <c r="C88" s="414">
        <f>+C62+C87</f>
        <v>590879</v>
      </c>
      <c r="D88" s="414">
        <f>+D62+D87</f>
        <v>619567</v>
      </c>
      <c r="E88" s="427">
        <f>+E62+E87</f>
        <v>619542</v>
      </c>
    </row>
    <row r="89" spans="1:5" ht="16.5" customHeight="1">
      <c r="A89" s="714" t="s">
        <v>35</v>
      </c>
      <c r="B89" s="714"/>
      <c r="C89" s="714"/>
      <c r="D89" s="714"/>
      <c r="E89" s="714"/>
    </row>
    <row r="90" spans="1:5" s="424" customFormat="1" ht="16.5" customHeight="1" thickBot="1">
      <c r="A90" s="45" t="s">
        <v>111</v>
      </c>
      <c r="B90" s="45"/>
      <c r="C90" s="45"/>
      <c r="D90" s="385"/>
      <c r="E90" s="385" t="s">
        <v>157</v>
      </c>
    </row>
    <row r="91" spans="1:5" s="424" customFormat="1" ht="16.5" customHeight="1">
      <c r="A91" s="715" t="s">
        <v>59</v>
      </c>
      <c r="B91" s="711" t="s">
        <v>178</v>
      </c>
      <c r="C91" s="766" t="str">
        <f>+C3</f>
        <v>2013. évi tény</v>
      </c>
      <c r="D91" s="708" t="str">
        <f>+D3</f>
        <v>2014. évi</v>
      </c>
      <c r="E91" s="709"/>
    </row>
    <row r="92" spans="1:5" ht="37.5" customHeight="1" thickBot="1">
      <c r="A92" s="712"/>
      <c r="B92" s="707"/>
      <c r="C92" s="767"/>
      <c r="D92" s="46" t="s">
        <v>183</v>
      </c>
      <c r="E92" s="47" t="s">
        <v>184</v>
      </c>
    </row>
    <row r="93" spans="1:5" s="417" customFormat="1" ht="12" customHeight="1" thickBot="1">
      <c r="A93" s="381" t="s">
        <v>427</v>
      </c>
      <c r="B93" s="382" t="s">
        <v>428</v>
      </c>
      <c r="C93" s="382" t="s">
        <v>429</v>
      </c>
      <c r="D93" s="382" t="s">
        <v>431</v>
      </c>
      <c r="E93" s="430" t="s">
        <v>507</v>
      </c>
    </row>
    <row r="94" spans="1:5" ht="12" customHeight="1" thickBot="1">
      <c r="A94" s="378" t="s">
        <v>6</v>
      </c>
      <c r="B94" s="380" t="s">
        <v>588</v>
      </c>
      <c r="C94" s="407">
        <f>SUM(C95:C99)</f>
        <v>299727</v>
      </c>
      <c r="D94" s="407">
        <f>+D95+D96+D97+D98+D99</f>
        <v>358262</v>
      </c>
      <c r="E94" s="362">
        <f>+E95+E96+E97+E98+E99</f>
        <v>308003</v>
      </c>
    </row>
    <row r="95" spans="1:5" ht="12" customHeight="1">
      <c r="A95" s="373" t="s">
        <v>71</v>
      </c>
      <c r="B95" s="618" t="s">
        <v>36</v>
      </c>
      <c r="C95" s="97">
        <v>101788</v>
      </c>
      <c r="D95" s="97">
        <v>137440</v>
      </c>
      <c r="E95" s="361">
        <v>133223</v>
      </c>
    </row>
    <row r="96" spans="1:5" ht="12" customHeight="1">
      <c r="A96" s="370" t="s">
        <v>72</v>
      </c>
      <c r="B96" s="619" t="s">
        <v>132</v>
      </c>
      <c r="C96" s="409">
        <v>24358</v>
      </c>
      <c r="D96" s="409">
        <v>33705</v>
      </c>
      <c r="E96" s="392">
        <v>31734</v>
      </c>
    </row>
    <row r="97" spans="1:5" ht="12" customHeight="1">
      <c r="A97" s="370" t="s">
        <v>73</v>
      </c>
      <c r="B97" s="619" t="s">
        <v>100</v>
      </c>
      <c r="C97" s="411">
        <v>125786</v>
      </c>
      <c r="D97" s="411">
        <v>115595</v>
      </c>
      <c r="E97" s="394">
        <v>102591</v>
      </c>
    </row>
    <row r="98" spans="1:5" ht="12" customHeight="1">
      <c r="A98" s="370" t="s">
        <v>74</v>
      </c>
      <c r="B98" s="620" t="s">
        <v>133</v>
      </c>
      <c r="C98" s="411">
        <v>42866</v>
      </c>
      <c r="D98" s="411">
        <v>38227</v>
      </c>
      <c r="E98" s="394">
        <v>37118</v>
      </c>
    </row>
    <row r="99" spans="1:5" ht="12" customHeight="1">
      <c r="A99" s="370" t="s">
        <v>83</v>
      </c>
      <c r="B99" s="621" t="s">
        <v>134</v>
      </c>
      <c r="C99" s="411">
        <v>4929</v>
      </c>
      <c r="D99" s="411">
        <v>33295</v>
      </c>
      <c r="E99" s="394">
        <v>3337</v>
      </c>
    </row>
    <row r="100" spans="1:5" ht="12" customHeight="1">
      <c r="A100" s="370" t="s">
        <v>75</v>
      </c>
      <c r="B100" s="619" t="s">
        <v>434</v>
      </c>
      <c r="C100" s="411"/>
      <c r="D100" s="411">
        <v>1001</v>
      </c>
      <c r="E100" s="394">
        <v>999</v>
      </c>
    </row>
    <row r="101" spans="1:5" ht="12" customHeight="1">
      <c r="A101" s="370" t="s">
        <v>76</v>
      </c>
      <c r="B101" s="622" t="s">
        <v>435</v>
      </c>
      <c r="C101" s="411"/>
      <c r="D101" s="411"/>
      <c r="E101" s="394"/>
    </row>
    <row r="102" spans="1:5" ht="12" customHeight="1">
      <c r="A102" s="370" t="s">
        <v>84</v>
      </c>
      <c r="B102" s="619" t="s">
        <v>436</v>
      </c>
      <c r="C102" s="411"/>
      <c r="D102" s="411"/>
      <c r="E102" s="394"/>
    </row>
    <row r="103" spans="1:5" ht="12" customHeight="1">
      <c r="A103" s="370" t="s">
        <v>85</v>
      </c>
      <c r="B103" s="619" t="s">
        <v>437</v>
      </c>
      <c r="C103" s="411"/>
      <c r="D103" s="411"/>
      <c r="E103" s="394"/>
    </row>
    <row r="104" spans="1:5" ht="12" customHeight="1">
      <c r="A104" s="370" t="s">
        <v>86</v>
      </c>
      <c r="B104" s="622" t="s">
        <v>438</v>
      </c>
      <c r="C104" s="411">
        <v>2188</v>
      </c>
      <c r="D104" s="411">
        <v>985</v>
      </c>
      <c r="E104" s="394">
        <v>820</v>
      </c>
    </row>
    <row r="105" spans="1:5" ht="12" customHeight="1">
      <c r="A105" s="370" t="s">
        <v>87</v>
      </c>
      <c r="B105" s="622" t="s">
        <v>439</v>
      </c>
      <c r="C105" s="411"/>
      <c r="D105" s="411"/>
      <c r="E105" s="394"/>
    </row>
    <row r="106" spans="1:5" ht="12" customHeight="1">
      <c r="A106" s="370" t="s">
        <v>89</v>
      </c>
      <c r="B106" s="619" t="s">
        <v>440</v>
      </c>
      <c r="C106" s="411"/>
      <c r="D106" s="411"/>
      <c r="E106" s="394"/>
    </row>
    <row r="107" spans="1:5" ht="12" customHeight="1">
      <c r="A107" s="369" t="s">
        <v>135</v>
      </c>
      <c r="B107" s="623" t="s">
        <v>441</v>
      </c>
      <c r="C107" s="411"/>
      <c r="D107" s="411"/>
      <c r="E107" s="394"/>
    </row>
    <row r="108" spans="1:5" ht="12" customHeight="1">
      <c r="A108" s="370" t="s">
        <v>442</v>
      </c>
      <c r="B108" s="623" t="s">
        <v>443</v>
      </c>
      <c r="C108" s="411"/>
      <c r="D108" s="411"/>
      <c r="E108" s="394"/>
    </row>
    <row r="109" spans="1:5" ht="12" customHeight="1">
      <c r="A109" s="372" t="s">
        <v>444</v>
      </c>
      <c r="B109" s="623" t="s">
        <v>445</v>
      </c>
      <c r="C109" s="411">
        <v>2741</v>
      </c>
      <c r="D109" s="411">
        <v>1600</v>
      </c>
      <c r="E109" s="394">
        <v>1518</v>
      </c>
    </row>
    <row r="110" spans="1:5" ht="12" customHeight="1" thickBot="1">
      <c r="A110" s="374" t="s">
        <v>742</v>
      </c>
      <c r="B110" s="624" t="s">
        <v>743</v>
      </c>
      <c r="C110" s="98"/>
      <c r="D110" s="98">
        <v>29709</v>
      </c>
      <c r="E110" s="355"/>
    </row>
    <row r="111" spans="1:5" ht="12" customHeight="1" thickBot="1">
      <c r="A111" s="376" t="s">
        <v>7</v>
      </c>
      <c r="B111" s="379" t="s">
        <v>589</v>
      </c>
      <c r="C111" s="408">
        <f>+C112+C114+C116</f>
        <v>18904</v>
      </c>
      <c r="D111" s="408">
        <f>+D112+D114+D116</f>
        <v>122439</v>
      </c>
      <c r="E111" s="391">
        <f>+E112+E114+E116</f>
        <v>119494</v>
      </c>
    </row>
    <row r="112" spans="1:5" ht="12" customHeight="1">
      <c r="A112" s="371" t="s">
        <v>77</v>
      </c>
      <c r="B112" s="619" t="s">
        <v>156</v>
      </c>
      <c r="C112" s="410">
        <v>2490</v>
      </c>
      <c r="D112" s="410">
        <v>6479</v>
      </c>
      <c r="E112" s="393">
        <v>3719</v>
      </c>
    </row>
    <row r="113" spans="1:5" ht="12" customHeight="1">
      <c r="A113" s="371" t="s">
        <v>78</v>
      </c>
      <c r="B113" s="623" t="s">
        <v>447</v>
      </c>
      <c r="C113" s="410"/>
      <c r="D113" s="410"/>
      <c r="E113" s="393"/>
    </row>
    <row r="114" spans="1:5" ht="15.75">
      <c r="A114" s="371" t="s">
        <v>79</v>
      </c>
      <c r="B114" s="623" t="s">
        <v>136</v>
      </c>
      <c r="C114" s="409">
        <v>4406</v>
      </c>
      <c r="D114" s="409">
        <v>30228</v>
      </c>
      <c r="E114" s="392">
        <v>30043</v>
      </c>
    </row>
    <row r="115" spans="1:5" ht="12" customHeight="1">
      <c r="A115" s="371" t="s">
        <v>80</v>
      </c>
      <c r="B115" s="623" t="s">
        <v>448</v>
      </c>
      <c r="C115" s="409">
        <v>4339</v>
      </c>
      <c r="D115" s="409">
        <v>15035</v>
      </c>
      <c r="E115" s="392">
        <v>15035</v>
      </c>
    </row>
    <row r="116" spans="1:5" ht="12" customHeight="1">
      <c r="A116" s="371" t="s">
        <v>81</v>
      </c>
      <c r="B116" s="616" t="s">
        <v>159</v>
      </c>
      <c r="C116" s="409">
        <v>12008</v>
      </c>
      <c r="D116" s="409">
        <v>85732</v>
      </c>
      <c r="E116" s="392">
        <v>85732</v>
      </c>
    </row>
    <row r="117" spans="1:5" ht="15.75">
      <c r="A117" s="371" t="s">
        <v>88</v>
      </c>
      <c r="B117" s="615" t="s">
        <v>449</v>
      </c>
      <c r="C117" s="409"/>
      <c r="D117" s="409"/>
      <c r="E117" s="392"/>
    </row>
    <row r="118" spans="1:5" ht="15.75">
      <c r="A118" s="371" t="s">
        <v>90</v>
      </c>
      <c r="B118" s="625" t="s">
        <v>450</v>
      </c>
      <c r="C118" s="409"/>
      <c r="D118" s="409"/>
      <c r="E118" s="392"/>
    </row>
    <row r="119" spans="1:5" ht="12" customHeight="1">
      <c r="A119" s="371" t="s">
        <v>137</v>
      </c>
      <c r="B119" s="619" t="s">
        <v>437</v>
      </c>
      <c r="C119" s="409"/>
      <c r="D119" s="409"/>
      <c r="E119" s="392"/>
    </row>
    <row r="120" spans="1:5" ht="12" customHeight="1">
      <c r="A120" s="371" t="s">
        <v>138</v>
      </c>
      <c r="B120" s="619" t="s">
        <v>451</v>
      </c>
      <c r="C120" s="409"/>
      <c r="D120" s="409"/>
      <c r="E120" s="392"/>
    </row>
    <row r="121" spans="1:5" ht="12" customHeight="1">
      <c r="A121" s="371" t="s">
        <v>139</v>
      </c>
      <c r="B121" s="619" t="s">
        <v>452</v>
      </c>
      <c r="C121" s="409">
        <v>12008</v>
      </c>
      <c r="D121" s="409">
        <v>85732</v>
      </c>
      <c r="E121" s="392">
        <v>85732</v>
      </c>
    </row>
    <row r="122" spans="1:5" s="437" customFormat="1" ht="12" customHeight="1">
      <c r="A122" s="371" t="s">
        <v>453</v>
      </c>
      <c r="B122" s="619" t="s">
        <v>440</v>
      </c>
      <c r="C122" s="409"/>
      <c r="D122" s="409"/>
      <c r="E122" s="392"/>
    </row>
    <row r="123" spans="1:5" ht="12" customHeight="1">
      <c r="A123" s="371" t="s">
        <v>454</v>
      </c>
      <c r="B123" s="619" t="s">
        <v>455</v>
      </c>
      <c r="C123" s="409"/>
      <c r="D123" s="409"/>
      <c r="E123" s="392"/>
    </row>
    <row r="124" spans="1:5" ht="12" customHeight="1" thickBot="1">
      <c r="A124" s="369" t="s">
        <v>456</v>
      </c>
      <c r="B124" s="619" t="s">
        <v>457</v>
      </c>
      <c r="C124" s="411"/>
      <c r="D124" s="411"/>
      <c r="E124" s="394"/>
    </row>
    <row r="125" spans="1:5" ht="12" customHeight="1" thickBot="1">
      <c r="A125" s="376" t="s">
        <v>8</v>
      </c>
      <c r="B125" s="595" t="s">
        <v>458</v>
      </c>
      <c r="C125" s="408">
        <f>+C126+C127</f>
        <v>0</v>
      </c>
      <c r="D125" s="408">
        <f>+D126+D127</f>
        <v>0</v>
      </c>
      <c r="E125" s="391">
        <f>+E126+E127</f>
        <v>0</v>
      </c>
    </row>
    <row r="126" spans="1:5" ht="12" customHeight="1">
      <c r="A126" s="371" t="s">
        <v>60</v>
      </c>
      <c r="B126" s="625" t="s">
        <v>46</v>
      </c>
      <c r="C126" s="410"/>
      <c r="D126" s="410"/>
      <c r="E126" s="393"/>
    </row>
    <row r="127" spans="1:5" ht="12" customHeight="1" thickBot="1">
      <c r="A127" s="372" t="s">
        <v>61</v>
      </c>
      <c r="B127" s="623" t="s">
        <v>47</v>
      </c>
      <c r="C127" s="411"/>
      <c r="D127" s="411"/>
      <c r="E127" s="394"/>
    </row>
    <row r="128" spans="1:5" ht="12" customHeight="1" thickBot="1">
      <c r="A128" s="376" t="s">
        <v>9</v>
      </c>
      <c r="B128" s="595" t="s">
        <v>459</v>
      </c>
      <c r="C128" s="408">
        <f>+C94+C111+C125</f>
        <v>318631</v>
      </c>
      <c r="D128" s="408">
        <f>+D94+D111+D125</f>
        <v>480701</v>
      </c>
      <c r="E128" s="391">
        <f>+E94+E111+E125</f>
        <v>427497</v>
      </c>
    </row>
    <row r="129" spans="1:5" ht="12" customHeight="1" thickBot="1">
      <c r="A129" s="376" t="s">
        <v>10</v>
      </c>
      <c r="B129" s="595" t="s">
        <v>460</v>
      </c>
      <c r="C129" s="408">
        <f>+C130+C131+C132</f>
        <v>0</v>
      </c>
      <c r="D129" s="408">
        <f>+D130+D131+D132</f>
        <v>0</v>
      </c>
      <c r="E129" s="391">
        <f>+E130+E131+E132</f>
        <v>0</v>
      </c>
    </row>
    <row r="130" spans="1:5" ht="12" customHeight="1">
      <c r="A130" s="371" t="s">
        <v>64</v>
      </c>
      <c r="B130" s="625" t="s">
        <v>590</v>
      </c>
      <c r="C130" s="409"/>
      <c r="D130" s="409"/>
      <c r="E130" s="392"/>
    </row>
    <row r="131" spans="1:5" ht="12" customHeight="1">
      <c r="A131" s="371" t="s">
        <v>65</v>
      </c>
      <c r="B131" s="625" t="s">
        <v>591</v>
      </c>
      <c r="C131" s="409"/>
      <c r="D131" s="409"/>
      <c r="E131" s="392"/>
    </row>
    <row r="132" spans="1:5" ht="12" customHeight="1" thickBot="1">
      <c r="A132" s="369" t="s">
        <v>66</v>
      </c>
      <c r="B132" s="626" t="s">
        <v>592</v>
      </c>
      <c r="C132" s="409"/>
      <c r="D132" s="409"/>
      <c r="E132" s="392"/>
    </row>
    <row r="133" spans="1:5" ht="12" customHeight="1" thickBot="1">
      <c r="A133" s="376" t="s">
        <v>11</v>
      </c>
      <c r="B133" s="595" t="s">
        <v>464</v>
      </c>
      <c r="C133" s="408">
        <f>+C134+C135+C136+C137</f>
        <v>38</v>
      </c>
      <c r="D133" s="408">
        <f>+D134+D135+D136+D137</f>
        <v>0</v>
      </c>
      <c r="E133" s="402">
        <f>+E134+E135+E136+E137</f>
        <v>0</v>
      </c>
    </row>
    <row r="134" spans="1:5" ht="12" customHeight="1">
      <c r="A134" s="371" t="s">
        <v>67</v>
      </c>
      <c r="B134" s="625" t="s">
        <v>593</v>
      </c>
      <c r="C134" s="409"/>
      <c r="D134" s="409"/>
      <c r="E134" s="392"/>
    </row>
    <row r="135" spans="1:5" ht="12" customHeight="1">
      <c r="A135" s="371" t="s">
        <v>68</v>
      </c>
      <c r="B135" s="625" t="s">
        <v>594</v>
      </c>
      <c r="C135" s="409"/>
      <c r="D135" s="409"/>
      <c r="E135" s="392"/>
    </row>
    <row r="136" spans="1:5" ht="12" customHeight="1">
      <c r="A136" s="371" t="s">
        <v>361</v>
      </c>
      <c r="B136" s="625" t="s">
        <v>595</v>
      </c>
      <c r="C136" s="409">
        <v>38</v>
      </c>
      <c r="D136" s="409"/>
      <c r="E136" s="392"/>
    </row>
    <row r="137" spans="1:5" ht="12" customHeight="1" thickBot="1">
      <c r="A137" s="369" t="s">
        <v>363</v>
      </c>
      <c r="B137" s="626" t="s">
        <v>596</v>
      </c>
      <c r="C137" s="409"/>
      <c r="D137" s="409"/>
      <c r="E137" s="392"/>
    </row>
    <row r="138" spans="1:5" ht="12" customHeight="1" thickBot="1">
      <c r="A138" s="376" t="s">
        <v>12</v>
      </c>
      <c r="B138" s="595" t="s">
        <v>682</v>
      </c>
      <c r="C138" s="414">
        <f>+C139+C141+C142+C143+C140</f>
        <v>119444</v>
      </c>
      <c r="D138" s="414">
        <f>+D139+D141+D142+D143+D140</f>
        <v>138866</v>
      </c>
      <c r="E138" s="533">
        <f>+E139+E141+E142+E143+E140</f>
        <v>131780</v>
      </c>
    </row>
    <row r="139" spans="1:5" ht="12" customHeight="1">
      <c r="A139" s="371" t="s">
        <v>69</v>
      </c>
      <c r="B139" s="625" t="s">
        <v>469</v>
      </c>
      <c r="C139" s="409"/>
      <c r="D139" s="409">
        <v>7061</v>
      </c>
      <c r="E139" s="392"/>
    </row>
    <row r="140" spans="1:5" ht="12" customHeight="1">
      <c r="A140" s="371" t="s">
        <v>70</v>
      </c>
      <c r="B140" s="625" t="s">
        <v>766</v>
      </c>
      <c r="C140" s="409">
        <v>119444</v>
      </c>
      <c r="D140" s="409">
        <v>131805</v>
      </c>
      <c r="E140" s="392">
        <v>131780</v>
      </c>
    </row>
    <row r="141" spans="1:5" ht="12" customHeight="1">
      <c r="A141" s="371" t="s">
        <v>370</v>
      </c>
      <c r="B141" s="625" t="s">
        <v>470</v>
      </c>
      <c r="C141" s="409"/>
      <c r="D141" s="409"/>
      <c r="E141" s="392"/>
    </row>
    <row r="142" spans="1:5" ht="12" customHeight="1">
      <c r="A142" s="369" t="s">
        <v>372</v>
      </c>
      <c r="B142" s="625" t="s">
        <v>597</v>
      </c>
      <c r="C142" s="409"/>
      <c r="D142" s="409"/>
      <c r="E142" s="392"/>
    </row>
    <row r="143" spans="1:5" ht="12" customHeight="1" thickBot="1">
      <c r="A143" s="369" t="s">
        <v>680</v>
      </c>
      <c r="B143" s="626" t="s">
        <v>514</v>
      </c>
      <c r="C143" s="409"/>
      <c r="D143" s="409"/>
      <c r="E143" s="392"/>
    </row>
    <row r="144" spans="1:9" ht="15" customHeight="1" thickBot="1">
      <c r="A144" s="376" t="s">
        <v>13</v>
      </c>
      <c r="B144" s="595" t="s">
        <v>564</v>
      </c>
      <c r="C144" s="99">
        <f>+C145+C146+C147+C148</f>
        <v>0</v>
      </c>
      <c r="D144" s="99">
        <f>+D145+D146+D147+D148</f>
        <v>0</v>
      </c>
      <c r="E144" s="360">
        <f>+E145+E146+E147+E148</f>
        <v>0</v>
      </c>
      <c r="F144" s="425"/>
      <c r="G144" s="426"/>
      <c r="H144" s="426"/>
      <c r="I144" s="426"/>
    </row>
    <row r="145" spans="1:5" s="418" customFormat="1" ht="12.75" customHeight="1">
      <c r="A145" s="371" t="s">
        <v>130</v>
      </c>
      <c r="B145" s="625" t="s">
        <v>474</v>
      </c>
      <c r="C145" s="409"/>
      <c r="D145" s="409"/>
      <c r="E145" s="392"/>
    </row>
    <row r="146" spans="1:5" ht="13.5" customHeight="1">
      <c r="A146" s="371" t="s">
        <v>131</v>
      </c>
      <c r="B146" s="625" t="s">
        <v>475</v>
      </c>
      <c r="C146" s="409"/>
      <c r="D146" s="409"/>
      <c r="E146" s="392"/>
    </row>
    <row r="147" spans="1:5" ht="13.5" customHeight="1">
      <c r="A147" s="371" t="s">
        <v>158</v>
      </c>
      <c r="B147" s="625" t="s">
        <v>476</v>
      </c>
      <c r="C147" s="409"/>
      <c r="D147" s="409"/>
      <c r="E147" s="392"/>
    </row>
    <row r="148" spans="1:5" ht="13.5" customHeight="1" thickBot="1">
      <c r="A148" s="371" t="s">
        <v>378</v>
      </c>
      <c r="B148" s="625" t="s">
        <v>477</v>
      </c>
      <c r="C148" s="409"/>
      <c r="D148" s="409"/>
      <c r="E148" s="392"/>
    </row>
    <row r="149" spans="1:5" ht="12.75" customHeight="1" thickBot="1">
      <c r="A149" s="376" t="s">
        <v>14</v>
      </c>
      <c r="B149" s="595" t="s">
        <v>478</v>
      </c>
      <c r="C149" s="358">
        <f>+C129+C133+C138+C144</f>
        <v>119482</v>
      </c>
      <c r="D149" s="358">
        <f>+D129+D133+D138+D144</f>
        <v>138866</v>
      </c>
      <c r="E149" s="359">
        <f>+E129+E133+E138+E144</f>
        <v>131780</v>
      </c>
    </row>
    <row r="150" spans="1:5" ht="12.75" customHeight="1" thickBot="1">
      <c r="A150" s="401" t="s">
        <v>15</v>
      </c>
      <c r="B150" s="690" t="s">
        <v>771</v>
      </c>
      <c r="C150" s="358">
        <v>-1916</v>
      </c>
      <c r="D150" s="358"/>
      <c r="E150" s="359"/>
    </row>
    <row r="151" spans="1:5" ht="13.5" customHeight="1" thickBot="1">
      <c r="A151" s="401" t="s">
        <v>16</v>
      </c>
      <c r="B151" s="627" t="s">
        <v>772</v>
      </c>
      <c r="C151" s="358">
        <f>+C128+C149+C150</f>
        <v>436197</v>
      </c>
      <c r="D151" s="358">
        <f>+D128+D149</f>
        <v>619567</v>
      </c>
      <c r="E151" s="359">
        <f>+E128+E149</f>
        <v>559277</v>
      </c>
    </row>
    <row r="152" ht="13.5" customHeight="1"/>
    <row r="153" ht="13.5" customHeight="1"/>
    <row r="154" ht="7.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</sheetData>
  <sheetProtection/>
  <mergeCells count="10">
    <mergeCell ref="A89:E89"/>
    <mergeCell ref="A91:A92"/>
    <mergeCell ref="B91:B92"/>
    <mergeCell ref="D91:E91"/>
    <mergeCell ref="C91:C92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Alattyán Község Önkormányzata
2014. ÉVI ZÁRSZÁMADÁSÁNAK PÉNZÜGYI MÉRLEGE&amp;10
&amp;R&amp;"Times New Roman CE,Félkövér dőlt"&amp;11 1. tájékoztató tábla a ....../2015. (......) önkormányzati rendelethez</oddHeader>
  </headerFooter>
  <rowBreaks count="1" manualBreakCount="1">
    <brk id="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BreakPreview" zoomScaleNormal="130" zoomScaleSheetLayoutView="100" workbookViewId="0" topLeftCell="A111">
      <selection activeCell="D140" sqref="D140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16384" width="9.375" style="416" customWidth="1"/>
  </cols>
  <sheetData>
    <row r="1" spans="1:5" ht="15.75" customHeight="1">
      <c r="A1" s="714" t="s">
        <v>3</v>
      </c>
      <c r="B1" s="714"/>
      <c r="C1" s="714"/>
      <c r="D1" s="714"/>
      <c r="E1" s="714"/>
    </row>
    <row r="2" spans="1:5" ht="15.75" customHeight="1" thickBot="1">
      <c r="A2" s="44" t="s">
        <v>110</v>
      </c>
      <c r="B2" s="44"/>
      <c r="C2" s="403"/>
      <c r="D2" s="403"/>
      <c r="E2" s="403" t="s">
        <v>157</v>
      </c>
    </row>
    <row r="3" spans="1:5" ht="15.75" customHeight="1">
      <c r="A3" s="715" t="s">
        <v>59</v>
      </c>
      <c r="B3" s="711" t="s">
        <v>5</v>
      </c>
      <c r="C3" s="708" t="str">
        <f>+'1.1.sz.mell.'!C3:E3</f>
        <v>2014. évi</v>
      </c>
      <c r="D3" s="708"/>
      <c r="E3" s="709"/>
    </row>
    <row r="4" spans="1:5" ht="37.5" customHeight="1" thickBot="1">
      <c r="A4" s="712"/>
      <c r="B4" s="707"/>
      <c r="C4" s="46" t="s">
        <v>179</v>
      </c>
      <c r="D4" s="46" t="s">
        <v>183</v>
      </c>
      <c r="E4" s="47" t="s">
        <v>184</v>
      </c>
    </row>
    <row r="5" spans="1:5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430</v>
      </c>
      <c r="E5" s="430" t="s">
        <v>431</v>
      </c>
    </row>
    <row r="6" spans="1:5" s="418" customFormat="1" ht="12" customHeight="1" thickBot="1">
      <c r="A6" s="376" t="s">
        <v>6</v>
      </c>
      <c r="B6" s="377" t="s">
        <v>311</v>
      </c>
      <c r="C6" s="408">
        <f>SUM(C7:C12)</f>
        <v>166658</v>
      </c>
      <c r="D6" s="408">
        <f>SUM(D7:D12)</f>
        <v>156768</v>
      </c>
      <c r="E6" s="391">
        <f>SUM(E7:E12)</f>
        <v>156768</v>
      </c>
    </row>
    <row r="7" spans="1:5" s="418" customFormat="1" ht="12" customHeight="1">
      <c r="A7" s="371" t="s">
        <v>71</v>
      </c>
      <c r="B7" s="419" t="s">
        <v>312</v>
      </c>
      <c r="C7" s="410">
        <v>52305</v>
      </c>
      <c r="D7" s="410">
        <v>52305</v>
      </c>
      <c r="E7" s="393">
        <v>52305</v>
      </c>
    </row>
    <row r="8" spans="1:5" s="418" customFormat="1" ht="12" customHeight="1">
      <c r="A8" s="370" t="s">
        <v>72</v>
      </c>
      <c r="B8" s="420" t="s">
        <v>313</v>
      </c>
      <c r="C8" s="409">
        <v>39736</v>
      </c>
      <c r="D8" s="409">
        <v>39008</v>
      </c>
      <c r="E8" s="392">
        <v>39008</v>
      </c>
    </row>
    <row r="9" spans="1:5" s="418" customFormat="1" ht="12" customHeight="1">
      <c r="A9" s="370" t="s">
        <v>73</v>
      </c>
      <c r="B9" s="420" t="s">
        <v>314</v>
      </c>
      <c r="C9" s="409">
        <v>33491</v>
      </c>
      <c r="D9" s="409">
        <v>57517</v>
      </c>
      <c r="E9" s="392">
        <v>57517</v>
      </c>
    </row>
    <row r="10" spans="1:5" s="418" customFormat="1" ht="12" customHeight="1">
      <c r="A10" s="370" t="s">
        <v>74</v>
      </c>
      <c r="B10" s="420" t="s">
        <v>315</v>
      </c>
      <c r="C10" s="409">
        <v>2418</v>
      </c>
      <c r="D10" s="409">
        <v>2418</v>
      </c>
      <c r="E10" s="392">
        <v>2418</v>
      </c>
    </row>
    <row r="11" spans="1:5" s="418" customFormat="1" ht="12" customHeight="1">
      <c r="A11" s="370" t="s">
        <v>106</v>
      </c>
      <c r="B11" s="420" t="s">
        <v>316</v>
      </c>
      <c r="C11" s="409">
        <v>33</v>
      </c>
      <c r="D11" s="409">
        <v>712</v>
      </c>
      <c r="E11" s="392">
        <v>712</v>
      </c>
    </row>
    <row r="12" spans="1:5" s="418" customFormat="1" ht="12" customHeight="1" thickBot="1">
      <c r="A12" s="372" t="s">
        <v>75</v>
      </c>
      <c r="B12" s="421" t="s">
        <v>317</v>
      </c>
      <c r="C12" s="411">
        <v>38675</v>
      </c>
      <c r="D12" s="411">
        <v>4808</v>
      </c>
      <c r="E12" s="394">
        <v>4808</v>
      </c>
    </row>
    <row r="13" spans="1:5" s="418" customFormat="1" ht="12" customHeight="1" thickBot="1">
      <c r="A13" s="376" t="s">
        <v>7</v>
      </c>
      <c r="B13" s="398" t="s">
        <v>318</v>
      </c>
      <c r="C13" s="408">
        <f>SUM(C14:C18)</f>
        <v>43447</v>
      </c>
      <c r="D13" s="408">
        <f>SUM(D14:D18)</f>
        <v>45155</v>
      </c>
      <c r="E13" s="391">
        <f>SUM(E14:E18)</f>
        <v>45153</v>
      </c>
    </row>
    <row r="14" spans="1:5" s="418" customFormat="1" ht="12" customHeight="1">
      <c r="A14" s="371" t="s">
        <v>77</v>
      </c>
      <c r="B14" s="419" t="s">
        <v>319</v>
      </c>
      <c r="C14" s="410"/>
      <c r="D14" s="410">
        <v>666</v>
      </c>
      <c r="E14" s="393">
        <v>666</v>
      </c>
    </row>
    <row r="15" spans="1:5" s="418" customFormat="1" ht="12" customHeight="1">
      <c r="A15" s="370" t="s">
        <v>78</v>
      </c>
      <c r="B15" s="420" t="s">
        <v>320</v>
      </c>
      <c r="C15" s="409"/>
      <c r="D15" s="409"/>
      <c r="E15" s="392"/>
    </row>
    <row r="16" spans="1:5" s="418" customFormat="1" ht="12" customHeight="1">
      <c r="A16" s="370" t="s">
        <v>79</v>
      </c>
      <c r="B16" s="420" t="s">
        <v>321</v>
      </c>
      <c r="C16" s="409"/>
      <c r="D16" s="409"/>
      <c r="E16" s="392"/>
    </row>
    <row r="17" spans="1:5" s="418" customFormat="1" ht="12" customHeight="1">
      <c r="A17" s="370" t="s">
        <v>80</v>
      </c>
      <c r="B17" s="420" t="s">
        <v>322</v>
      </c>
      <c r="C17" s="409"/>
      <c r="D17" s="409"/>
      <c r="E17" s="392"/>
    </row>
    <row r="18" spans="1:5" s="418" customFormat="1" ht="12" customHeight="1">
      <c r="A18" s="370" t="s">
        <v>81</v>
      </c>
      <c r="B18" s="420" t="s">
        <v>323</v>
      </c>
      <c r="C18" s="409">
        <v>43447</v>
      </c>
      <c r="D18" s="409">
        <v>44489</v>
      </c>
      <c r="E18" s="392">
        <f>41583+1666+1238</f>
        <v>44487</v>
      </c>
    </row>
    <row r="19" spans="1:5" s="418" customFormat="1" ht="12" customHeight="1" thickBot="1">
      <c r="A19" s="372" t="s">
        <v>88</v>
      </c>
      <c r="B19" s="421" t="s">
        <v>324</v>
      </c>
      <c r="C19" s="411"/>
      <c r="D19" s="411"/>
      <c r="E19" s="394"/>
    </row>
    <row r="20" spans="1:5" s="418" customFormat="1" ht="12" customHeight="1" thickBot="1">
      <c r="A20" s="376" t="s">
        <v>8</v>
      </c>
      <c r="B20" s="377" t="s">
        <v>325</v>
      </c>
      <c r="C20" s="408">
        <f>SUM(C21:C25)</f>
        <v>0</v>
      </c>
      <c r="D20" s="408">
        <f>SUM(D21:D25)</f>
        <v>11184</v>
      </c>
      <c r="E20" s="391">
        <f>SUM(E21:E25)</f>
        <v>11184</v>
      </c>
    </row>
    <row r="21" spans="1:5" s="418" customFormat="1" ht="12" customHeight="1">
      <c r="A21" s="371" t="s">
        <v>60</v>
      </c>
      <c r="B21" s="419" t="s">
        <v>326</v>
      </c>
      <c r="C21" s="410"/>
      <c r="D21" s="410"/>
      <c r="E21" s="393"/>
    </row>
    <row r="22" spans="1:5" s="418" customFormat="1" ht="12" customHeight="1">
      <c r="A22" s="370" t="s">
        <v>61</v>
      </c>
      <c r="B22" s="420" t="s">
        <v>327</v>
      </c>
      <c r="C22" s="409"/>
      <c r="D22" s="409"/>
      <c r="E22" s="392"/>
    </row>
    <row r="23" spans="1:5" s="418" customFormat="1" ht="12" customHeight="1">
      <c r="A23" s="370" t="s">
        <v>62</v>
      </c>
      <c r="B23" s="420" t="s">
        <v>328</v>
      </c>
      <c r="C23" s="409"/>
      <c r="D23" s="409"/>
      <c r="E23" s="392"/>
    </row>
    <row r="24" spans="1:5" s="418" customFormat="1" ht="12" customHeight="1">
      <c r="A24" s="370" t="s">
        <v>63</v>
      </c>
      <c r="B24" s="420" t="s">
        <v>329</v>
      </c>
      <c r="C24" s="409"/>
      <c r="D24" s="409"/>
      <c r="E24" s="392"/>
    </row>
    <row r="25" spans="1:5" s="418" customFormat="1" ht="12" customHeight="1">
      <c r="A25" s="370" t="s">
        <v>120</v>
      </c>
      <c r="B25" s="420" t="s">
        <v>330</v>
      </c>
      <c r="C25" s="409"/>
      <c r="D25" s="409">
        <v>11184</v>
      </c>
      <c r="E25" s="392">
        <v>11184</v>
      </c>
    </row>
    <row r="26" spans="1:5" s="418" customFormat="1" ht="12" customHeight="1" thickBot="1">
      <c r="A26" s="372" t="s">
        <v>121</v>
      </c>
      <c r="B26" s="421" t="s">
        <v>331</v>
      </c>
      <c r="C26" s="411"/>
      <c r="D26" s="411">
        <v>11184</v>
      </c>
      <c r="E26" s="394">
        <v>11184</v>
      </c>
    </row>
    <row r="27" spans="1:5" s="418" customFormat="1" ht="12" customHeight="1" thickBot="1">
      <c r="A27" s="376" t="s">
        <v>122</v>
      </c>
      <c r="B27" s="377" t="s">
        <v>332</v>
      </c>
      <c r="C27" s="414">
        <f>+C28+C31+C32+C33</f>
        <v>57100</v>
      </c>
      <c r="D27" s="414">
        <f>+D28+D31+D32+D33</f>
        <v>38959</v>
      </c>
      <c r="E27" s="427">
        <f>+E28+E31+E32+E33</f>
        <v>38959</v>
      </c>
    </row>
    <row r="28" spans="1:5" s="418" customFormat="1" ht="12" customHeight="1">
      <c r="A28" s="371" t="s">
        <v>333</v>
      </c>
      <c r="B28" s="419" t="s">
        <v>334</v>
      </c>
      <c r="C28" s="429">
        <f>+C29+C30</f>
        <v>49400</v>
      </c>
      <c r="D28" s="429">
        <f>+D29+D30</f>
        <v>32385</v>
      </c>
      <c r="E28" s="428">
        <f>+E29+E30</f>
        <v>32385</v>
      </c>
    </row>
    <row r="29" spans="1:5" s="418" customFormat="1" ht="12" customHeight="1">
      <c r="A29" s="370" t="s">
        <v>335</v>
      </c>
      <c r="B29" s="420" t="s">
        <v>336</v>
      </c>
      <c r="C29" s="409">
        <v>14400</v>
      </c>
      <c r="D29" s="409">
        <v>11673</v>
      </c>
      <c r="E29" s="392">
        <v>11673</v>
      </c>
    </row>
    <row r="30" spans="1:5" s="418" customFormat="1" ht="12" customHeight="1">
      <c r="A30" s="370" t="s">
        <v>337</v>
      </c>
      <c r="B30" s="420" t="s">
        <v>338</v>
      </c>
      <c r="C30" s="409">
        <v>35000</v>
      </c>
      <c r="D30" s="409">
        <v>20712</v>
      </c>
      <c r="E30" s="392">
        <v>20712</v>
      </c>
    </row>
    <row r="31" spans="1:5" s="418" customFormat="1" ht="12" customHeight="1">
      <c r="A31" s="370" t="s">
        <v>339</v>
      </c>
      <c r="B31" s="420" t="s">
        <v>340</v>
      </c>
      <c r="C31" s="409">
        <v>3200</v>
      </c>
      <c r="D31" s="409">
        <v>3750</v>
      </c>
      <c r="E31" s="392">
        <v>3750</v>
      </c>
    </row>
    <row r="32" spans="1:5" s="418" customFormat="1" ht="12" customHeight="1">
      <c r="A32" s="370" t="s">
        <v>341</v>
      </c>
      <c r="B32" s="420" t="s">
        <v>342</v>
      </c>
      <c r="C32" s="409">
        <v>4000</v>
      </c>
      <c r="D32" s="409">
        <v>2427</v>
      </c>
      <c r="E32" s="392">
        <v>2427</v>
      </c>
    </row>
    <row r="33" spans="1:5" s="418" customFormat="1" ht="12" customHeight="1" thickBot="1">
      <c r="A33" s="372" t="s">
        <v>343</v>
      </c>
      <c r="B33" s="421" t="s">
        <v>344</v>
      </c>
      <c r="C33" s="411">
        <v>500</v>
      </c>
      <c r="D33" s="411">
        <v>397</v>
      </c>
      <c r="E33" s="394">
        <f>354+43</f>
        <v>397</v>
      </c>
    </row>
    <row r="34" spans="1:5" s="418" customFormat="1" ht="12" customHeight="1" thickBot="1">
      <c r="A34" s="376" t="s">
        <v>10</v>
      </c>
      <c r="B34" s="377" t="s">
        <v>345</v>
      </c>
      <c r="C34" s="408">
        <f>SUM(C35:C44)</f>
        <v>36923</v>
      </c>
      <c r="D34" s="408">
        <f>SUM(D35:D44)</f>
        <v>37268</v>
      </c>
      <c r="E34" s="391">
        <f>SUM(E35:E44)</f>
        <v>36775</v>
      </c>
    </row>
    <row r="35" spans="1:5" s="418" customFormat="1" ht="12" customHeight="1">
      <c r="A35" s="371" t="s">
        <v>64</v>
      </c>
      <c r="B35" s="419" t="s">
        <v>346</v>
      </c>
      <c r="C35" s="410">
        <v>13210</v>
      </c>
      <c r="D35" s="410">
        <v>11241</v>
      </c>
      <c r="E35" s="393">
        <v>11241</v>
      </c>
    </row>
    <row r="36" spans="1:5" s="418" customFormat="1" ht="12" customHeight="1">
      <c r="A36" s="370" t="s">
        <v>65</v>
      </c>
      <c r="B36" s="420" t="s">
        <v>347</v>
      </c>
      <c r="C36" s="409">
        <v>7751</v>
      </c>
      <c r="D36" s="409">
        <v>8931</v>
      </c>
      <c r="E36" s="392">
        <f>8775+157+0</f>
        <v>8932</v>
      </c>
    </row>
    <row r="37" spans="1:5" s="418" customFormat="1" ht="12" customHeight="1">
      <c r="A37" s="370" t="s">
        <v>66</v>
      </c>
      <c r="B37" s="420" t="s">
        <v>348</v>
      </c>
      <c r="C37" s="409">
        <v>400</v>
      </c>
      <c r="D37" s="409">
        <v>698</v>
      </c>
      <c r="E37" s="392">
        <v>698</v>
      </c>
    </row>
    <row r="38" spans="1:5" s="418" customFormat="1" ht="12" customHeight="1">
      <c r="A38" s="370" t="s">
        <v>124</v>
      </c>
      <c r="B38" s="420" t="s">
        <v>349</v>
      </c>
      <c r="C38" s="409">
        <v>1500</v>
      </c>
      <c r="D38" s="409">
        <v>1410</v>
      </c>
      <c r="E38" s="392">
        <v>1410</v>
      </c>
    </row>
    <row r="39" spans="1:5" s="418" customFormat="1" ht="12" customHeight="1">
      <c r="A39" s="370" t="s">
        <v>125</v>
      </c>
      <c r="B39" s="420" t="s">
        <v>350</v>
      </c>
      <c r="C39" s="409">
        <v>7624</v>
      </c>
      <c r="D39" s="409">
        <v>6757</v>
      </c>
      <c r="E39" s="392">
        <f>1346+4219+1192</f>
        <v>6757</v>
      </c>
    </row>
    <row r="40" spans="1:5" s="418" customFormat="1" ht="12" customHeight="1">
      <c r="A40" s="370" t="s">
        <v>126</v>
      </c>
      <c r="B40" s="420" t="s">
        <v>351</v>
      </c>
      <c r="C40" s="409">
        <v>5508</v>
      </c>
      <c r="D40" s="409">
        <v>5352</v>
      </c>
      <c r="E40" s="392">
        <f>3532+1013+312</f>
        <v>4857</v>
      </c>
    </row>
    <row r="41" spans="1:5" s="418" customFormat="1" ht="12" customHeight="1">
      <c r="A41" s="370" t="s">
        <v>127</v>
      </c>
      <c r="B41" s="420" t="s">
        <v>352</v>
      </c>
      <c r="C41" s="409">
        <v>930</v>
      </c>
      <c r="D41" s="409">
        <v>1186</v>
      </c>
      <c r="E41" s="392">
        <f>919+267</f>
        <v>1186</v>
      </c>
    </row>
    <row r="42" spans="1:5" s="418" customFormat="1" ht="12" customHeight="1">
      <c r="A42" s="370" t="s">
        <v>128</v>
      </c>
      <c r="B42" s="420" t="s">
        <v>353</v>
      </c>
      <c r="C42" s="409"/>
      <c r="D42" s="409">
        <v>481</v>
      </c>
      <c r="E42" s="392">
        <f>478+2+1+1</f>
        <v>482</v>
      </c>
    </row>
    <row r="43" spans="1:5" s="418" customFormat="1" ht="12" customHeight="1">
      <c r="A43" s="370" t="s">
        <v>354</v>
      </c>
      <c r="B43" s="420" t="s">
        <v>355</v>
      </c>
      <c r="C43" s="412"/>
      <c r="D43" s="412"/>
      <c r="E43" s="395"/>
    </row>
    <row r="44" spans="1:5" s="418" customFormat="1" ht="12" customHeight="1" thickBot="1">
      <c r="A44" s="372" t="s">
        <v>356</v>
      </c>
      <c r="B44" s="421" t="s">
        <v>357</v>
      </c>
      <c r="C44" s="413"/>
      <c r="D44" s="413">
        <v>1212</v>
      </c>
      <c r="E44" s="396">
        <v>1212</v>
      </c>
    </row>
    <row r="45" spans="1:5" s="418" customFormat="1" ht="12" customHeight="1" thickBot="1">
      <c r="A45" s="376" t="s">
        <v>11</v>
      </c>
      <c r="B45" s="377" t="s">
        <v>358</v>
      </c>
      <c r="C45" s="408">
        <f>SUM(C46:C50)</f>
        <v>0</v>
      </c>
      <c r="D45" s="408">
        <f>SUM(D46:D50)</f>
        <v>0</v>
      </c>
      <c r="E45" s="391">
        <f>SUM(E46:E50)</f>
        <v>0</v>
      </c>
    </row>
    <row r="46" spans="1:5" s="418" customFormat="1" ht="12" customHeight="1">
      <c r="A46" s="371" t="s">
        <v>67</v>
      </c>
      <c r="B46" s="419" t="s">
        <v>359</v>
      </c>
      <c r="C46" s="431"/>
      <c r="D46" s="431"/>
      <c r="E46" s="397"/>
    </row>
    <row r="47" spans="1:5" s="418" customFormat="1" ht="12" customHeight="1">
      <c r="A47" s="370" t="s">
        <v>68</v>
      </c>
      <c r="B47" s="420" t="s">
        <v>360</v>
      </c>
      <c r="C47" s="412"/>
      <c r="D47" s="412"/>
      <c r="E47" s="395"/>
    </row>
    <row r="48" spans="1:5" s="418" customFormat="1" ht="12" customHeight="1">
      <c r="A48" s="370" t="s">
        <v>361</v>
      </c>
      <c r="B48" s="420" t="s">
        <v>362</v>
      </c>
      <c r="C48" s="412"/>
      <c r="D48" s="412"/>
      <c r="E48" s="395"/>
    </row>
    <row r="49" spans="1:5" s="418" customFormat="1" ht="12" customHeight="1">
      <c r="A49" s="370" t="s">
        <v>363</v>
      </c>
      <c r="B49" s="420" t="s">
        <v>364</v>
      </c>
      <c r="C49" s="412"/>
      <c r="D49" s="412"/>
      <c r="E49" s="395"/>
    </row>
    <row r="50" spans="1:5" s="418" customFormat="1" ht="12" customHeight="1" thickBot="1">
      <c r="A50" s="372" t="s">
        <v>365</v>
      </c>
      <c r="B50" s="421" t="s">
        <v>366</v>
      </c>
      <c r="C50" s="413"/>
      <c r="D50" s="413"/>
      <c r="E50" s="396"/>
    </row>
    <row r="51" spans="1:5" s="418" customFormat="1" ht="17.25" customHeight="1" thickBot="1">
      <c r="A51" s="376" t="s">
        <v>129</v>
      </c>
      <c r="B51" s="377" t="s">
        <v>367</v>
      </c>
      <c r="C51" s="408">
        <f>SUM(C52:C54)</f>
        <v>770</v>
      </c>
      <c r="D51" s="408">
        <f>SUM(D52:D54)</f>
        <v>192</v>
      </c>
      <c r="E51" s="391">
        <f>SUM(E52:E54)</f>
        <v>192</v>
      </c>
    </row>
    <row r="52" spans="1:5" s="418" customFormat="1" ht="12" customHeight="1">
      <c r="A52" s="371" t="s">
        <v>69</v>
      </c>
      <c r="B52" s="419" t="s">
        <v>368</v>
      </c>
      <c r="C52" s="410"/>
      <c r="D52" s="410"/>
      <c r="E52" s="393"/>
    </row>
    <row r="53" spans="1:5" s="418" customFormat="1" ht="12" customHeight="1">
      <c r="A53" s="370" t="s">
        <v>70</v>
      </c>
      <c r="B53" s="420" t="s">
        <v>369</v>
      </c>
      <c r="C53" s="409"/>
      <c r="D53" s="409"/>
      <c r="E53" s="392"/>
    </row>
    <row r="54" spans="1:5" s="418" customFormat="1" ht="12" customHeight="1">
      <c r="A54" s="370" t="s">
        <v>370</v>
      </c>
      <c r="B54" s="420" t="s">
        <v>371</v>
      </c>
      <c r="C54" s="409">
        <v>770</v>
      </c>
      <c r="D54" s="409">
        <v>192</v>
      </c>
      <c r="E54" s="392">
        <f>50+142</f>
        <v>192</v>
      </c>
    </row>
    <row r="55" spans="1:5" s="418" customFormat="1" ht="12" customHeight="1" thickBot="1">
      <c r="A55" s="372" t="s">
        <v>372</v>
      </c>
      <c r="B55" s="421" t="s">
        <v>373</v>
      </c>
      <c r="C55" s="411"/>
      <c r="D55" s="411"/>
      <c r="E55" s="394"/>
    </row>
    <row r="56" spans="1:5" s="418" customFormat="1" ht="12" customHeight="1" thickBot="1">
      <c r="A56" s="376" t="s">
        <v>13</v>
      </c>
      <c r="B56" s="398" t="s">
        <v>374</v>
      </c>
      <c r="C56" s="408">
        <f>SUM(C57:C59)</f>
        <v>0</v>
      </c>
      <c r="D56" s="408">
        <f>SUM(D57:D59)</f>
        <v>18190</v>
      </c>
      <c r="E56" s="391">
        <f>SUM(E57:E59)</f>
        <v>18190</v>
      </c>
    </row>
    <row r="57" spans="1:5" s="418" customFormat="1" ht="12" customHeight="1">
      <c r="A57" s="371" t="s">
        <v>130</v>
      </c>
      <c r="B57" s="419" t="s">
        <v>375</v>
      </c>
      <c r="C57" s="412"/>
      <c r="D57" s="412">
        <v>18190</v>
      </c>
      <c r="E57" s="395">
        <v>18190</v>
      </c>
    </row>
    <row r="58" spans="1:5" s="418" customFormat="1" ht="12" customHeight="1">
      <c r="A58" s="370" t="s">
        <v>131</v>
      </c>
      <c r="B58" s="420" t="s">
        <v>376</v>
      </c>
      <c r="C58" s="412"/>
      <c r="D58" s="412"/>
      <c r="E58" s="395"/>
    </row>
    <row r="59" spans="1:5" s="418" customFormat="1" ht="12" customHeight="1">
      <c r="A59" s="370" t="s">
        <v>158</v>
      </c>
      <c r="B59" s="420" t="s">
        <v>377</v>
      </c>
      <c r="C59" s="412"/>
      <c r="D59" s="412"/>
      <c r="E59" s="395"/>
    </row>
    <row r="60" spans="1:5" s="418" customFormat="1" ht="12" customHeight="1" thickBot="1">
      <c r="A60" s="372" t="s">
        <v>378</v>
      </c>
      <c r="B60" s="421" t="s">
        <v>379</v>
      </c>
      <c r="C60" s="412"/>
      <c r="D60" s="412"/>
      <c r="E60" s="395"/>
    </row>
    <row r="61" spans="1:5" s="418" customFormat="1" ht="12" customHeight="1" thickBot="1">
      <c r="A61" s="376" t="s">
        <v>14</v>
      </c>
      <c r="B61" s="377" t="s">
        <v>380</v>
      </c>
      <c r="C61" s="414">
        <f>+C6+C13+C20+C27+C34+C45+C51+C56</f>
        <v>304898</v>
      </c>
      <c r="D61" s="414">
        <f>+D6+D13+D20+D27+D34+D45+D51+D56</f>
        <v>307716</v>
      </c>
      <c r="E61" s="427">
        <f>+E6+E13+E20+E27+E34+E45+E51+E56</f>
        <v>307221</v>
      </c>
    </row>
    <row r="62" spans="1:5" s="418" customFormat="1" ht="12" customHeight="1" thickBot="1">
      <c r="A62" s="432" t="s">
        <v>381</v>
      </c>
      <c r="B62" s="398" t="s">
        <v>382</v>
      </c>
      <c r="C62" s="408">
        <f>+C63+C64+C65</f>
        <v>0</v>
      </c>
      <c r="D62" s="408">
        <f>+D63+D64+D65</f>
        <v>0</v>
      </c>
      <c r="E62" s="391">
        <f>+E63+E64+E65</f>
        <v>0</v>
      </c>
    </row>
    <row r="63" spans="1:5" s="418" customFormat="1" ht="12" customHeight="1">
      <c r="A63" s="371" t="s">
        <v>383</v>
      </c>
      <c r="B63" s="419" t="s">
        <v>384</v>
      </c>
      <c r="C63" s="412"/>
      <c r="D63" s="412"/>
      <c r="E63" s="395"/>
    </row>
    <row r="64" spans="1:5" s="418" customFormat="1" ht="12" customHeight="1">
      <c r="A64" s="370" t="s">
        <v>385</v>
      </c>
      <c r="B64" s="420" t="s">
        <v>386</v>
      </c>
      <c r="C64" s="412"/>
      <c r="D64" s="412"/>
      <c r="E64" s="395"/>
    </row>
    <row r="65" spans="1:5" s="418" customFormat="1" ht="12" customHeight="1" thickBot="1">
      <c r="A65" s="372" t="s">
        <v>387</v>
      </c>
      <c r="B65" s="356" t="s">
        <v>432</v>
      </c>
      <c r="C65" s="412"/>
      <c r="D65" s="412"/>
      <c r="E65" s="395"/>
    </row>
    <row r="66" spans="1:5" s="418" customFormat="1" ht="12" customHeight="1" thickBot="1">
      <c r="A66" s="432" t="s">
        <v>389</v>
      </c>
      <c r="B66" s="398" t="s">
        <v>390</v>
      </c>
      <c r="C66" s="408">
        <f>+C67+C68+C69+C70</f>
        <v>0</v>
      </c>
      <c r="D66" s="408">
        <f>+D67+D68+D69+D70</f>
        <v>0</v>
      </c>
      <c r="E66" s="391">
        <f>+E67+E68+E69+E70</f>
        <v>0</v>
      </c>
    </row>
    <row r="67" spans="1:5" s="418" customFormat="1" ht="13.5" customHeight="1">
      <c r="A67" s="371" t="s">
        <v>107</v>
      </c>
      <c r="B67" s="419" t="s">
        <v>391</v>
      </c>
      <c r="C67" s="412"/>
      <c r="D67" s="412"/>
      <c r="E67" s="395"/>
    </row>
    <row r="68" spans="1:5" s="418" customFormat="1" ht="12" customHeight="1">
      <c r="A68" s="370" t="s">
        <v>108</v>
      </c>
      <c r="B68" s="420" t="s">
        <v>392</v>
      </c>
      <c r="C68" s="412"/>
      <c r="D68" s="412"/>
      <c r="E68" s="395"/>
    </row>
    <row r="69" spans="1:5" s="418" customFormat="1" ht="12" customHeight="1">
      <c r="A69" s="370" t="s">
        <v>393</v>
      </c>
      <c r="B69" s="420" t="s">
        <v>394</v>
      </c>
      <c r="C69" s="412"/>
      <c r="D69" s="412"/>
      <c r="E69" s="395"/>
    </row>
    <row r="70" spans="1:5" s="418" customFormat="1" ht="12" customHeight="1" thickBot="1">
      <c r="A70" s="372" t="s">
        <v>395</v>
      </c>
      <c r="B70" s="421" t="s">
        <v>396</v>
      </c>
      <c r="C70" s="412"/>
      <c r="D70" s="412"/>
      <c r="E70" s="395"/>
    </row>
    <row r="71" spans="1:5" s="418" customFormat="1" ht="12" customHeight="1" thickBot="1">
      <c r="A71" s="432" t="s">
        <v>397</v>
      </c>
      <c r="B71" s="398" t="s">
        <v>398</v>
      </c>
      <c r="C71" s="408">
        <f>+C72+C73</f>
        <v>106376</v>
      </c>
      <c r="D71" s="408">
        <f>+D72+D73</f>
        <v>146708</v>
      </c>
      <c r="E71" s="391">
        <f>+E72+E73</f>
        <v>145258</v>
      </c>
    </row>
    <row r="72" spans="1:5" s="418" customFormat="1" ht="12" customHeight="1">
      <c r="A72" s="371" t="s">
        <v>399</v>
      </c>
      <c r="B72" s="419" t="s">
        <v>400</v>
      </c>
      <c r="C72" s="412">
        <v>106376</v>
      </c>
      <c r="D72" s="412">
        <v>146708</v>
      </c>
      <c r="E72" s="395">
        <f>144495+317+323+123</f>
        <v>145258</v>
      </c>
    </row>
    <row r="73" spans="1:5" s="418" customFormat="1" ht="12" customHeight="1" thickBot="1">
      <c r="A73" s="372" t="s">
        <v>401</v>
      </c>
      <c r="B73" s="421" t="s">
        <v>402</v>
      </c>
      <c r="C73" s="412"/>
      <c r="D73" s="412"/>
      <c r="E73" s="395"/>
    </row>
    <row r="74" spans="1:5" s="418" customFormat="1" ht="12" customHeight="1" thickBot="1">
      <c r="A74" s="432" t="s">
        <v>403</v>
      </c>
      <c r="B74" s="398" t="s">
        <v>404</v>
      </c>
      <c r="C74" s="408">
        <f>+C75+C76+C78+C77</f>
        <v>138365</v>
      </c>
      <c r="D74" s="408">
        <f>+D75+D76+D78+D77</f>
        <v>122402</v>
      </c>
      <c r="E74" s="402">
        <f>+E75+E76+E78+E77</f>
        <v>122377</v>
      </c>
    </row>
    <row r="75" spans="1:5" s="418" customFormat="1" ht="12" customHeight="1">
      <c r="A75" s="371" t="s">
        <v>405</v>
      </c>
      <c r="B75" s="419" t="s">
        <v>406</v>
      </c>
      <c r="C75" s="412"/>
      <c r="D75" s="412">
        <v>7061</v>
      </c>
      <c r="E75" s="395">
        <v>7061</v>
      </c>
    </row>
    <row r="76" spans="1:5" s="418" customFormat="1" ht="12" customHeight="1">
      <c r="A76" s="370" t="s">
        <v>407</v>
      </c>
      <c r="B76" s="420" t="s">
        <v>408</v>
      </c>
      <c r="C76" s="412"/>
      <c r="D76" s="412"/>
      <c r="E76" s="395"/>
    </row>
    <row r="77" spans="1:5" s="418" customFormat="1" ht="12" customHeight="1">
      <c r="A77" s="372" t="s">
        <v>409</v>
      </c>
      <c r="B77" s="421" t="s">
        <v>741</v>
      </c>
      <c r="C77" s="412">
        <v>138365</v>
      </c>
      <c r="D77" s="412">
        <v>115341</v>
      </c>
      <c r="E77" s="395">
        <f>69032+3918+42366</f>
        <v>115316</v>
      </c>
    </row>
    <row r="78" spans="1:5" s="418" customFormat="1" ht="12" customHeight="1" thickBot="1">
      <c r="A78" s="674" t="s">
        <v>740</v>
      </c>
      <c r="B78" s="400" t="s">
        <v>410</v>
      </c>
      <c r="C78" s="412"/>
      <c r="D78" s="412"/>
      <c r="E78" s="395"/>
    </row>
    <row r="79" spans="1:5" s="418" customFormat="1" ht="12" customHeight="1" thickBot="1">
      <c r="A79" s="432" t="s">
        <v>411</v>
      </c>
      <c r="B79" s="398" t="s">
        <v>412</v>
      </c>
      <c r="C79" s="408">
        <f>+C80+C81+C82+C83</f>
        <v>0</v>
      </c>
      <c r="D79" s="408">
        <f>+D80+D81+D82+D83</f>
        <v>0</v>
      </c>
      <c r="E79" s="391">
        <f>+E80+E81+E82+E83</f>
        <v>0</v>
      </c>
    </row>
    <row r="80" spans="1:5" s="418" customFormat="1" ht="12" customHeight="1">
      <c r="A80" s="422" t="s">
        <v>413</v>
      </c>
      <c r="B80" s="419" t="s">
        <v>414</v>
      </c>
      <c r="C80" s="412"/>
      <c r="D80" s="412"/>
      <c r="E80" s="395"/>
    </row>
    <row r="81" spans="1:5" s="418" customFormat="1" ht="12" customHeight="1">
      <c r="A81" s="423" t="s">
        <v>415</v>
      </c>
      <c r="B81" s="420" t="s">
        <v>416</v>
      </c>
      <c r="C81" s="412"/>
      <c r="D81" s="412"/>
      <c r="E81" s="395"/>
    </row>
    <row r="82" spans="1:5" s="418" customFormat="1" ht="12" customHeight="1">
      <c r="A82" s="423" t="s">
        <v>417</v>
      </c>
      <c r="B82" s="420" t="s">
        <v>418</v>
      </c>
      <c r="C82" s="412"/>
      <c r="D82" s="412"/>
      <c r="E82" s="395"/>
    </row>
    <row r="83" spans="1:5" s="418" customFormat="1" ht="12" customHeight="1" thickBot="1">
      <c r="A83" s="433" t="s">
        <v>419</v>
      </c>
      <c r="B83" s="400" t="s">
        <v>420</v>
      </c>
      <c r="C83" s="412"/>
      <c r="D83" s="412"/>
      <c r="E83" s="395"/>
    </row>
    <row r="84" spans="1:5" s="418" customFormat="1" ht="12" customHeight="1" thickBot="1">
      <c r="A84" s="432" t="s">
        <v>421</v>
      </c>
      <c r="B84" s="398" t="s">
        <v>422</v>
      </c>
      <c r="C84" s="435"/>
      <c r="D84" s="435"/>
      <c r="E84" s="436"/>
    </row>
    <row r="85" spans="1:5" s="418" customFormat="1" ht="12" customHeight="1" thickBot="1">
      <c r="A85" s="432" t="s">
        <v>423</v>
      </c>
      <c r="B85" s="354" t="s">
        <v>424</v>
      </c>
      <c r="C85" s="414">
        <f>+C62+C66+C71+C74+C79+C84</f>
        <v>244741</v>
      </c>
      <c r="D85" s="414">
        <f>+D62+D66+D71+D74+D79+D84</f>
        <v>269110</v>
      </c>
      <c r="E85" s="427">
        <f>+E62+E66+E71+E74+E79+E84</f>
        <v>267635</v>
      </c>
    </row>
    <row r="86" spans="1:5" s="418" customFormat="1" ht="12" customHeight="1" thickBot="1">
      <c r="A86" s="434" t="s">
        <v>425</v>
      </c>
      <c r="B86" s="357" t="s">
        <v>426</v>
      </c>
      <c r="C86" s="414">
        <f>+C61+C85</f>
        <v>549639</v>
      </c>
      <c r="D86" s="414">
        <f>+D61+D85</f>
        <v>576826</v>
      </c>
      <c r="E86" s="427">
        <f>+E61+E85</f>
        <v>574856</v>
      </c>
    </row>
    <row r="87" spans="1:5" s="418" customFormat="1" ht="12" customHeight="1">
      <c r="A87" s="352"/>
      <c r="B87" s="352"/>
      <c r="C87" s="353"/>
      <c r="D87" s="353"/>
      <c r="E87" s="353"/>
    </row>
    <row r="88" spans="1:5" ht="16.5" customHeight="1">
      <c r="A88" s="714" t="s">
        <v>35</v>
      </c>
      <c r="B88" s="714"/>
      <c r="C88" s="714"/>
      <c r="D88" s="714"/>
      <c r="E88" s="714"/>
    </row>
    <row r="89" spans="1:5" s="424" customFormat="1" ht="16.5" customHeight="1" thickBot="1">
      <c r="A89" s="45" t="s">
        <v>111</v>
      </c>
      <c r="B89" s="45"/>
      <c r="C89" s="385"/>
      <c r="D89" s="385"/>
      <c r="E89" s="385" t="s">
        <v>157</v>
      </c>
    </row>
    <row r="90" spans="1:5" s="424" customFormat="1" ht="16.5" customHeight="1">
      <c r="A90" s="715" t="s">
        <v>59</v>
      </c>
      <c r="B90" s="711" t="s">
        <v>178</v>
      </c>
      <c r="C90" s="708" t="str">
        <f>+C3</f>
        <v>2014. évi</v>
      </c>
      <c r="D90" s="708"/>
      <c r="E90" s="709"/>
    </row>
    <row r="91" spans="1:5" ht="37.5" customHeight="1" thickBot="1">
      <c r="A91" s="712"/>
      <c r="B91" s="707"/>
      <c r="C91" s="46" t="s">
        <v>179</v>
      </c>
      <c r="D91" s="46" t="s">
        <v>183</v>
      </c>
      <c r="E91" s="47" t="s">
        <v>184</v>
      </c>
    </row>
    <row r="92" spans="1:5" s="417" customFormat="1" ht="12" customHeight="1" thickBot="1">
      <c r="A92" s="381" t="s">
        <v>427</v>
      </c>
      <c r="B92" s="382" t="s">
        <v>428</v>
      </c>
      <c r="C92" s="382" t="s">
        <v>429</v>
      </c>
      <c r="D92" s="382" t="s">
        <v>430</v>
      </c>
      <c r="E92" s="383" t="s">
        <v>431</v>
      </c>
    </row>
    <row r="93" spans="1:5" ht="12" customHeight="1" thickBot="1">
      <c r="A93" s="378" t="s">
        <v>6</v>
      </c>
      <c r="B93" s="380" t="s">
        <v>433</v>
      </c>
      <c r="C93" s="407">
        <f>SUM(C94:C98)</f>
        <v>305891</v>
      </c>
      <c r="D93" s="407">
        <f>SUM(D94:D98)</f>
        <v>331985</v>
      </c>
      <c r="E93" s="362">
        <f>SUM(E94:E98)</f>
        <v>282150</v>
      </c>
    </row>
    <row r="94" spans="1:5" ht="12" customHeight="1">
      <c r="A94" s="373" t="s">
        <v>71</v>
      </c>
      <c r="B94" s="366" t="s">
        <v>36</v>
      </c>
      <c r="C94" s="97">
        <v>122180</v>
      </c>
      <c r="D94" s="97">
        <f>73109+21190+3127+25781</f>
        <v>123207</v>
      </c>
      <c r="E94" s="361">
        <f>71119+20390+3127+24354</f>
        <v>118990</v>
      </c>
    </row>
    <row r="95" spans="1:5" ht="12" customHeight="1">
      <c r="A95" s="370" t="s">
        <v>72</v>
      </c>
      <c r="B95" s="364" t="s">
        <v>132</v>
      </c>
      <c r="C95" s="409">
        <v>29173</v>
      </c>
      <c r="D95" s="409">
        <f>16717+5597+828+6599</f>
        <v>29741</v>
      </c>
      <c r="E95" s="392">
        <f>14746+5597+828+6599</f>
        <v>27770</v>
      </c>
    </row>
    <row r="96" spans="1:5" ht="12" customHeight="1">
      <c r="A96" s="370" t="s">
        <v>73</v>
      </c>
      <c r="B96" s="364" t="s">
        <v>100</v>
      </c>
      <c r="C96" s="411">
        <v>98204</v>
      </c>
      <c r="D96" s="411">
        <f>83042+7113+6103+12857</f>
        <v>109115</v>
      </c>
      <c r="E96" s="394">
        <f>72547+6735+4438+12391</f>
        <v>96111</v>
      </c>
    </row>
    <row r="97" spans="1:5" ht="12" customHeight="1">
      <c r="A97" s="370" t="s">
        <v>74</v>
      </c>
      <c r="B97" s="367" t="s">
        <v>133</v>
      </c>
      <c r="C97" s="411">
        <v>44725</v>
      </c>
      <c r="D97" s="411">
        <f>1591+36636</f>
        <v>38227</v>
      </c>
      <c r="E97" s="394">
        <f>660+36636</f>
        <v>37296</v>
      </c>
    </row>
    <row r="98" spans="1:5" ht="12" customHeight="1">
      <c r="A98" s="370" t="s">
        <v>83</v>
      </c>
      <c r="B98" s="375" t="s">
        <v>134</v>
      </c>
      <c r="C98" s="411">
        <v>11609</v>
      </c>
      <c r="D98" s="411">
        <f>31040+402+253</f>
        <v>31695</v>
      </c>
      <c r="E98" s="394">
        <f>1328+402+253+0</f>
        <v>1983</v>
      </c>
    </row>
    <row r="99" spans="1:5" ht="12" customHeight="1">
      <c r="A99" s="370" t="s">
        <v>75</v>
      </c>
      <c r="B99" s="364" t="s">
        <v>434</v>
      </c>
      <c r="C99" s="411"/>
      <c r="D99" s="411">
        <f>346+402+253</f>
        <v>1001</v>
      </c>
      <c r="E99" s="394">
        <f>344+402+253</f>
        <v>999</v>
      </c>
    </row>
    <row r="100" spans="1:5" ht="12" customHeight="1">
      <c r="A100" s="370" t="s">
        <v>76</v>
      </c>
      <c r="B100" s="387" t="s">
        <v>744</v>
      </c>
      <c r="C100" s="411"/>
      <c r="D100" s="411"/>
      <c r="E100" s="394"/>
    </row>
    <row r="101" spans="1:5" ht="12" customHeight="1">
      <c r="A101" s="370" t="s">
        <v>84</v>
      </c>
      <c r="B101" s="677" t="s">
        <v>752</v>
      </c>
      <c r="C101" s="411"/>
      <c r="D101" s="411"/>
      <c r="E101" s="394"/>
    </row>
    <row r="102" spans="1:5" ht="12" customHeight="1">
      <c r="A102" s="370" t="s">
        <v>85</v>
      </c>
      <c r="B102" s="677" t="s">
        <v>745</v>
      </c>
      <c r="C102" s="411"/>
      <c r="D102" s="411"/>
      <c r="E102" s="394"/>
    </row>
    <row r="103" spans="1:5" ht="12" customHeight="1">
      <c r="A103" s="370" t="s">
        <v>86</v>
      </c>
      <c r="B103" s="387" t="s">
        <v>438</v>
      </c>
      <c r="C103" s="411">
        <v>871</v>
      </c>
      <c r="D103" s="411">
        <v>820</v>
      </c>
      <c r="E103" s="394">
        <v>820</v>
      </c>
    </row>
    <row r="104" spans="1:5" ht="12" customHeight="1">
      <c r="A104" s="370" t="s">
        <v>87</v>
      </c>
      <c r="B104" s="387" t="s">
        <v>746</v>
      </c>
      <c r="C104" s="411"/>
      <c r="D104" s="411"/>
      <c r="E104" s="394"/>
    </row>
    <row r="105" spans="1:5" ht="12" customHeight="1">
      <c r="A105" s="370" t="s">
        <v>89</v>
      </c>
      <c r="B105" s="677" t="s">
        <v>747</v>
      </c>
      <c r="C105" s="411"/>
      <c r="D105" s="411"/>
      <c r="E105" s="394"/>
    </row>
    <row r="106" spans="1:5" ht="12" customHeight="1">
      <c r="A106" s="369" t="s">
        <v>135</v>
      </c>
      <c r="B106" s="678" t="s">
        <v>748</v>
      </c>
      <c r="C106" s="411"/>
      <c r="D106" s="411"/>
      <c r="E106" s="394"/>
    </row>
    <row r="107" spans="1:5" ht="12" customHeight="1">
      <c r="A107" s="370" t="s">
        <v>442</v>
      </c>
      <c r="B107" s="678" t="s">
        <v>749</v>
      </c>
      <c r="C107" s="411"/>
      <c r="D107" s="411"/>
      <c r="E107" s="394"/>
    </row>
    <row r="108" spans="1:5" ht="12" customHeight="1">
      <c r="A108" s="372" t="s">
        <v>444</v>
      </c>
      <c r="B108" s="678" t="s">
        <v>750</v>
      </c>
      <c r="C108" s="411">
        <v>238</v>
      </c>
      <c r="D108" s="411">
        <v>165</v>
      </c>
      <c r="E108" s="394">
        <v>164</v>
      </c>
    </row>
    <row r="109" spans="1:5" ht="12" customHeight="1" thickBot="1">
      <c r="A109" s="675" t="s">
        <v>742</v>
      </c>
      <c r="B109" s="676" t="s">
        <v>751</v>
      </c>
      <c r="C109" s="98">
        <v>10500</v>
      </c>
      <c r="D109" s="98">
        <v>29709</v>
      </c>
      <c r="E109" s="355"/>
    </row>
    <row r="110" spans="1:5" ht="12" customHeight="1" thickBot="1">
      <c r="A110" s="376" t="s">
        <v>7</v>
      </c>
      <c r="B110" s="379" t="s">
        <v>446</v>
      </c>
      <c r="C110" s="408">
        <f>+C111+C113+C115</f>
        <v>105383</v>
      </c>
      <c r="D110" s="408">
        <f>+D111+D113+D115</f>
        <v>122439</v>
      </c>
      <c r="E110" s="391">
        <f>+E111+E113+E115</f>
        <v>119494</v>
      </c>
    </row>
    <row r="111" spans="1:5" ht="12" customHeight="1">
      <c r="A111" s="371" t="s">
        <v>77</v>
      </c>
      <c r="B111" s="364" t="s">
        <v>156</v>
      </c>
      <c r="C111" s="410">
        <v>2980</v>
      </c>
      <c r="D111" s="410">
        <f>5689+422+107+261</f>
        <v>6479</v>
      </c>
      <c r="E111" s="393">
        <f>2929+422+107+261</f>
        <v>3719</v>
      </c>
    </row>
    <row r="112" spans="1:5" ht="12" customHeight="1">
      <c r="A112" s="371" t="s">
        <v>78</v>
      </c>
      <c r="B112" s="368" t="s">
        <v>447</v>
      </c>
      <c r="C112" s="410"/>
      <c r="D112" s="410"/>
      <c r="E112" s="393"/>
    </row>
    <row r="113" spans="1:5" ht="15.75">
      <c r="A113" s="371" t="s">
        <v>79</v>
      </c>
      <c r="B113" s="368" t="s">
        <v>136</v>
      </c>
      <c r="C113" s="409">
        <v>16732</v>
      </c>
      <c r="D113" s="409">
        <v>30228</v>
      </c>
      <c r="E113" s="392">
        <f>30043</f>
        <v>30043</v>
      </c>
    </row>
    <row r="114" spans="1:5" ht="12" customHeight="1">
      <c r="A114" s="371" t="s">
        <v>80</v>
      </c>
      <c r="B114" s="368" t="s">
        <v>448</v>
      </c>
      <c r="C114" s="409">
        <v>15107</v>
      </c>
      <c r="D114" s="409">
        <v>15035</v>
      </c>
      <c r="E114" s="392">
        <v>15035</v>
      </c>
    </row>
    <row r="115" spans="1:5" ht="12" customHeight="1">
      <c r="A115" s="371" t="s">
        <v>81</v>
      </c>
      <c r="B115" s="400" t="s">
        <v>159</v>
      </c>
      <c r="C115" s="409">
        <v>85671</v>
      </c>
      <c r="D115" s="409">
        <v>85732</v>
      </c>
      <c r="E115" s="392">
        <v>85732</v>
      </c>
    </row>
    <row r="116" spans="1:5" ht="21.75" customHeight="1">
      <c r="A116" s="371" t="s">
        <v>88</v>
      </c>
      <c r="B116" s="399" t="s">
        <v>449</v>
      </c>
      <c r="C116" s="409"/>
      <c r="D116" s="409"/>
      <c r="E116" s="392"/>
    </row>
    <row r="117" spans="1:5" ht="24" customHeight="1">
      <c r="A117" s="371" t="s">
        <v>90</v>
      </c>
      <c r="B117" s="415" t="s">
        <v>450</v>
      </c>
      <c r="C117" s="409"/>
      <c r="D117" s="409"/>
      <c r="E117" s="392"/>
    </row>
    <row r="118" spans="1:5" ht="22.5">
      <c r="A118" s="371" t="s">
        <v>137</v>
      </c>
      <c r="B118" s="388" t="s">
        <v>437</v>
      </c>
      <c r="C118" s="409"/>
      <c r="D118" s="409"/>
      <c r="E118" s="392"/>
    </row>
    <row r="119" spans="1:5" ht="12" customHeight="1">
      <c r="A119" s="371" t="s">
        <v>138</v>
      </c>
      <c r="B119" s="388" t="s">
        <v>451</v>
      </c>
      <c r="C119" s="409"/>
      <c r="D119" s="409"/>
      <c r="E119" s="392"/>
    </row>
    <row r="120" spans="1:5" ht="12" customHeight="1">
      <c r="A120" s="371" t="s">
        <v>139</v>
      </c>
      <c r="B120" s="388" t="s">
        <v>452</v>
      </c>
      <c r="C120" s="409">
        <v>85671</v>
      </c>
      <c r="D120" s="409">
        <v>85732</v>
      </c>
      <c r="E120" s="392">
        <v>86732</v>
      </c>
    </row>
    <row r="121" spans="1:5" s="437" customFormat="1" ht="22.5">
      <c r="A121" s="371" t="s">
        <v>453</v>
      </c>
      <c r="B121" s="388" t="s">
        <v>440</v>
      </c>
      <c r="C121" s="409"/>
      <c r="D121" s="409"/>
      <c r="E121" s="392"/>
    </row>
    <row r="122" spans="1:5" ht="12" customHeight="1">
      <c r="A122" s="371" t="s">
        <v>454</v>
      </c>
      <c r="B122" s="388" t="s">
        <v>455</v>
      </c>
      <c r="C122" s="409"/>
      <c r="D122" s="409"/>
      <c r="E122" s="392"/>
    </row>
    <row r="123" spans="1:5" ht="12" customHeight="1" thickBot="1">
      <c r="A123" s="369" t="s">
        <v>456</v>
      </c>
      <c r="B123" s="388" t="s">
        <v>457</v>
      </c>
      <c r="C123" s="411"/>
      <c r="D123" s="411"/>
      <c r="E123" s="394"/>
    </row>
    <row r="124" spans="1:5" ht="12" customHeight="1" thickBot="1">
      <c r="A124" s="376" t="s">
        <v>8</v>
      </c>
      <c r="B124" s="384" t="s">
        <v>458</v>
      </c>
      <c r="C124" s="408">
        <f>+C125+C126</f>
        <v>0</v>
      </c>
      <c r="D124" s="408">
        <f>+D125+D126</f>
        <v>0</v>
      </c>
      <c r="E124" s="391">
        <f>+E125+E126</f>
        <v>0</v>
      </c>
    </row>
    <row r="125" spans="1:5" ht="12" customHeight="1">
      <c r="A125" s="371" t="s">
        <v>60</v>
      </c>
      <c r="B125" s="365" t="s">
        <v>46</v>
      </c>
      <c r="C125" s="410"/>
      <c r="D125" s="410"/>
      <c r="E125" s="393"/>
    </row>
    <row r="126" spans="1:5" ht="12" customHeight="1" thickBot="1">
      <c r="A126" s="372" t="s">
        <v>61</v>
      </c>
      <c r="B126" s="368" t="s">
        <v>47</v>
      </c>
      <c r="C126" s="411"/>
      <c r="D126" s="411"/>
      <c r="E126" s="394"/>
    </row>
    <row r="127" spans="1:5" ht="12" customHeight="1" thickBot="1">
      <c r="A127" s="376" t="s">
        <v>9</v>
      </c>
      <c r="B127" s="384" t="s">
        <v>459</v>
      </c>
      <c r="C127" s="408">
        <f>+C93+C110+C124</f>
        <v>411274</v>
      </c>
      <c r="D127" s="408">
        <f>+D93+D110+D124</f>
        <v>454424</v>
      </c>
      <c r="E127" s="391">
        <f>+E93+E110+E124</f>
        <v>401644</v>
      </c>
    </row>
    <row r="128" spans="1:5" ht="12" customHeight="1" thickBot="1">
      <c r="A128" s="376" t="s">
        <v>10</v>
      </c>
      <c r="B128" s="384" t="s">
        <v>460</v>
      </c>
      <c r="C128" s="408">
        <f>+C129+C130+C131</f>
        <v>0</v>
      </c>
      <c r="D128" s="408">
        <f>+D129+D130+D131</f>
        <v>0</v>
      </c>
      <c r="E128" s="391">
        <f>+E129+E130+E131</f>
        <v>0</v>
      </c>
    </row>
    <row r="129" spans="1:5" ht="12" customHeight="1">
      <c r="A129" s="371" t="s">
        <v>64</v>
      </c>
      <c r="B129" s="365" t="s">
        <v>461</v>
      </c>
      <c r="C129" s="409"/>
      <c r="D129" s="409"/>
      <c r="E129" s="392"/>
    </row>
    <row r="130" spans="1:5" ht="12" customHeight="1">
      <c r="A130" s="371" t="s">
        <v>65</v>
      </c>
      <c r="B130" s="365" t="s">
        <v>462</v>
      </c>
      <c r="C130" s="409"/>
      <c r="D130" s="409"/>
      <c r="E130" s="392"/>
    </row>
    <row r="131" spans="1:5" ht="12" customHeight="1" thickBot="1">
      <c r="A131" s="369" t="s">
        <v>66</v>
      </c>
      <c r="B131" s="363" t="s">
        <v>463</v>
      </c>
      <c r="C131" s="409"/>
      <c r="D131" s="409"/>
      <c r="E131" s="392"/>
    </row>
    <row r="132" spans="1:5" ht="12" customHeight="1" thickBot="1">
      <c r="A132" s="376" t="s">
        <v>11</v>
      </c>
      <c r="B132" s="384" t="s">
        <v>464</v>
      </c>
      <c r="C132" s="408">
        <f>+C133+C134+C136+C135+C140</f>
        <v>138365</v>
      </c>
      <c r="D132" s="408">
        <f>+D133+D134+D136+D135+D140</f>
        <v>122402</v>
      </c>
      <c r="E132" s="402">
        <f>+E133+E134+E136+E135+E140</f>
        <v>115316</v>
      </c>
    </row>
    <row r="133" spans="1:5" ht="12" customHeight="1">
      <c r="A133" s="371" t="s">
        <v>67</v>
      </c>
      <c r="B133" s="365" t="s">
        <v>465</v>
      </c>
      <c r="C133" s="409"/>
      <c r="D133" s="409">
        <v>7061</v>
      </c>
      <c r="E133" s="392"/>
    </row>
    <row r="134" spans="1:5" ht="12" customHeight="1">
      <c r="A134" s="679" t="s">
        <v>68</v>
      </c>
      <c r="B134" s="364" t="s">
        <v>466</v>
      </c>
      <c r="C134" s="409"/>
      <c r="D134" s="409"/>
      <c r="E134" s="392"/>
    </row>
    <row r="135" spans="1:5" ht="12" customHeight="1">
      <c r="A135" s="679" t="s">
        <v>361</v>
      </c>
      <c r="B135" s="365" t="s">
        <v>467</v>
      </c>
      <c r="C135" s="409"/>
      <c r="D135" s="409"/>
      <c r="E135" s="392"/>
    </row>
    <row r="136" spans="1:5" ht="12" customHeight="1" thickBot="1">
      <c r="A136" s="680" t="s">
        <v>363</v>
      </c>
      <c r="B136" s="363" t="s">
        <v>468</v>
      </c>
      <c r="C136" s="409"/>
      <c r="D136" s="409"/>
      <c r="E136" s="392"/>
    </row>
    <row r="137" spans="1:5" ht="12" customHeight="1" thickBot="1">
      <c r="A137" s="376" t="s">
        <v>12</v>
      </c>
      <c r="B137" s="384" t="s">
        <v>682</v>
      </c>
      <c r="C137" s="414">
        <f>+C138+C139+C141+C142</f>
        <v>0</v>
      </c>
      <c r="D137" s="414">
        <f>+D138+D139+D141+D142</f>
        <v>0</v>
      </c>
      <c r="E137" s="427">
        <f>+E138+E139+E141+E142</f>
        <v>0</v>
      </c>
    </row>
    <row r="138" spans="1:5" ht="12" customHeight="1">
      <c r="A138" s="371" t="s">
        <v>69</v>
      </c>
      <c r="B138" s="365" t="s">
        <v>469</v>
      </c>
      <c r="C138" s="409"/>
      <c r="D138" s="409"/>
      <c r="E138" s="392"/>
    </row>
    <row r="139" spans="1:5" ht="12" customHeight="1">
      <c r="A139" s="371" t="s">
        <v>70</v>
      </c>
      <c r="B139" s="365" t="s">
        <v>470</v>
      </c>
      <c r="C139" s="409"/>
      <c r="D139" s="409"/>
      <c r="E139" s="392"/>
    </row>
    <row r="140" spans="1:5" ht="12" customHeight="1">
      <c r="A140" s="679" t="s">
        <v>370</v>
      </c>
      <c r="B140" s="399" t="s">
        <v>741</v>
      </c>
      <c r="C140" s="409">
        <v>138365</v>
      </c>
      <c r="D140" s="409">
        <v>115341</v>
      </c>
      <c r="E140" s="392">
        <v>115316</v>
      </c>
    </row>
    <row r="141" spans="1:5" ht="12" customHeight="1">
      <c r="A141" s="679" t="s">
        <v>372</v>
      </c>
      <c r="B141" s="590" t="s">
        <v>597</v>
      </c>
      <c r="C141" s="409"/>
      <c r="D141" s="409"/>
      <c r="E141" s="392"/>
    </row>
    <row r="142" spans="1:5" ht="12" customHeight="1" thickBot="1">
      <c r="A142" s="680" t="s">
        <v>680</v>
      </c>
      <c r="B142" s="693" t="s">
        <v>514</v>
      </c>
      <c r="C142" s="409"/>
      <c r="D142" s="409"/>
      <c r="E142" s="392"/>
    </row>
    <row r="143" spans="1:9" ht="15" customHeight="1" thickBot="1">
      <c r="A143" s="376" t="s">
        <v>13</v>
      </c>
      <c r="B143" s="384" t="s">
        <v>473</v>
      </c>
      <c r="C143" s="99">
        <f>+C144+C145+C146+C147</f>
        <v>0</v>
      </c>
      <c r="D143" s="99">
        <f>+D144+D145+D146+D147</f>
        <v>0</v>
      </c>
      <c r="E143" s="360">
        <f>+E144+E145+E146+E147</f>
        <v>0</v>
      </c>
      <c r="F143" s="425"/>
      <c r="G143" s="426"/>
      <c r="H143" s="426"/>
      <c r="I143" s="426"/>
    </row>
    <row r="144" spans="1:5" s="418" customFormat="1" ht="12.75" customHeight="1">
      <c r="A144" s="371" t="s">
        <v>130</v>
      </c>
      <c r="B144" s="365" t="s">
        <v>474</v>
      </c>
      <c r="C144" s="409"/>
      <c r="D144" s="409"/>
      <c r="E144" s="392"/>
    </row>
    <row r="145" spans="1:5" ht="12.75" customHeight="1">
      <c r="A145" s="371" t="s">
        <v>131</v>
      </c>
      <c r="B145" s="365" t="s">
        <v>475</v>
      </c>
      <c r="C145" s="409"/>
      <c r="D145" s="409"/>
      <c r="E145" s="392"/>
    </row>
    <row r="146" spans="1:5" ht="12.75" customHeight="1">
      <c r="A146" s="371" t="s">
        <v>158</v>
      </c>
      <c r="B146" s="365" t="s">
        <v>476</v>
      </c>
      <c r="C146" s="409"/>
      <c r="D146" s="409"/>
      <c r="E146" s="392"/>
    </row>
    <row r="147" spans="1:5" ht="12.75" customHeight="1" thickBot="1">
      <c r="A147" s="371" t="s">
        <v>378</v>
      </c>
      <c r="B147" s="365" t="s">
        <v>477</v>
      </c>
      <c r="C147" s="409"/>
      <c r="D147" s="409"/>
      <c r="E147" s="392"/>
    </row>
    <row r="148" spans="1:5" ht="16.5" thickBot="1">
      <c r="A148" s="376" t="s">
        <v>14</v>
      </c>
      <c r="B148" s="384" t="s">
        <v>478</v>
      </c>
      <c r="C148" s="358">
        <f>+C128+C132+C137+C143</f>
        <v>138365</v>
      </c>
      <c r="D148" s="358">
        <f>+D128+D132+D137+D143</f>
        <v>122402</v>
      </c>
      <c r="E148" s="359">
        <f>+E128+E132+E137+E143</f>
        <v>115316</v>
      </c>
    </row>
    <row r="149" spans="1:5" ht="16.5" thickBot="1">
      <c r="A149" s="401" t="s">
        <v>15</v>
      </c>
      <c r="B149" s="404" t="s">
        <v>479</v>
      </c>
      <c r="C149" s="358">
        <f>+C127+C148</f>
        <v>549639</v>
      </c>
      <c r="D149" s="358">
        <f>+D127+D148</f>
        <v>576826</v>
      </c>
      <c r="E149" s="359">
        <f>+E127+E148</f>
        <v>516960</v>
      </c>
    </row>
    <row r="151" spans="1:5" ht="18.75" customHeight="1">
      <c r="A151" s="713" t="s">
        <v>480</v>
      </c>
      <c r="B151" s="713"/>
      <c r="C151" s="713"/>
      <c r="D151" s="713"/>
      <c r="E151" s="713"/>
    </row>
    <row r="152" spans="1:5" ht="13.5" customHeight="1" thickBot="1">
      <c r="A152" s="386" t="s">
        <v>112</v>
      </c>
      <c r="B152" s="386"/>
      <c r="C152" s="416"/>
      <c r="E152" s="403" t="s">
        <v>157</v>
      </c>
    </row>
    <row r="153" spans="1:5" ht="21.75" thickBot="1">
      <c r="A153" s="376">
        <v>1</v>
      </c>
      <c r="B153" s="379" t="s">
        <v>481</v>
      </c>
      <c r="C153" s="402">
        <f>+C61-C127</f>
        <v>-106376</v>
      </c>
      <c r="D153" s="402">
        <f>+D61-D127</f>
        <v>-146708</v>
      </c>
      <c r="E153" s="402">
        <f>+E61-E127</f>
        <v>-94423</v>
      </c>
    </row>
    <row r="154" spans="1:5" ht="21.75" thickBot="1">
      <c r="A154" s="376" t="s">
        <v>7</v>
      </c>
      <c r="B154" s="379" t="s">
        <v>482</v>
      </c>
      <c r="C154" s="402">
        <f>+C85-C148</f>
        <v>106376</v>
      </c>
      <c r="D154" s="402">
        <f>+D85-D148</f>
        <v>146708</v>
      </c>
      <c r="E154" s="402">
        <f>+E85-E148</f>
        <v>152319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spans="3:5" s="405" customFormat="1" ht="12.75" customHeight="1">
      <c r="C164" s="406"/>
      <c r="D164" s="406"/>
      <c r="E164" s="406"/>
    </row>
  </sheetData>
  <sheetProtection/>
  <mergeCells count="9">
    <mergeCell ref="A151:E151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Alattyán Község Önkormányzata
2014. ÉVI ZÁRSZÁMADÁS
KÖTELEZŐ FELADATAINAK MÉRLEGE 
&amp;R&amp;"Times New Roman CE,Félkövér dőlt"&amp;11 1.2. melléklet a ....../2015. (......) önkormányzati rendelethez</oddHeader>
  </headerFooter>
  <rowBreaks count="1" manualBreakCount="1">
    <brk id="87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workbookViewId="0" topLeftCell="A1">
      <selection activeCell="AA27" sqref="AA2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7"/>
      <c r="B1" s="118"/>
      <c r="C1" s="118"/>
      <c r="D1" s="118"/>
      <c r="E1" s="118"/>
      <c r="F1" s="118"/>
      <c r="G1" s="118"/>
      <c r="H1" s="118"/>
      <c r="I1" s="118"/>
      <c r="J1" s="119" t="s">
        <v>51</v>
      </c>
      <c r="K1" s="72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123" customFormat="1" ht="26.25" customHeight="1">
      <c r="A2" s="768" t="s">
        <v>59</v>
      </c>
      <c r="B2" s="770" t="s">
        <v>188</v>
      </c>
      <c r="C2" s="770" t="s">
        <v>189</v>
      </c>
      <c r="D2" s="770" t="s">
        <v>190</v>
      </c>
      <c r="E2" s="770" t="str">
        <f>+CONCATENATE(LEFT(ÖSSZEFÜGGÉSEK!A4,4),". évi teljesítés")</f>
        <v>2014. évi teljesítés</v>
      </c>
      <c r="F2" s="120" t="s">
        <v>191</v>
      </c>
      <c r="G2" s="121"/>
      <c r="H2" s="121"/>
      <c r="I2" s="122"/>
      <c r="J2" s="773" t="s">
        <v>192</v>
      </c>
      <c r="K2" s="724"/>
    </row>
    <row r="3" spans="1:11" s="127" customFormat="1" ht="32.25" customHeight="1" thickBot="1">
      <c r="A3" s="769"/>
      <c r="B3" s="771"/>
      <c r="C3" s="771"/>
      <c r="D3" s="772"/>
      <c r="E3" s="772"/>
      <c r="F3" s="124" t="str">
        <f>+CONCATENATE(LEFT(ÖSSZEFÜGGÉSEK!A4,4)+1,".")</f>
        <v>2015.</v>
      </c>
      <c r="G3" s="125" t="str">
        <f>+CONCATENATE(LEFT(ÖSSZEFÜGGÉSEK!A4,4)+2,".")</f>
        <v>2016.</v>
      </c>
      <c r="H3" s="125" t="str">
        <f>+CONCATENATE(LEFT(ÖSSZEFÜGGÉSEK!A4,4)+3,".")</f>
        <v>2017.</v>
      </c>
      <c r="I3" s="126" t="str">
        <f>+CONCATENATE(LEFT(ÖSSZEFÜGGÉSEK!A4,4)+3,". után")</f>
        <v>2017. után</v>
      </c>
      <c r="J3" s="774"/>
      <c r="K3" s="724"/>
    </row>
    <row r="4" spans="1:11" s="129" customFormat="1" ht="13.5" customHeight="1" thickBot="1">
      <c r="A4" s="598" t="s">
        <v>427</v>
      </c>
      <c r="B4" s="128" t="s">
        <v>598</v>
      </c>
      <c r="C4" s="599" t="s">
        <v>429</v>
      </c>
      <c r="D4" s="599" t="s">
        <v>430</v>
      </c>
      <c r="E4" s="599" t="s">
        <v>431</v>
      </c>
      <c r="F4" s="599" t="s">
        <v>507</v>
      </c>
      <c r="G4" s="599" t="s">
        <v>508</v>
      </c>
      <c r="H4" s="599" t="s">
        <v>509</v>
      </c>
      <c r="I4" s="599" t="s">
        <v>510</v>
      </c>
      <c r="J4" s="600" t="s">
        <v>703</v>
      </c>
      <c r="K4" s="724"/>
    </row>
    <row r="5" spans="1:11" ht="33.75" customHeight="1">
      <c r="A5" s="130" t="s">
        <v>6</v>
      </c>
      <c r="B5" s="131" t="s">
        <v>193</v>
      </c>
      <c r="C5" s="132"/>
      <c r="D5" s="133">
        <f aca="true" t="shared" si="0" ref="D5:I5">SUM(D6:D7)</f>
        <v>0</v>
      </c>
      <c r="E5" s="133">
        <f t="shared" si="0"/>
        <v>0</v>
      </c>
      <c r="F5" s="133">
        <f t="shared" si="0"/>
        <v>0</v>
      </c>
      <c r="G5" s="133">
        <f t="shared" si="0"/>
        <v>0</v>
      </c>
      <c r="H5" s="133">
        <f t="shared" si="0"/>
        <v>0</v>
      </c>
      <c r="I5" s="134">
        <f t="shared" si="0"/>
        <v>0</v>
      </c>
      <c r="J5" s="135">
        <f aca="true" t="shared" si="1" ref="J5:J17">SUM(F5:I5)</f>
        <v>0</v>
      </c>
      <c r="K5" s="724"/>
    </row>
    <row r="6" spans="1:11" ht="12.75">
      <c r="A6" s="136" t="s">
        <v>7</v>
      </c>
      <c r="B6" s="137" t="s">
        <v>194</v>
      </c>
      <c r="C6" s="138"/>
      <c r="D6" s="2"/>
      <c r="E6" s="2"/>
      <c r="F6" s="2"/>
      <c r="G6" s="2"/>
      <c r="H6" s="2"/>
      <c r="I6" s="49"/>
      <c r="J6" s="139">
        <f t="shared" si="1"/>
        <v>0</v>
      </c>
      <c r="K6" s="724"/>
    </row>
    <row r="7" spans="1:11" ht="12.75">
      <c r="A7" s="136" t="s">
        <v>8</v>
      </c>
      <c r="B7" s="137" t="s">
        <v>194</v>
      </c>
      <c r="C7" s="138"/>
      <c r="D7" s="2"/>
      <c r="E7" s="2"/>
      <c r="F7" s="2"/>
      <c r="G7" s="2"/>
      <c r="H7" s="2"/>
      <c r="I7" s="49"/>
      <c r="J7" s="139">
        <f t="shared" si="1"/>
        <v>0</v>
      </c>
      <c r="K7" s="724"/>
    </row>
    <row r="8" spans="1:11" ht="36" customHeight="1">
      <c r="A8" s="136" t="s">
        <v>9</v>
      </c>
      <c r="B8" s="140" t="s">
        <v>195</v>
      </c>
      <c r="C8" s="141"/>
      <c r="D8" s="142">
        <f aca="true" t="shared" si="2" ref="D8:I8">SUM(D9:D10)</f>
        <v>0</v>
      </c>
      <c r="E8" s="142">
        <f t="shared" si="2"/>
        <v>0</v>
      </c>
      <c r="F8" s="142">
        <f t="shared" si="2"/>
        <v>0</v>
      </c>
      <c r="G8" s="142">
        <f t="shared" si="2"/>
        <v>0</v>
      </c>
      <c r="H8" s="142">
        <f t="shared" si="2"/>
        <v>0</v>
      </c>
      <c r="I8" s="143">
        <f t="shared" si="2"/>
        <v>0</v>
      </c>
      <c r="J8" s="144">
        <f t="shared" si="1"/>
        <v>0</v>
      </c>
      <c r="K8" s="724"/>
    </row>
    <row r="9" spans="1:11" ht="12.75">
      <c r="A9" s="136" t="s">
        <v>10</v>
      </c>
      <c r="B9" s="137" t="s">
        <v>194</v>
      </c>
      <c r="C9" s="138"/>
      <c r="D9" s="2"/>
      <c r="E9" s="2"/>
      <c r="F9" s="2"/>
      <c r="G9" s="2"/>
      <c r="H9" s="2"/>
      <c r="I9" s="49"/>
      <c r="J9" s="139">
        <f t="shared" si="1"/>
        <v>0</v>
      </c>
      <c r="K9" s="724"/>
    </row>
    <row r="10" spans="1:11" ht="12.75">
      <c r="A10" s="136" t="s">
        <v>11</v>
      </c>
      <c r="B10" s="137" t="s">
        <v>194</v>
      </c>
      <c r="C10" s="138"/>
      <c r="D10" s="2"/>
      <c r="E10" s="2"/>
      <c r="F10" s="2"/>
      <c r="G10" s="2"/>
      <c r="H10" s="2"/>
      <c r="I10" s="49"/>
      <c r="J10" s="139">
        <f t="shared" si="1"/>
        <v>0</v>
      </c>
      <c r="K10" s="724"/>
    </row>
    <row r="11" spans="1:11" ht="21" customHeight="1">
      <c r="A11" s="136" t="s">
        <v>12</v>
      </c>
      <c r="B11" s="145" t="s">
        <v>196</v>
      </c>
      <c r="C11" s="141"/>
      <c r="D11" s="142">
        <f aca="true" t="shared" si="3" ref="D11:I11">SUM(D12:D12)</f>
        <v>0</v>
      </c>
      <c r="E11" s="142">
        <f t="shared" si="3"/>
        <v>0</v>
      </c>
      <c r="F11" s="142">
        <f t="shared" si="3"/>
        <v>0</v>
      </c>
      <c r="G11" s="142">
        <f t="shared" si="3"/>
        <v>0</v>
      </c>
      <c r="H11" s="142">
        <f t="shared" si="3"/>
        <v>0</v>
      </c>
      <c r="I11" s="143">
        <f t="shared" si="3"/>
        <v>0</v>
      </c>
      <c r="J11" s="144">
        <f t="shared" si="1"/>
        <v>0</v>
      </c>
      <c r="K11" s="724"/>
    </row>
    <row r="12" spans="1:11" ht="21" customHeight="1">
      <c r="A12" s="136" t="s">
        <v>13</v>
      </c>
      <c r="B12" s="137" t="s">
        <v>194</v>
      </c>
      <c r="C12" s="138"/>
      <c r="D12" s="2"/>
      <c r="E12" s="2"/>
      <c r="F12" s="2"/>
      <c r="G12" s="2"/>
      <c r="H12" s="2"/>
      <c r="I12" s="49"/>
      <c r="J12" s="139">
        <f t="shared" si="1"/>
        <v>0</v>
      </c>
      <c r="K12" s="724"/>
    </row>
    <row r="13" spans="1:11" ht="21" customHeight="1">
      <c r="A13" s="136" t="s">
        <v>14</v>
      </c>
      <c r="B13" s="145" t="s">
        <v>197</v>
      </c>
      <c r="C13" s="141"/>
      <c r="D13" s="142">
        <f aca="true" t="shared" si="4" ref="D13:I13">SUM(D14:D14)</f>
        <v>19374</v>
      </c>
      <c r="E13" s="142">
        <f t="shared" si="4"/>
        <v>15035</v>
      </c>
      <c r="F13" s="142">
        <f t="shared" si="4"/>
        <v>0</v>
      </c>
      <c r="G13" s="142">
        <f t="shared" si="4"/>
        <v>0</v>
      </c>
      <c r="H13" s="142">
        <f t="shared" si="4"/>
        <v>0</v>
      </c>
      <c r="I13" s="143">
        <f t="shared" si="4"/>
        <v>0</v>
      </c>
      <c r="J13" s="144">
        <f t="shared" si="1"/>
        <v>0</v>
      </c>
      <c r="K13" s="724"/>
    </row>
    <row r="14" spans="1:11" ht="21" customHeight="1">
      <c r="A14" s="136" t="s">
        <v>15</v>
      </c>
      <c r="B14" s="137" t="s">
        <v>767</v>
      </c>
      <c r="C14" s="138">
        <v>2013</v>
      </c>
      <c r="D14" s="2">
        <v>19374</v>
      </c>
      <c r="E14" s="2">
        <v>15035</v>
      </c>
      <c r="F14" s="2"/>
      <c r="G14" s="2"/>
      <c r="H14" s="2"/>
      <c r="I14" s="49"/>
      <c r="J14" s="139"/>
      <c r="K14" s="724"/>
    </row>
    <row r="15" spans="1:11" ht="21" customHeight="1">
      <c r="A15" s="136" t="s">
        <v>16</v>
      </c>
      <c r="B15" s="140" t="s">
        <v>198</v>
      </c>
      <c r="C15" s="854"/>
      <c r="D15" s="146">
        <f aca="true" t="shared" si="5" ref="D15:I15">SUM(D16:D17)</f>
        <v>104258</v>
      </c>
      <c r="E15" s="146">
        <f t="shared" si="5"/>
        <v>85795</v>
      </c>
      <c r="F15" s="146">
        <f t="shared" si="5"/>
        <v>70</v>
      </c>
      <c r="G15" s="146">
        <f t="shared" si="5"/>
        <v>66</v>
      </c>
      <c r="H15" s="146">
        <f t="shared" si="5"/>
        <v>40</v>
      </c>
      <c r="I15" s="147">
        <f t="shared" si="5"/>
        <v>36</v>
      </c>
      <c r="J15" s="144">
        <f t="shared" si="1"/>
        <v>212</v>
      </c>
      <c r="K15" s="724"/>
    </row>
    <row r="16" spans="1:11" ht="22.5" customHeight="1">
      <c r="A16" s="136" t="s">
        <v>17</v>
      </c>
      <c r="B16" s="137" t="s">
        <v>802</v>
      </c>
      <c r="C16" s="855">
        <v>2006</v>
      </c>
      <c r="D16" s="2">
        <v>103608</v>
      </c>
      <c r="E16" s="2">
        <v>85671</v>
      </c>
      <c r="F16" s="2"/>
      <c r="G16" s="2"/>
      <c r="H16" s="2"/>
      <c r="I16" s="49"/>
      <c r="J16" s="139">
        <f t="shared" si="1"/>
        <v>0</v>
      </c>
      <c r="K16" s="724"/>
    </row>
    <row r="17" spans="1:11" ht="21" customHeight="1" thickBot="1">
      <c r="A17" s="857" t="s">
        <v>18</v>
      </c>
      <c r="B17" s="858" t="s">
        <v>803</v>
      </c>
      <c r="C17" s="856">
        <v>2008</v>
      </c>
      <c r="D17" s="148">
        <v>650</v>
      </c>
      <c r="E17" s="148">
        <v>124</v>
      </c>
      <c r="F17" s="148">
        <v>70</v>
      </c>
      <c r="G17" s="148">
        <v>66</v>
      </c>
      <c r="H17" s="148">
        <v>40</v>
      </c>
      <c r="I17" s="149">
        <v>36</v>
      </c>
      <c r="J17" s="139">
        <f t="shared" si="1"/>
        <v>212</v>
      </c>
      <c r="K17" s="724"/>
    </row>
    <row r="18" spans="1:11" ht="21" customHeight="1" thickBot="1">
      <c r="A18" s="150" t="s">
        <v>19</v>
      </c>
      <c r="B18" s="151" t="s">
        <v>199</v>
      </c>
      <c r="C18" s="152"/>
      <c r="D18" s="153">
        <f aca="true" t="shared" si="6" ref="D18:J18">D5+D8+D11+D13+D15</f>
        <v>123632</v>
      </c>
      <c r="E18" s="153">
        <f t="shared" si="6"/>
        <v>100830</v>
      </c>
      <c r="F18" s="153">
        <f t="shared" si="6"/>
        <v>70</v>
      </c>
      <c r="G18" s="153">
        <f t="shared" si="6"/>
        <v>66</v>
      </c>
      <c r="H18" s="153">
        <f t="shared" si="6"/>
        <v>40</v>
      </c>
      <c r="I18" s="154">
        <f t="shared" si="6"/>
        <v>36</v>
      </c>
      <c r="J18" s="155">
        <f t="shared" si="6"/>
        <v>212</v>
      </c>
      <c r="K18" s="724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BreakPreview" zoomScale="60" workbookViewId="0" topLeftCell="A1">
      <selection activeCell="B5" sqref="B5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8" customFormat="1" ht="15.75" thickBot="1">
      <c r="A1" s="156"/>
      <c r="B1" s="18" t="s">
        <v>757</v>
      </c>
      <c r="H1" s="157" t="s">
        <v>51</v>
      </c>
      <c r="I1" s="775" t="str">
        <f>+CONCATENATE("3. tájékoztató tábla a ......../",LEFT(ÖSSZEFÜGGÉSEK!A4,4)+1,". (........) önkormányzati rendelethez")</f>
        <v>3. tájékoztató tábla a ......../2015. (........) önkormányzati rendelethez</v>
      </c>
    </row>
    <row r="2" spans="1:9" s="123" customFormat="1" ht="26.25" customHeight="1">
      <c r="A2" s="730" t="s">
        <v>59</v>
      </c>
      <c r="B2" s="779" t="s">
        <v>200</v>
      </c>
      <c r="C2" s="730" t="s">
        <v>201</v>
      </c>
      <c r="D2" s="730" t="s">
        <v>202</v>
      </c>
      <c r="E2" s="781" t="str">
        <f>+CONCATENATE("Hitel, kölcsön állomány ",LEFT(ÖSSZEFÜGGÉSEK!A4,4),". dec. 31-én")</f>
        <v>Hitel, kölcsön állomány 2014. dec. 31-én</v>
      </c>
      <c r="F2" s="783" t="s">
        <v>203</v>
      </c>
      <c r="G2" s="784"/>
      <c r="H2" s="776" t="str">
        <f>+CONCATENATE(LEFT(ÖSSZEFÜGGÉSEK!A4,4)+2,". után")</f>
        <v>2016. után</v>
      </c>
      <c r="I2" s="775"/>
    </row>
    <row r="3" spans="1:9" s="127" customFormat="1" ht="40.5" customHeight="1" thickBot="1">
      <c r="A3" s="778"/>
      <c r="B3" s="780"/>
      <c r="C3" s="780"/>
      <c r="D3" s="778"/>
      <c r="E3" s="782"/>
      <c r="F3" s="158" t="str">
        <f>+CONCATENATE(LEFT(ÖSSZEFÜGGÉSEK!A4,4)+1,".")</f>
        <v>2015.</v>
      </c>
      <c r="G3" s="159" t="str">
        <f>+CONCATENATE(LEFT(ÖSSZEFÜGGÉSEK!A4,4)+2,".")</f>
        <v>2016.</v>
      </c>
      <c r="H3" s="777"/>
      <c r="I3" s="775"/>
    </row>
    <row r="4" spans="1:9" s="163" customFormat="1" ht="12.75" customHeight="1" thickBot="1">
      <c r="A4" s="160" t="s">
        <v>427</v>
      </c>
      <c r="B4" s="116" t="s">
        <v>428</v>
      </c>
      <c r="C4" s="116" t="s">
        <v>429</v>
      </c>
      <c r="D4" s="161" t="s">
        <v>430</v>
      </c>
      <c r="E4" s="160" t="s">
        <v>431</v>
      </c>
      <c r="F4" s="161" t="s">
        <v>507</v>
      </c>
      <c r="G4" s="161" t="s">
        <v>508</v>
      </c>
      <c r="H4" s="162" t="s">
        <v>509</v>
      </c>
      <c r="I4" s="775"/>
    </row>
    <row r="5" spans="1:9" ht="22.5" customHeight="1" thickBot="1">
      <c r="A5" s="164" t="s">
        <v>6</v>
      </c>
      <c r="B5" s="165" t="s">
        <v>204</v>
      </c>
      <c r="C5" s="166"/>
      <c r="D5" s="167"/>
      <c r="E5" s="168">
        <f>SUM(E6:E11)</f>
        <v>0</v>
      </c>
      <c r="F5" s="169">
        <f>SUM(F6:F11)</f>
        <v>0</v>
      </c>
      <c r="G5" s="169">
        <f>SUM(G6:G11)</f>
        <v>0</v>
      </c>
      <c r="H5" s="170">
        <f>SUM(H6:H11)</f>
        <v>0</v>
      </c>
      <c r="I5" s="775"/>
    </row>
    <row r="6" spans="1:9" ht="22.5" customHeight="1">
      <c r="A6" s="171" t="s">
        <v>7</v>
      </c>
      <c r="B6" s="172" t="s">
        <v>194</v>
      </c>
      <c r="C6" s="173"/>
      <c r="D6" s="174"/>
      <c r="E6" s="175"/>
      <c r="F6" s="2"/>
      <c r="G6" s="2"/>
      <c r="H6" s="176"/>
      <c r="I6" s="775"/>
    </row>
    <row r="7" spans="1:9" ht="22.5" customHeight="1">
      <c r="A7" s="171" t="s">
        <v>8</v>
      </c>
      <c r="B7" s="172" t="s">
        <v>194</v>
      </c>
      <c r="C7" s="173"/>
      <c r="D7" s="174"/>
      <c r="E7" s="175"/>
      <c r="F7" s="2"/>
      <c r="G7" s="2"/>
      <c r="H7" s="176"/>
      <c r="I7" s="775"/>
    </row>
    <row r="8" spans="1:9" ht="22.5" customHeight="1">
      <c r="A8" s="171" t="s">
        <v>9</v>
      </c>
      <c r="B8" s="172" t="s">
        <v>194</v>
      </c>
      <c r="C8" s="173"/>
      <c r="D8" s="174"/>
      <c r="E8" s="175"/>
      <c r="F8" s="2"/>
      <c r="G8" s="2"/>
      <c r="H8" s="176"/>
      <c r="I8" s="775"/>
    </row>
    <row r="9" spans="1:9" ht="22.5" customHeight="1">
      <c r="A9" s="171" t="s">
        <v>10</v>
      </c>
      <c r="B9" s="172" t="s">
        <v>194</v>
      </c>
      <c r="C9" s="173"/>
      <c r="D9" s="174"/>
      <c r="E9" s="175"/>
      <c r="F9" s="2"/>
      <c r="G9" s="2"/>
      <c r="H9" s="176"/>
      <c r="I9" s="775"/>
    </row>
    <row r="10" spans="1:9" ht="22.5" customHeight="1">
      <c r="A10" s="171" t="s">
        <v>11</v>
      </c>
      <c r="B10" s="172" t="s">
        <v>194</v>
      </c>
      <c r="C10" s="173"/>
      <c r="D10" s="174"/>
      <c r="E10" s="175"/>
      <c r="F10" s="2"/>
      <c r="G10" s="2"/>
      <c r="H10" s="176"/>
      <c r="I10" s="775"/>
    </row>
    <row r="11" spans="1:9" ht="22.5" customHeight="1" thickBot="1">
      <c r="A11" s="171" t="s">
        <v>12</v>
      </c>
      <c r="B11" s="172" t="s">
        <v>194</v>
      </c>
      <c r="C11" s="173"/>
      <c r="D11" s="174"/>
      <c r="E11" s="175"/>
      <c r="F11" s="2"/>
      <c r="G11" s="2"/>
      <c r="H11" s="176"/>
      <c r="I11" s="775"/>
    </row>
    <row r="12" spans="1:9" ht="22.5" customHeight="1" thickBot="1">
      <c r="A12" s="164" t="s">
        <v>13</v>
      </c>
      <c r="B12" s="165" t="s">
        <v>205</v>
      </c>
      <c r="C12" s="177"/>
      <c r="D12" s="178"/>
      <c r="E12" s="168">
        <f>SUM(E13:E18)</f>
        <v>0</v>
      </c>
      <c r="F12" s="169">
        <f>SUM(F13:F18)</f>
        <v>0</v>
      </c>
      <c r="G12" s="169">
        <f>SUM(G13:G18)</f>
        <v>0</v>
      </c>
      <c r="H12" s="170">
        <f>SUM(H13:H18)</f>
        <v>0</v>
      </c>
      <c r="I12" s="775"/>
    </row>
    <row r="13" spans="1:9" ht="22.5" customHeight="1">
      <c r="A13" s="171" t="s">
        <v>14</v>
      </c>
      <c r="B13" s="172" t="s">
        <v>194</v>
      </c>
      <c r="C13" s="173"/>
      <c r="D13" s="174"/>
      <c r="E13" s="175"/>
      <c r="F13" s="2"/>
      <c r="G13" s="2"/>
      <c r="H13" s="176"/>
      <c r="I13" s="775"/>
    </row>
    <row r="14" spans="1:9" ht="22.5" customHeight="1">
      <c r="A14" s="171" t="s">
        <v>15</v>
      </c>
      <c r="B14" s="172" t="s">
        <v>194</v>
      </c>
      <c r="C14" s="173"/>
      <c r="D14" s="174"/>
      <c r="E14" s="175"/>
      <c r="F14" s="2"/>
      <c r="G14" s="2"/>
      <c r="H14" s="176"/>
      <c r="I14" s="775"/>
    </row>
    <row r="15" spans="1:9" ht="22.5" customHeight="1">
      <c r="A15" s="171" t="s">
        <v>16</v>
      </c>
      <c r="B15" s="172" t="s">
        <v>194</v>
      </c>
      <c r="C15" s="173"/>
      <c r="D15" s="174"/>
      <c r="E15" s="175"/>
      <c r="F15" s="2"/>
      <c r="G15" s="2"/>
      <c r="H15" s="176"/>
      <c r="I15" s="775"/>
    </row>
    <row r="16" spans="1:9" ht="22.5" customHeight="1">
      <c r="A16" s="171" t="s">
        <v>17</v>
      </c>
      <c r="B16" s="172" t="s">
        <v>194</v>
      </c>
      <c r="C16" s="173"/>
      <c r="D16" s="174"/>
      <c r="E16" s="175"/>
      <c r="F16" s="2"/>
      <c r="G16" s="2"/>
      <c r="H16" s="176"/>
      <c r="I16" s="775"/>
    </row>
    <row r="17" spans="1:9" ht="22.5" customHeight="1">
      <c r="A17" s="171" t="s">
        <v>18</v>
      </c>
      <c r="B17" s="172" t="s">
        <v>194</v>
      </c>
      <c r="C17" s="173"/>
      <c r="D17" s="174"/>
      <c r="E17" s="175"/>
      <c r="F17" s="2"/>
      <c r="G17" s="2"/>
      <c r="H17" s="176"/>
      <c r="I17" s="775"/>
    </row>
    <row r="18" spans="1:9" ht="22.5" customHeight="1" thickBot="1">
      <c r="A18" s="171" t="s">
        <v>19</v>
      </c>
      <c r="B18" s="172" t="s">
        <v>194</v>
      </c>
      <c r="C18" s="173"/>
      <c r="D18" s="174"/>
      <c r="E18" s="175"/>
      <c r="F18" s="2"/>
      <c r="G18" s="2"/>
      <c r="H18" s="176"/>
      <c r="I18" s="775"/>
    </row>
    <row r="19" spans="1:9" ht="22.5" customHeight="1" thickBot="1">
      <c r="A19" s="164" t="s">
        <v>20</v>
      </c>
      <c r="B19" s="165" t="s">
        <v>704</v>
      </c>
      <c r="C19" s="166"/>
      <c r="D19" s="167"/>
      <c r="E19" s="168">
        <f>E5+E12</f>
        <v>0</v>
      </c>
      <c r="F19" s="169">
        <f>F5+F12</f>
        <v>0</v>
      </c>
      <c r="G19" s="169">
        <f>G5+G12</f>
        <v>0</v>
      </c>
      <c r="H19" s="170">
        <f>H5+H12</f>
        <v>0</v>
      </c>
      <c r="I19" s="775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4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C8" sqref="C8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92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793"/>
      <c r="C1" s="793"/>
      <c r="D1" s="793"/>
      <c r="E1" s="793"/>
      <c r="F1" s="793"/>
      <c r="G1" s="793"/>
      <c r="H1" s="793"/>
      <c r="I1" s="793"/>
      <c r="J1" s="775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794" t="s">
        <v>206</v>
      </c>
      <c r="I2" s="794"/>
      <c r="J2" s="775"/>
    </row>
    <row r="3" spans="1:10" ht="13.5" thickBot="1">
      <c r="A3" s="795" t="s">
        <v>4</v>
      </c>
      <c r="B3" s="797" t="s">
        <v>207</v>
      </c>
      <c r="C3" s="799" t="s">
        <v>208</v>
      </c>
      <c r="D3" s="801" t="s">
        <v>209</v>
      </c>
      <c r="E3" s="802"/>
      <c r="F3" s="802"/>
      <c r="G3" s="802"/>
      <c r="H3" s="802"/>
      <c r="I3" s="803" t="s">
        <v>210</v>
      </c>
      <c r="J3" s="775"/>
    </row>
    <row r="4" spans="1:10" s="19" customFormat="1" ht="42" customHeight="1" thickBot="1">
      <c r="A4" s="796"/>
      <c r="B4" s="798"/>
      <c r="C4" s="800"/>
      <c r="D4" s="179" t="s">
        <v>211</v>
      </c>
      <c r="E4" s="179" t="s">
        <v>212</v>
      </c>
      <c r="F4" s="179" t="s">
        <v>213</v>
      </c>
      <c r="G4" s="180" t="s">
        <v>214</v>
      </c>
      <c r="H4" s="180" t="s">
        <v>215</v>
      </c>
      <c r="I4" s="804"/>
      <c r="J4" s="775"/>
    </row>
    <row r="5" spans="1:10" s="19" customFormat="1" ht="12" customHeight="1" thickBot="1">
      <c r="A5" s="594" t="s">
        <v>427</v>
      </c>
      <c r="B5" s="181" t="s">
        <v>428</v>
      </c>
      <c r="C5" s="181" t="s">
        <v>429</v>
      </c>
      <c r="D5" s="181" t="s">
        <v>430</v>
      </c>
      <c r="E5" s="181" t="s">
        <v>431</v>
      </c>
      <c r="F5" s="181" t="s">
        <v>507</v>
      </c>
      <c r="G5" s="181" t="s">
        <v>508</v>
      </c>
      <c r="H5" s="181" t="s">
        <v>599</v>
      </c>
      <c r="I5" s="182" t="s">
        <v>600</v>
      </c>
      <c r="J5" s="775"/>
    </row>
    <row r="6" spans="1:10" s="19" customFormat="1" ht="18" customHeight="1">
      <c r="A6" s="805" t="s">
        <v>216</v>
      </c>
      <c r="B6" s="806"/>
      <c r="C6" s="806"/>
      <c r="D6" s="806"/>
      <c r="E6" s="806"/>
      <c r="F6" s="806"/>
      <c r="G6" s="806"/>
      <c r="H6" s="806"/>
      <c r="I6" s="807"/>
      <c r="J6" s="775"/>
    </row>
    <row r="7" spans="1:10" ht="15.75" customHeight="1">
      <c r="A7" s="32" t="s">
        <v>6</v>
      </c>
      <c r="B7" s="30" t="s">
        <v>217</v>
      </c>
      <c r="C7" s="22"/>
      <c r="D7" s="22"/>
      <c r="E7" s="22"/>
      <c r="F7" s="22"/>
      <c r="G7" s="184"/>
      <c r="H7" s="185">
        <f aca="true" t="shared" si="0" ref="H7:H13">SUM(D7:G7)</f>
        <v>0</v>
      </c>
      <c r="I7" s="33">
        <f aca="true" t="shared" si="1" ref="I7:I13">C7+H7</f>
        <v>0</v>
      </c>
      <c r="J7" s="775"/>
    </row>
    <row r="8" spans="1:10" ht="22.5">
      <c r="A8" s="32" t="s">
        <v>7</v>
      </c>
      <c r="B8" s="30" t="s">
        <v>149</v>
      </c>
      <c r="C8" s="22">
        <f>4279+132</f>
        <v>4411</v>
      </c>
      <c r="D8" s="22"/>
      <c r="E8" s="22"/>
      <c r="F8" s="22"/>
      <c r="G8" s="184"/>
      <c r="H8" s="185">
        <f t="shared" si="0"/>
        <v>0</v>
      </c>
      <c r="I8" s="33">
        <f t="shared" si="1"/>
        <v>4411</v>
      </c>
      <c r="J8" s="775"/>
    </row>
    <row r="9" spans="1:10" ht="22.5">
      <c r="A9" s="32" t="s">
        <v>8</v>
      </c>
      <c r="B9" s="30" t="s">
        <v>150</v>
      </c>
      <c r="C9" s="22">
        <v>2782</v>
      </c>
      <c r="D9" s="22"/>
      <c r="E9" s="22"/>
      <c r="F9" s="22"/>
      <c r="G9" s="184"/>
      <c r="H9" s="185">
        <f t="shared" si="0"/>
        <v>0</v>
      </c>
      <c r="I9" s="33">
        <f t="shared" si="1"/>
        <v>2782</v>
      </c>
      <c r="J9" s="775"/>
    </row>
    <row r="10" spans="1:10" ht="15.75" customHeight="1">
      <c r="A10" s="32" t="s">
        <v>9</v>
      </c>
      <c r="B10" s="30" t="s">
        <v>151</v>
      </c>
      <c r="C10" s="22"/>
      <c r="D10" s="22"/>
      <c r="E10" s="22"/>
      <c r="F10" s="22"/>
      <c r="G10" s="184"/>
      <c r="H10" s="185">
        <f t="shared" si="0"/>
        <v>0</v>
      </c>
      <c r="I10" s="33">
        <f t="shared" si="1"/>
        <v>0</v>
      </c>
      <c r="J10" s="775"/>
    </row>
    <row r="11" spans="1:10" ht="22.5">
      <c r="A11" s="32" t="s">
        <v>10</v>
      </c>
      <c r="B11" s="30" t="s">
        <v>152</v>
      </c>
      <c r="C11" s="22"/>
      <c r="D11" s="22"/>
      <c r="E11" s="22"/>
      <c r="F11" s="22"/>
      <c r="G11" s="184"/>
      <c r="H11" s="185">
        <f t="shared" si="0"/>
        <v>0</v>
      </c>
      <c r="I11" s="33">
        <f t="shared" si="1"/>
        <v>0</v>
      </c>
      <c r="J11" s="775"/>
    </row>
    <row r="12" spans="1:10" ht="15.75" customHeight="1">
      <c r="A12" s="34" t="s">
        <v>11</v>
      </c>
      <c r="B12" s="35" t="s">
        <v>218</v>
      </c>
      <c r="C12" s="23">
        <f>4243+126+44+1661+75+146+569</f>
        <v>6864</v>
      </c>
      <c r="D12" s="23"/>
      <c r="E12" s="23"/>
      <c r="F12" s="23"/>
      <c r="G12" s="186"/>
      <c r="H12" s="185">
        <f t="shared" si="0"/>
        <v>0</v>
      </c>
      <c r="I12" s="33">
        <f t="shared" si="1"/>
        <v>6864</v>
      </c>
      <c r="J12" s="775"/>
    </row>
    <row r="13" spans="1:10" ht="15.75" customHeight="1" thickBot="1">
      <c r="A13" s="187" t="s">
        <v>12</v>
      </c>
      <c r="B13" s="188" t="s">
        <v>219</v>
      </c>
      <c r="C13" s="190">
        <v>21</v>
      </c>
      <c r="D13" s="190"/>
      <c r="E13" s="190"/>
      <c r="F13" s="190"/>
      <c r="G13" s="191"/>
      <c r="H13" s="185">
        <f t="shared" si="0"/>
        <v>0</v>
      </c>
      <c r="I13" s="33">
        <f t="shared" si="1"/>
        <v>21</v>
      </c>
      <c r="J13" s="775"/>
    </row>
    <row r="14" spans="1:10" s="24" customFormat="1" ht="18" customHeight="1" thickBot="1">
      <c r="A14" s="785" t="s">
        <v>220</v>
      </c>
      <c r="B14" s="786"/>
      <c r="C14" s="36">
        <f aca="true" t="shared" si="2" ref="C14:I14">SUM(C7:C13)</f>
        <v>14078</v>
      </c>
      <c r="D14" s="36">
        <f>SUM(D7:D13)</f>
        <v>0</v>
      </c>
      <c r="E14" s="36">
        <f t="shared" si="2"/>
        <v>0</v>
      </c>
      <c r="F14" s="36">
        <f t="shared" si="2"/>
        <v>0</v>
      </c>
      <c r="G14" s="192">
        <f t="shared" si="2"/>
        <v>0</v>
      </c>
      <c r="H14" s="192">
        <f t="shared" si="2"/>
        <v>0</v>
      </c>
      <c r="I14" s="37">
        <f t="shared" si="2"/>
        <v>14078</v>
      </c>
      <c r="J14" s="775"/>
    </row>
    <row r="15" spans="1:10" s="21" customFormat="1" ht="18" customHeight="1">
      <c r="A15" s="787" t="s">
        <v>221</v>
      </c>
      <c r="B15" s="788"/>
      <c r="C15" s="788"/>
      <c r="D15" s="788"/>
      <c r="E15" s="788"/>
      <c r="F15" s="788"/>
      <c r="G15" s="788"/>
      <c r="H15" s="788"/>
      <c r="I15" s="789"/>
      <c r="J15" s="775"/>
    </row>
    <row r="16" spans="1:10" s="21" customFormat="1" ht="12.75">
      <c r="A16" s="32" t="s">
        <v>6</v>
      </c>
      <c r="B16" s="30" t="s">
        <v>222</v>
      </c>
      <c r="C16" s="22"/>
      <c r="D16" s="22"/>
      <c r="E16" s="22"/>
      <c r="F16" s="22"/>
      <c r="G16" s="184"/>
      <c r="H16" s="185">
        <f>SUM(D16:G16)</f>
        <v>0</v>
      </c>
      <c r="I16" s="33">
        <f>C16+H16</f>
        <v>0</v>
      </c>
      <c r="J16" s="775"/>
    </row>
    <row r="17" spans="1:10" ht="13.5" thickBot="1">
      <c r="A17" s="187" t="s">
        <v>7</v>
      </c>
      <c r="B17" s="188" t="s">
        <v>219</v>
      </c>
      <c r="C17" s="190"/>
      <c r="D17" s="190"/>
      <c r="E17" s="190"/>
      <c r="F17" s="190"/>
      <c r="G17" s="191"/>
      <c r="H17" s="185">
        <f>SUM(D17:G17)</f>
        <v>0</v>
      </c>
      <c r="I17" s="193">
        <f>C17+H17</f>
        <v>0</v>
      </c>
      <c r="J17" s="775"/>
    </row>
    <row r="18" spans="1:10" ht="15.75" customHeight="1" thickBot="1">
      <c r="A18" s="785" t="s">
        <v>223</v>
      </c>
      <c r="B18" s="786"/>
      <c r="C18" s="36">
        <f aca="true" t="shared" si="3" ref="C18:I18">SUM(C16:C17)</f>
        <v>0</v>
      </c>
      <c r="D18" s="36">
        <f t="shared" si="3"/>
        <v>0</v>
      </c>
      <c r="E18" s="36">
        <f t="shared" si="3"/>
        <v>0</v>
      </c>
      <c r="F18" s="36">
        <f t="shared" si="3"/>
        <v>0</v>
      </c>
      <c r="G18" s="192">
        <f t="shared" si="3"/>
        <v>0</v>
      </c>
      <c r="H18" s="192">
        <f t="shared" si="3"/>
        <v>0</v>
      </c>
      <c r="I18" s="37">
        <f t="shared" si="3"/>
        <v>0</v>
      </c>
      <c r="J18" s="775"/>
    </row>
    <row r="19" spans="1:10" ht="18" customHeight="1" thickBot="1">
      <c r="A19" s="790" t="s">
        <v>224</v>
      </c>
      <c r="B19" s="791"/>
      <c r="C19" s="194">
        <f aca="true" t="shared" si="4" ref="C19:I19">C14+C18</f>
        <v>14078</v>
      </c>
      <c r="D19" s="194">
        <f t="shared" si="4"/>
        <v>0</v>
      </c>
      <c r="E19" s="194">
        <f t="shared" si="4"/>
        <v>0</v>
      </c>
      <c r="F19" s="194">
        <f t="shared" si="4"/>
        <v>0</v>
      </c>
      <c r="G19" s="194">
        <f t="shared" si="4"/>
        <v>0</v>
      </c>
      <c r="H19" s="194">
        <f t="shared" si="4"/>
        <v>0</v>
      </c>
      <c r="I19" s="37">
        <f t="shared" si="4"/>
        <v>14078</v>
      </c>
      <c r="J19" s="775"/>
    </row>
  </sheetData>
  <sheetProtection sheet="1" objects="1" scenarios="1"/>
  <mergeCells count="13">
    <mergeCell ref="D3:H3"/>
    <mergeCell ref="I3:I4"/>
    <mergeCell ref="A6:I6"/>
    <mergeCell ref="A14:B14"/>
    <mergeCell ref="A15:I15"/>
    <mergeCell ref="A18:B18"/>
    <mergeCell ref="J1:J19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workbookViewId="0" topLeftCell="A1">
      <selection activeCell="D21" sqref="D20:D21"/>
    </sheetView>
  </sheetViews>
  <sheetFormatPr defaultColWidth="9.00390625" defaultRowHeight="12.75"/>
  <cols>
    <col min="1" max="1" width="5.875" style="214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8" customFormat="1" ht="15.75" thickBot="1">
      <c r="A1" s="156"/>
      <c r="D1" s="157" t="s">
        <v>51</v>
      </c>
    </row>
    <row r="2" spans="1:4" s="19" customFormat="1" ht="48" customHeight="1" thickBot="1">
      <c r="A2" s="195" t="s">
        <v>4</v>
      </c>
      <c r="B2" s="179" t="s">
        <v>5</v>
      </c>
      <c r="C2" s="179" t="s">
        <v>225</v>
      </c>
      <c r="D2" s="196" t="s">
        <v>226</v>
      </c>
    </row>
    <row r="3" spans="1:4" s="19" customFormat="1" ht="13.5" customHeight="1" thickBot="1">
      <c r="A3" s="197" t="s">
        <v>427</v>
      </c>
      <c r="B3" s="198" t="s">
        <v>428</v>
      </c>
      <c r="C3" s="198" t="s">
        <v>429</v>
      </c>
      <c r="D3" s="199" t="s">
        <v>430</v>
      </c>
    </row>
    <row r="4" spans="1:4" ht="18" customHeight="1">
      <c r="A4" s="200" t="s">
        <v>6</v>
      </c>
      <c r="B4" s="201" t="s">
        <v>227</v>
      </c>
      <c r="C4" s="202">
        <v>2963</v>
      </c>
      <c r="D4" s="203">
        <v>1465</v>
      </c>
    </row>
    <row r="5" spans="1:4" ht="18" customHeight="1">
      <c r="A5" s="204" t="s">
        <v>7</v>
      </c>
      <c r="B5" s="205" t="s">
        <v>228</v>
      </c>
      <c r="C5" s="206"/>
      <c r="D5" s="207"/>
    </row>
    <row r="6" spans="1:4" ht="18" customHeight="1">
      <c r="A6" s="204" t="s">
        <v>8</v>
      </c>
      <c r="B6" s="205" t="s">
        <v>229</v>
      </c>
      <c r="C6" s="206"/>
      <c r="D6" s="207"/>
    </row>
    <row r="7" spans="1:4" ht="18" customHeight="1">
      <c r="A7" s="204" t="s">
        <v>9</v>
      </c>
      <c r="B7" s="205" t="s">
        <v>230</v>
      </c>
      <c r="C7" s="206"/>
      <c r="D7" s="207"/>
    </row>
    <row r="8" spans="1:4" ht="18" customHeight="1">
      <c r="A8" s="208" t="s">
        <v>10</v>
      </c>
      <c r="B8" s="205" t="s">
        <v>231</v>
      </c>
      <c r="C8" s="206"/>
      <c r="D8" s="207"/>
    </row>
    <row r="9" spans="1:4" ht="18" customHeight="1">
      <c r="A9" s="204" t="s">
        <v>11</v>
      </c>
      <c r="B9" s="205" t="s">
        <v>232</v>
      </c>
      <c r="C9" s="206"/>
      <c r="D9" s="207"/>
    </row>
    <row r="10" spans="1:4" ht="18" customHeight="1">
      <c r="A10" s="208" t="s">
        <v>12</v>
      </c>
      <c r="B10" s="209" t="s">
        <v>233</v>
      </c>
      <c r="C10" s="206"/>
      <c r="D10" s="207"/>
    </row>
    <row r="11" spans="1:4" ht="18" customHeight="1">
      <c r="A11" s="208" t="s">
        <v>13</v>
      </c>
      <c r="B11" s="209" t="s">
        <v>234</v>
      </c>
      <c r="C11" s="206"/>
      <c r="D11" s="207"/>
    </row>
    <row r="12" spans="1:4" ht="18" customHeight="1">
      <c r="A12" s="204" t="s">
        <v>14</v>
      </c>
      <c r="B12" s="209" t="s">
        <v>235</v>
      </c>
      <c r="C12" s="206"/>
      <c r="D12" s="207"/>
    </row>
    <row r="13" spans="1:4" ht="18" customHeight="1">
      <c r="A13" s="208" t="s">
        <v>15</v>
      </c>
      <c r="B13" s="209" t="s">
        <v>236</v>
      </c>
      <c r="C13" s="206"/>
      <c r="D13" s="207"/>
    </row>
    <row r="14" spans="1:4" ht="22.5">
      <c r="A14" s="204" t="s">
        <v>16</v>
      </c>
      <c r="B14" s="209" t="s">
        <v>237</v>
      </c>
      <c r="C14" s="206"/>
      <c r="D14" s="207"/>
    </row>
    <row r="15" spans="1:4" ht="18" customHeight="1">
      <c r="A15" s="208" t="s">
        <v>17</v>
      </c>
      <c r="B15" s="205" t="s">
        <v>238</v>
      </c>
      <c r="C15" s="206"/>
      <c r="D15" s="207"/>
    </row>
    <row r="16" spans="1:4" ht="18" customHeight="1">
      <c r="A16" s="204" t="s">
        <v>18</v>
      </c>
      <c r="B16" s="205" t="s">
        <v>239</v>
      </c>
      <c r="C16" s="206"/>
      <c r="D16" s="207"/>
    </row>
    <row r="17" spans="1:4" ht="18" customHeight="1">
      <c r="A17" s="208" t="s">
        <v>19</v>
      </c>
      <c r="B17" s="205" t="s">
        <v>240</v>
      </c>
      <c r="C17" s="206"/>
      <c r="D17" s="207"/>
    </row>
    <row r="18" spans="1:4" ht="18" customHeight="1">
      <c r="A18" s="204" t="s">
        <v>20</v>
      </c>
      <c r="B18" s="205" t="s">
        <v>241</v>
      </c>
      <c r="C18" s="206">
        <v>545</v>
      </c>
      <c r="D18" s="207">
        <v>650</v>
      </c>
    </row>
    <row r="19" spans="1:4" ht="18" customHeight="1">
      <c r="A19" s="208" t="s">
        <v>21</v>
      </c>
      <c r="B19" s="205" t="s">
        <v>242</v>
      </c>
      <c r="C19" s="206"/>
      <c r="D19" s="207"/>
    </row>
    <row r="20" spans="1:4" ht="18" customHeight="1">
      <c r="A20" s="204" t="s">
        <v>22</v>
      </c>
      <c r="B20" s="183"/>
      <c r="C20" s="206"/>
      <c r="D20" s="207"/>
    </row>
    <row r="21" spans="1:4" ht="18" customHeight="1">
      <c r="A21" s="208" t="s">
        <v>23</v>
      </c>
      <c r="B21" s="183"/>
      <c r="C21" s="206"/>
      <c r="D21" s="207"/>
    </row>
    <row r="22" spans="1:4" ht="18" customHeight="1">
      <c r="A22" s="204" t="s">
        <v>24</v>
      </c>
      <c r="B22" s="183"/>
      <c r="C22" s="206"/>
      <c r="D22" s="207"/>
    </row>
    <row r="23" spans="1:4" ht="18" customHeight="1">
      <c r="A23" s="208" t="s">
        <v>25</v>
      </c>
      <c r="B23" s="183"/>
      <c r="C23" s="206"/>
      <c r="D23" s="207"/>
    </row>
    <row r="24" spans="1:4" ht="18" customHeight="1">
      <c r="A24" s="204" t="s">
        <v>26</v>
      </c>
      <c r="B24" s="183"/>
      <c r="C24" s="206"/>
      <c r="D24" s="207"/>
    </row>
    <row r="25" spans="1:4" ht="18" customHeight="1">
      <c r="A25" s="208" t="s">
        <v>27</v>
      </c>
      <c r="B25" s="183"/>
      <c r="C25" s="206"/>
      <c r="D25" s="207"/>
    </row>
    <row r="26" spans="1:4" ht="18" customHeight="1">
      <c r="A26" s="204" t="s">
        <v>28</v>
      </c>
      <c r="B26" s="183"/>
      <c r="C26" s="206"/>
      <c r="D26" s="207"/>
    </row>
    <row r="27" spans="1:4" ht="18" customHeight="1">
      <c r="A27" s="208" t="s">
        <v>29</v>
      </c>
      <c r="B27" s="183"/>
      <c r="C27" s="206"/>
      <c r="D27" s="207"/>
    </row>
    <row r="28" spans="1:4" ht="18" customHeight="1" thickBot="1">
      <c r="A28" s="210" t="s">
        <v>30</v>
      </c>
      <c r="B28" s="189"/>
      <c r="C28" s="211"/>
      <c r="D28" s="212"/>
    </row>
    <row r="29" spans="1:4" ht="18" customHeight="1" thickBot="1">
      <c r="A29" s="307" t="s">
        <v>31</v>
      </c>
      <c r="B29" s="308" t="s">
        <v>39</v>
      </c>
      <c r="C29" s="309">
        <f>+C4+C5+C6+C7+C8+C15+C16+C17+C18+C19+C20+C21+C22+C23+C24+C25+C26+C27+C28</f>
        <v>3508</v>
      </c>
      <c r="D29" s="310">
        <f>+D4+D5+D6+D7+D8+D15+D16+D17+D18+D19+D20+D21+D22+D23+D24+D25+D26+D27+D28</f>
        <v>2115</v>
      </c>
    </row>
    <row r="30" spans="1:4" ht="25.5" customHeight="1">
      <c r="A30" s="213"/>
      <c r="B30" s="808" t="s">
        <v>243</v>
      </c>
      <c r="C30" s="808"/>
      <c r="D30" s="808"/>
    </row>
  </sheetData>
  <sheetProtection sheet="1" objects="1" scenarios="1"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1">
      <selection activeCell="D10" sqref="D10"/>
    </sheetView>
  </sheetViews>
  <sheetFormatPr defaultColWidth="9.00390625" defaultRowHeight="12.75"/>
  <cols>
    <col min="1" max="1" width="6.625" style="8" customWidth="1"/>
    <col min="2" max="2" width="38.625" style="8" bestFit="1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5"/>
      <c r="D1" s="215"/>
      <c r="E1" s="215" t="s">
        <v>206</v>
      </c>
    </row>
    <row r="2" spans="1:5" ht="42.75" customHeight="1" thickBot="1">
      <c r="A2" s="216" t="s">
        <v>59</v>
      </c>
      <c r="B2" s="217" t="s">
        <v>244</v>
      </c>
      <c r="C2" s="217" t="s">
        <v>245</v>
      </c>
      <c r="D2" s="218" t="s">
        <v>246</v>
      </c>
      <c r="E2" s="219" t="s">
        <v>247</v>
      </c>
    </row>
    <row r="3" spans="1:5" ht="33.75">
      <c r="A3" s="220" t="s">
        <v>6</v>
      </c>
      <c r="B3" s="221" t="s">
        <v>775</v>
      </c>
      <c r="C3" s="691" t="s">
        <v>779</v>
      </c>
      <c r="D3" s="222">
        <v>42</v>
      </c>
      <c r="E3" s="223">
        <v>42</v>
      </c>
    </row>
    <row r="4" spans="1:5" ht="15.75" customHeight="1">
      <c r="A4" s="224" t="s">
        <v>7</v>
      </c>
      <c r="B4" s="225" t="s">
        <v>775</v>
      </c>
      <c r="C4" s="225" t="s">
        <v>777</v>
      </c>
      <c r="D4" s="226">
        <v>41</v>
      </c>
      <c r="E4" s="227">
        <v>41</v>
      </c>
    </row>
    <row r="5" spans="1:5" ht="15.75" customHeight="1">
      <c r="A5" s="224" t="s">
        <v>8</v>
      </c>
      <c r="B5" s="225" t="s">
        <v>776</v>
      </c>
      <c r="C5" s="225" t="s">
        <v>777</v>
      </c>
      <c r="D5" s="226">
        <v>737</v>
      </c>
      <c r="E5" s="227">
        <v>737</v>
      </c>
    </row>
    <row r="6" spans="1:5" ht="15.75" customHeight="1">
      <c r="A6" s="224" t="s">
        <v>9</v>
      </c>
      <c r="B6" s="225" t="s">
        <v>778</v>
      </c>
      <c r="C6" s="225" t="s">
        <v>777</v>
      </c>
      <c r="D6" s="226">
        <v>40</v>
      </c>
      <c r="E6" s="227">
        <v>40</v>
      </c>
    </row>
    <row r="7" spans="1:5" ht="15.75" customHeight="1">
      <c r="A7" s="224" t="s">
        <v>10</v>
      </c>
      <c r="B7" s="225" t="s">
        <v>780</v>
      </c>
      <c r="C7" s="225" t="s">
        <v>777</v>
      </c>
      <c r="D7" s="226">
        <v>29</v>
      </c>
      <c r="E7" s="227">
        <v>29</v>
      </c>
    </row>
    <row r="8" spans="1:5" ht="22.5">
      <c r="A8" s="224" t="s">
        <v>11</v>
      </c>
      <c r="B8" s="692" t="s">
        <v>781</v>
      </c>
      <c r="C8" s="225" t="s">
        <v>777</v>
      </c>
      <c r="D8" s="226">
        <v>64</v>
      </c>
      <c r="E8" s="227">
        <v>64</v>
      </c>
    </row>
    <row r="9" spans="1:5" ht="15.75" customHeight="1">
      <c r="A9" s="224" t="s">
        <v>12</v>
      </c>
      <c r="B9" s="225" t="s">
        <v>782</v>
      </c>
      <c r="C9" s="225" t="s">
        <v>783</v>
      </c>
      <c r="D9" s="226">
        <v>22</v>
      </c>
      <c r="E9" s="227">
        <v>21</v>
      </c>
    </row>
    <row r="10" spans="1:5" ht="15.75" customHeight="1">
      <c r="A10" s="224" t="s">
        <v>13</v>
      </c>
      <c r="B10" s="225" t="s">
        <v>784</v>
      </c>
      <c r="C10" s="225" t="s">
        <v>785</v>
      </c>
      <c r="D10" s="226">
        <v>500</v>
      </c>
      <c r="E10" s="227">
        <v>254</v>
      </c>
    </row>
    <row r="11" spans="1:5" ht="15.75" customHeight="1">
      <c r="A11" s="224" t="s">
        <v>14</v>
      </c>
      <c r="B11" s="225" t="s">
        <v>786</v>
      </c>
      <c r="C11" s="225" t="s">
        <v>777</v>
      </c>
      <c r="D11" s="226">
        <v>10</v>
      </c>
      <c r="E11" s="227">
        <v>10</v>
      </c>
    </row>
    <row r="12" spans="1:5" ht="15.75" customHeight="1">
      <c r="A12" s="224" t="s">
        <v>15</v>
      </c>
      <c r="B12" s="225" t="s">
        <v>787</v>
      </c>
      <c r="C12" s="225" t="s">
        <v>785</v>
      </c>
      <c r="D12" s="226">
        <v>200</v>
      </c>
      <c r="E12" s="227">
        <v>200</v>
      </c>
    </row>
    <row r="13" spans="1:5" ht="15.75" customHeight="1">
      <c r="A13" s="224" t="s">
        <v>16</v>
      </c>
      <c r="B13" s="225" t="s">
        <v>788</v>
      </c>
      <c r="C13" s="225" t="s">
        <v>785</v>
      </c>
      <c r="D13" s="226">
        <v>400</v>
      </c>
      <c r="E13" s="227">
        <v>400</v>
      </c>
    </row>
    <row r="14" spans="1:5" ht="15.75" customHeight="1">
      <c r="A14" s="224" t="s">
        <v>17</v>
      </c>
      <c r="B14" s="225" t="s">
        <v>789</v>
      </c>
      <c r="C14" s="225" t="s">
        <v>785</v>
      </c>
      <c r="D14" s="226">
        <v>200</v>
      </c>
      <c r="E14" s="227">
        <v>200</v>
      </c>
    </row>
    <row r="15" spans="1:5" ht="15.75" customHeight="1">
      <c r="A15" s="224" t="s">
        <v>18</v>
      </c>
      <c r="B15" s="225" t="s">
        <v>790</v>
      </c>
      <c r="C15" s="225" t="s">
        <v>785</v>
      </c>
      <c r="D15" s="226">
        <v>300</v>
      </c>
      <c r="E15" s="227">
        <v>300</v>
      </c>
    </row>
    <row r="16" spans="1:5" ht="15.75" customHeight="1">
      <c r="A16" s="224" t="s">
        <v>19</v>
      </c>
      <c r="B16" s="225"/>
      <c r="C16" s="225"/>
      <c r="D16" s="226"/>
      <c r="E16" s="227"/>
    </row>
    <row r="17" spans="1:5" ht="15.75" customHeight="1">
      <c r="A17" s="224" t="s">
        <v>20</v>
      </c>
      <c r="B17" s="225"/>
      <c r="C17" s="225"/>
      <c r="D17" s="226"/>
      <c r="E17" s="227"/>
    </row>
    <row r="18" spans="1:5" ht="15.75" customHeight="1">
      <c r="A18" s="224" t="s">
        <v>21</v>
      </c>
      <c r="B18" s="225"/>
      <c r="C18" s="225"/>
      <c r="D18" s="226"/>
      <c r="E18" s="227"/>
    </row>
    <row r="19" spans="1:5" ht="15.75" customHeight="1">
      <c r="A19" s="224" t="s">
        <v>22</v>
      </c>
      <c r="B19" s="225"/>
      <c r="C19" s="225"/>
      <c r="D19" s="226"/>
      <c r="E19" s="227"/>
    </row>
    <row r="20" spans="1:5" ht="15.75" customHeight="1">
      <c r="A20" s="224" t="s">
        <v>23</v>
      </c>
      <c r="B20" s="225"/>
      <c r="C20" s="225"/>
      <c r="D20" s="226"/>
      <c r="E20" s="227"/>
    </row>
    <row r="21" spans="1:5" ht="15.75" customHeight="1">
      <c r="A21" s="224" t="s">
        <v>24</v>
      </c>
      <c r="B21" s="225"/>
      <c r="C21" s="225"/>
      <c r="D21" s="226"/>
      <c r="E21" s="227"/>
    </row>
    <row r="22" spans="1:5" ht="15.75" customHeight="1">
      <c r="A22" s="224" t="s">
        <v>25</v>
      </c>
      <c r="B22" s="225"/>
      <c r="C22" s="225"/>
      <c r="D22" s="226"/>
      <c r="E22" s="227"/>
    </row>
    <row r="23" spans="1:5" ht="15.75" customHeight="1">
      <c r="A23" s="224" t="s">
        <v>26</v>
      </c>
      <c r="B23" s="225"/>
      <c r="C23" s="225"/>
      <c r="D23" s="226"/>
      <c r="E23" s="227"/>
    </row>
    <row r="24" spans="1:5" ht="15.75" customHeight="1">
      <c r="A24" s="224" t="s">
        <v>27</v>
      </c>
      <c r="B24" s="225"/>
      <c r="C24" s="225"/>
      <c r="D24" s="226"/>
      <c r="E24" s="227"/>
    </row>
    <row r="25" spans="1:5" ht="15.75" customHeight="1">
      <c r="A25" s="224" t="s">
        <v>28</v>
      </c>
      <c r="B25" s="225"/>
      <c r="C25" s="225"/>
      <c r="D25" s="226"/>
      <c r="E25" s="227"/>
    </row>
    <row r="26" spans="1:5" ht="15.75" customHeight="1">
      <c r="A26" s="224" t="s">
        <v>29</v>
      </c>
      <c r="B26" s="225"/>
      <c r="C26" s="225"/>
      <c r="D26" s="226"/>
      <c r="E26" s="227"/>
    </row>
    <row r="27" spans="1:5" ht="15.75" customHeight="1">
      <c r="A27" s="224" t="s">
        <v>30</v>
      </c>
      <c r="B27" s="225"/>
      <c r="C27" s="225"/>
      <c r="D27" s="226"/>
      <c r="E27" s="227"/>
    </row>
    <row r="28" spans="1:5" ht="15.75" customHeight="1">
      <c r="A28" s="224" t="s">
        <v>31</v>
      </c>
      <c r="B28" s="225"/>
      <c r="C28" s="225"/>
      <c r="D28" s="226"/>
      <c r="E28" s="227"/>
    </row>
    <row r="29" spans="1:5" ht="15.75" customHeight="1">
      <c r="A29" s="224" t="s">
        <v>32</v>
      </c>
      <c r="B29" s="225"/>
      <c r="C29" s="225"/>
      <c r="D29" s="226"/>
      <c r="E29" s="227"/>
    </row>
    <row r="30" spans="1:5" ht="15.75" customHeight="1">
      <c r="A30" s="224" t="s">
        <v>33</v>
      </c>
      <c r="B30" s="225"/>
      <c r="C30" s="225"/>
      <c r="D30" s="226"/>
      <c r="E30" s="227"/>
    </row>
    <row r="31" spans="1:5" ht="15.75" customHeight="1">
      <c r="A31" s="224" t="s">
        <v>34</v>
      </c>
      <c r="B31" s="225"/>
      <c r="C31" s="225"/>
      <c r="D31" s="226"/>
      <c r="E31" s="227"/>
    </row>
    <row r="32" spans="1:5" ht="15.75" customHeight="1">
      <c r="A32" s="224" t="s">
        <v>91</v>
      </c>
      <c r="B32" s="225"/>
      <c r="C32" s="225"/>
      <c r="D32" s="226"/>
      <c r="E32" s="227"/>
    </row>
    <row r="33" spans="1:5" ht="15.75" customHeight="1">
      <c r="A33" s="224" t="s">
        <v>187</v>
      </c>
      <c r="B33" s="225"/>
      <c r="C33" s="225"/>
      <c r="D33" s="226"/>
      <c r="E33" s="227"/>
    </row>
    <row r="34" spans="1:5" ht="15.75" customHeight="1">
      <c r="A34" s="224" t="s">
        <v>248</v>
      </c>
      <c r="B34" s="225"/>
      <c r="C34" s="225"/>
      <c r="D34" s="226"/>
      <c r="E34" s="227"/>
    </row>
    <row r="35" spans="1:5" ht="15.75" customHeight="1" thickBot="1">
      <c r="A35" s="228" t="s">
        <v>249</v>
      </c>
      <c r="B35" s="229"/>
      <c r="C35" s="229"/>
      <c r="D35" s="230"/>
      <c r="E35" s="231"/>
    </row>
    <row r="36" spans="1:5" ht="15.75" customHeight="1" thickBot="1">
      <c r="A36" s="809" t="s">
        <v>39</v>
      </c>
      <c r="B36" s="810"/>
      <c r="C36" s="232"/>
      <c r="D36" s="233">
        <f>SUM(D3:D35)</f>
        <v>2585</v>
      </c>
      <c r="E36" s="234">
        <f>SUM(E3:E35)</f>
        <v>2338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2014. évi céljelleggel juttatott támogatások felhasználásáról&amp;R&amp;"Times New Roman CE,Félkövér dőlt"&amp;11 6. tájékoztató tábla a ......../2015. (........)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73"/>
  <sheetViews>
    <sheetView zoomScaleSheetLayoutView="120" workbookViewId="0" topLeftCell="A1">
      <selection activeCell="F35" sqref="F35"/>
    </sheetView>
  </sheetViews>
  <sheetFormatPr defaultColWidth="12.00390625" defaultRowHeight="12.75"/>
  <cols>
    <col min="1" max="1" width="67.125" style="628" customWidth="1"/>
    <col min="2" max="2" width="6.125" style="629" customWidth="1"/>
    <col min="3" max="4" width="12.125" style="628" customWidth="1"/>
    <col min="5" max="16384" width="12.00390625" style="628" customWidth="1"/>
  </cols>
  <sheetData>
    <row r="1" spans="1:4" ht="49.5" customHeight="1">
      <c r="A1" s="812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813"/>
      <c r="C1" s="813"/>
      <c r="D1" s="813"/>
    </row>
    <row r="2" spans="3:4" ht="16.5" thickBot="1">
      <c r="C2" s="814" t="s">
        <v>250</v>
      </c>
      <c r="D2" s="814"/>
    </row>
    <row r="3" spans="1:4" ht="15.75" customHeight="1">
      <c r="A3" s="815" t="s">
        <v>251</v>
      </c>
      <c r="B3" s="818" t="s">
        <v>252</v>
      </c>
      <c r="C3" s="821" t="s">
        <v>253</v>
      </c>
      <c r="D3" s="848" t="s">
        <v>254</v>
      </c>
    </row>
    <row r="4" spans="1:4" ht="11.25" customHeight="1" thickBot="1">
      <c r="A4" s="816"/>
      <c r="B4" s="819"/>
      <c r="C4" s="849"/>
      <c r="D4" s="850"/>
    </row>
    <row r="5" spans="1:4" ht="15.75">
      <c r="A5" s="817"/>
      <c r="B5" s="820"/>
      <c r="C5" s="851" t="s">
        <v>255</v>
      </c>
      <c r="D5" s="852"/>
    </row>
    <row r="6" spans="1:4" s="633" customFormat="1" ht="16.5" thickBot="1">
      <c r="A6" s="630" t="s">
        <v>663</v>
      </c>
      <c r="B6" s="631" t="s">
        <v>428</v>
      </c>
      <c r="C6" s="631" t="s">
        <v>429</v>
      </c>
      <c r="D6" s="632" t="s">
        <v>430</v>
      </c>
    </row>
    <row r="7" spans="1:4" s="638" customFormat="1" ht="15.75">
      <c r="A7" s="634" t="s">
        <v>601</v>
      </c>
      <c r="B7" s="635" t="s">
        <v>256</v>
      </c>
      <c r="C7" s="636">
        <v>7250</v>
      </c>
      <c r="D7" s="637">
        <f>87+0</f>
        <v>87</v>
      </c>
    </row>
    <row r="8" spans="1:4" s="638" customFormat="1" ht="15.75">
      <c r="A8" s="639" t="s">
        <v>602</v>
      </c>
      <c r="B8" s="250" t="s">
        <v>257</v>
      </c>
      <c r="C8" s="640">
        <f>+C9+C14+C19+C24+C29</f>
        <v>2168614</v>
      </c>
      <c r="D8" s="641">
        <f>+D9+D14+D19+D24+D29</f>
        <v>1611903</v>
      </c>
    </row>
    <row r="9" spans="1:4" s="638" customFormat="1" ht="15.75">
      <c r="A9" s="639" t="s">
        <v>603</v>
      </c>
      <c r="B9" s="250" t="s">
        <v>258</v>
      </c>
      <c r="C9" s="640">
        <f>+C10+C11+C12+C13</f>
        <v>1977770</v>
      </c>
      <c r="D9" s="641">
        <f>+D10+D11+D12+D13</f>
        <v>1533206</v>
      </c>
    </row>
    <row r="10" spans="1:4" s="638" customFormat="1" ht="15.75">
      <c r="A10" s="642" t="s">
        <v>604</v>
      </c>
      <c r="B10" s="250" t="s">
        <v>259</v>
      </c>
      <c r="C10" s="238">
        <v>1159259</v>
      </c>
      <c r="D10" s="643">
        <v>833294</v>
      </c>
    </row>
    <row r="11" spans="1:4" s="638" customFormat="1" ht="26.25" customHeight="1">
      <c r="A11" s="642" t="s">
        <v>605</v>
      </c>
      <c r="B11" s="250" t="s">
        <v>260</v>
      </c>
      <c r="C11" s="236"/>
      <c r="D11" s="237"/>
    </row>
    <row r="12" spans="1:4" s="638" customFormat="1" ht="22.5">
      <c r="A12" s="642" t="s">
        <v>606</v>
      </c>
      <c r="B12" s="250" t="s">
        <v>261</v>
      </c>
      <c r="C12" s="236">
        <v>175278</v>
      </c>
      <c r="D12" s="237">
        <v>136322</v>
      </c>
    </row>
    <row r="13" spans="1:4" s="638" customFormat="1" ht="15.75">
      <c r="A13" s="642" t="s">
        <v>607</v>
      </c>
      <c r="B13" s="250" t="s">
        <v>262</v>
      </c>
      <c r="C13" s="236">
        <v>643233</v>
      </c>
      <c r="D13" s="237">
        <v>563590</v>
      </c>
    </row>
    <row r="14" spans="1:4" s="638" customFormat="1" ht="15.75">
      <c r="A14" s="639" t="s">
        <v>608</v>
      </c>
      <c r="B14" s="250" t="s">
        <v>263</v>
      </c>
      <c r="C14" s="644">
        <f>+C15+C16+C17+C18</f>
        <v>190844</v>
      </c>
      <c r="D14" s="645">
        <f>+D15+D16+D17+D18</f>
        <v>78697</v>
      </c>
    </row>
    <row r="15" spans="1:4" s="638" customFormat="1" ht="15.75">
      <c r="A15" s="642" t="s">
        <v>609</v>
      </c>
      <c r="B15" s="250" t="s">
        <v>264</v>
      </c>
      <c r="C15" s="236"/>
      <c r="D15" s="237"/>
    </row>
    <row r="16" spans="1:4" s="638" customFormat="1" ht="22.5">
      <c r="A16" s="642" t="s">
        <v>610</v>
      </c>
      <c r="B16" s="250" t="s">
        <v>15</v>
      </c>
      <c r="C16" s="236"/>
      <c r="D16" s="237"/>
    </row>
    <row r="17" spans="1:4" s="638" customFormat="1" ht="15.75">
      <c r="A17" s="642" t="s">
        <v>611</v>
      </c>
      <c r="B17" s="250" t="s">
        <v>16</v>
      </c>
      <c r="C17" s="236">
        <v>170917</v>
      </c>
      <c r="D17" s="237">
        <v>74923</v>
      </c>
    </row>
    <row r="18" spans="1:4" s="638" customFormat="1" ht="15.75">
      <c r="A18" s="642" t="s">
        <v>612</v>
      </c>
      <c r="B18" s="250" t="s">
        <v>17</v>
      </c>
      <c r="C18" s="236">
        <v>19927</v>
      </c>
      <c r="D18" s="237">
        <v>3774</v>
      </c>
    </row>
    <row r="19" spans="1:4" s="638" customFormat="1" ht="15.75">
      <c r="A19" s="639" t="s">
        <v>613</v>
      </c>
      <c r="B19" s="250" t="s">
        <v>18</v>
      </c>
      <c r="C19" s="644">
        <f>+C20+C21+C22+C23</f>
        <v>0</v>
      </c>
      <c r="D19" s="645">
        <f>+D20+D21+D22+D23</f>
        <v>0</v>
      </c>
    </row>
    <row r="20" spans="1:4" s="638" customFormat="1" ht="15.75">
      <c r="A20" s="642" t="s">
        <v>614</v>
      </c>
      <c r="B20" s="250" t="s">
        <v>19</v>
      </c>
      <c r="C20" s="236"/>
      <c r="D20" s="237"/>
    </row>
    <row r="21" spans="1:4" s="638" customFormat="1" ht="15.75">
      <c r="A21" s="642" t="s">
        <v>615</v>
      </c>
      <c r="B21" s="250" t="s">
        <v>20</v>
      </c>
      <c r="C21" s="236"/>
      <c r="D21" s="237"/>
    </row>
    <row r="22" spans="1:4" s="638" customFormat="1" ht="15.75">
      <c r="A22" s="642" t="s">
        <v>616</v>
      </c>
      <c r="B22" s="250" t="s">
        <v>21</v>
      </c>
      <c r="C22" s="236"/>
      <c r="D22" s="237"/>
    </row>
    <row r="23" spans="1:4" s="638" customFormat="1" ht="15.75">
      <c r="A23" s="642" t="s">
        <v>617</v>
      </c>
      <c r="B23" s="250" t="s">
        <v>22</v>
      </c>
      <c r="C23" s="236"/>
      <c r="D23" s="237"/>
    </row>
    <row r="24" spans="1:4" s="638" customFormat="1" ht="15.75">
      <c r="A24" s="639" t="s">
        <v>618</v>
      </c>
      <c r="B24" s="250" t="s">
        <v>23</v>
      </c>
      <c r="C24" s="644">
        <f>+C25+C26+C27+C28</f>
        <v>0</v>
      </c>
      <c r="D24" s="645">
        <f>+D25+D26+D27+D28</f>
        <v>0</v>
      </c>
    </row>
    <row r="25" spans="1:4" s="638" customFormat="1" ht="15.75">
      <c r="A25" s="642" t="s">
        <v>619</v>
      </c>
      <c r="B25" s="250" t="s">
        <v>24</v>
      </c>
      <c r="C25" s="236"/>
      <c r="D25" s="237"/>
    </row>
    <row r="26" spans="1:4" s="638" customFormat="1" ht="15.75">
      <c r="A26" s="642" t="s">
        <v>620</v>
      </c>
      <c r="B26" s="250" t="s">
        <v>25</v>
      </c>
      <c r="C26" s="236"/>
      <c r="D26" s="237"/>
    </row>
    <row r="27" spans="1:4" s="638" customFormat="1" ht="15.75">
      <c r="A27" s="642" t="s">
        <v>621</v>
      </c>
      <c r="B27" s="250" t="s">
        <v>26</v>
      </c>
      <c r="C27" s="236"/>
      <c r="D27" s="237"/>
    </row>
    <row r="28" spans="1:4" s="638" customFormat="1" ht="15.75">
      <c r="A28" s="642" t="s">
        <v>622</v>
      </c>
      <c r="B28" s="250" t="s">
        <v>27</v>
      </c>
      <c r="C28" s="236"/>
      <c r="D28" s="237"/>
    </row>
    <row r="29" spans="1:4" s="638" customFormat="1" ht="15.75">
      <c r="A29" s="639" t="s">
        <v>623</v>
      </c>
      <c r="B29" s="250" t="s">
        <v>28</v>
      </c>
      <c r="C29" s="644">
        <f>+C30+C31+C32+C33</f>
        <v>0</v>
      </c>
      <c r="D29" s="645">
        <f>+D30+D31+D32+D33</f>
        <v>0</v>
      </c>
    </row>
    <row r="30" spans="1:4" s="638" customFormat="1" ht="15.75">
      <c r="A30" s="642" t="s">
        <v>624</v>
      </c>
      <c r="B30" s="250" t="s">
        <v>29</v>
      </c>
      <c r="C30" s="236"/>
      <c r="D30" s="237"/>
    </row>
    <row r="31" spans="1:4" s="638" customFormat="1" ht="22.5">
      <c r="A31" s="642" t="s">
        <v>625</v>
      </c>
      <c r="B31" s="250" t="s">
        <v>30</v>
      </c>
      <c r="C31" s="236"/>
      <c r="D31" s="237"/>
    </row>
    <row r="32" spans="1:4" s="638" customFormat="1" ht="15.75">
      <c r="A32" s="642" t="s">
        <v>626</v>
      </c>
      <c r="B32" s="250" t="s">
        <v>31</v>
      </c>
      <c r="C32" s="236"/>
      <c r="D32" s="237"/>
    </row>
    <row r="33" spans="1:4" s="638" customFormat="1" ht="15.75">
      <c r="A33" s="642" t="s">
        <v>627</v>
      </c>
      <c r="B33" s="250" t="s">
        <v>32</v>
      </c>
      <c r="C33" s="236"/>
      <c r="D33" s="237"/>
    </row>
    <row r="34" spans="1:4" s="638" customFormat="1" ht="15.75">
      <c r="A34" s="639" t="s">
        <v>628</v>
      </c>
      <c r="B34" s="250" t="s">
        <v>33</v>
      </c>
      <c r="C34" s="644">
        <f>+C35+C40+C45</f>
        <v>538</v>
      </c>
      <c r="D34" s="645">
        <f>+D35+D40+D45</f>
        <v>538</v>
      </c>
    </row>
    <row r="35" spans="1:4" s="638" customFormat="1" ht="15.75">
      <c r="A35" s="639" t="s">
        <v>629</v>
      </c>
      <c r="B35" s="250" t="s">
        <v>34</v>
      </c>
      <c r="C35" s="644">
        <f>+C36+C37+C38+C39</f>
        <v>538</v>
      </c>
      <c r="D35" s="645">
        <f>+D36+D37+D38+D39</f>
        <v>538</v>
      </c>
    </row>
    <row r="36" spans="1:4" s="638" customFormat="1" ht="15.75">
      <c r="A36" s="642" t="s">
        <v>630</v>
      </c>
      <c r="B36" s="250" t="s">
        <v>91</v>
      </c>
      <c r="C36" s="236"/>
      <c r="D36" s="237"/>
    </row>
    <row r="37" spans="1:4" s="638" customFormat="1" ht="15.75">
      <c r="A37" s="642" t="s">
        <v>631</v>
      </c>
      <c r="B37" s="250" t="s">
        <v>187</v>
      </c>
      <c r="C37" s="236"/>
      <c r="D37" s="237"/>
    </row>
    <row r="38" spans="1:4" s="638" customFormat="1" ht="15.75">
      <c r="A38" s="642" t="s">
        <v>632</v>
      </c>
      <c r="B38" s="250" t="s">
        <v>248</v>
      </c>
      <c r="C38" s="236"/>
      <c r="D38" s="237"/>
    </row>
    <row r="39" spans="1:4" s="638" customFormat="1" ht="15.75">
      <c r="A39" s="642" t="s">
        <v>633</v>
      </c>
      <c r="B39" s="250" t="s">
        <v>249</v>
      </c>
      <c r="C39" s="236">
        <v>538</v>
      </c>
      <c r="D39" s="237">
        <v>538</v>
      </c>
    </row>
    <row r="40" spans="1:4" s="638" customFormat="1" ht="15.75">
      <c r="A40" s="639" t="s">
        <v>634</v>
      </c>
      <c r="B40" s="250" t="s">
        <v>265</v>
      </c>
      <c r="C40" s="644">
        <f>+C41+C42+C43+C44</f>
        <v>0</v>
      </c>
      <c r="D40" s="645">
        <f>+D41+D42+D43+D44</f>
        <v>0</v>
      </c>
    </row>
    <row r="41" spans="1:4" s="638" customFormat="1" ht="15.75">
      <c r="A41" s="642" t="s">
        <v>635</v>
      </c>
      <c r="B41" s="250" t="s">
        <v>266</v>
      </c>
      <c r="C41" s="236"/>
      <c r="D41" s="237"/>
    </row>
    <row r="42" spans="1:4" s="638" customFormat="1" ht="22.5">
      <c r="A42" s="642" t="s">
        <v>636</v>
      </c>
      <c r="B42" s="250" t="s">
        <v>267</v>
      </c>
      <c r="C42" s="236"/>
      <c r="D42" s="237"/>
    </row>
    <row r="43" spans="1:4" s="638" customFormat="1" ht="15.75">
      <c r="A43" s="642" t="s">
        <v>637</v>
      </c>
      <c r="B43" s="250" t="s">
        <v>268</v>
      </c>
      <c r="C43" s="236"/>
      <c r="D43" s="237"/>
    </row>
    <row r="44" spans="1:4" s="638" customFormat="1" ht="15.75">
      <c r="A44" s="642" t="s">
        <v>638</v>
      </c>
      <c r="B44" s="250" t="s">
        <v>269</v>
      </c>
      <c r="C44" s="236"/>
      <c r="D44" s="237"/>
    </row>
    <row r="45" spans="1:4" s="638" customFormat="1" ht="15.75">
      <c r="A45" s="639" t="s">
        <v>639</v>
      </c>
      <c r="B45" s="250" t="s">
        <v>270</v>
      </c>
      <c r="C45" s="644">
        <f>+C46+C47+C48+C49</f>
        <v>0</v>
      </c>
      <c r="D45" s="645">
        <f>+D46+D47+D48+D49</f>
        <v>0</v>
      </c>
    </row>
    <row r="46" spans="1:4" s="638" customFormat="1" ht="15.75">
      <c r="A46" s="642" t="s">
        <v>640</v>
      </c>
      <c r="B46" s="250" t="s">
        <v>271</v>
      </c>
      <c r="C46" s="236"/>
      <c r="D46" s="237"/>
    </row>
    <row r="47" spans="1:4" s="638" customFormat="1" ht="22.5">
      <c r="A47" s="642" t="s">
        <v>641</v>
      </c>
      <c r="B47" s="250" t="s">
        <v>272</v>
      </c>
      <c r="C47" s="236"/>
      <c r="D47" s="237"/>
    </row>
    <row r="48" spans="1:4" s="638" customFormat="1" ht="15.75">
      <c r="A48" s="642" t="s">
        <v>642</v>
      </c>
      <c r="B48" s="250" t="s">
        <v>273</v>
      </c>
      <c r="C48" s="236"/>
      <c r="D48" s="237"/>
    </row>
    <row r="49" spans="1:4" s="638" customFormat="1" ht="15.75">
      <c r="A49" s="642" t="s">
        <v>643</v>
      </c>
      <c r="B49" s="250" t="s">
        <v>274</v>
      </c>
      <c r="C49" s="236"/>
      <c r="D49" s="237"/>
    </row>
    <row r="50" spans="1:4" s="638" customFormat="1" ht="15.75">
      <c r="A50" s="639" t="s">
        <v>644</v>
      </c>
      <c r="B50" s="250" t="s">
        <v>275</v>
      </c>
      <c r="C50" s="236"/>
      <c r="D50" s="237"/>
    </row>
    <row r="51" spans="1:4" s="638" customFormat="1" ht="21">
      <c r="A51" s="639" t="s">
        <v>645</v>
      </c>
      <c r="B51" s="250" t="s">
        <v>276</v>
      </c>
      <c r="C51" s="644">
        <f>+C7+C8+C34+C50</f>
        <v>2176402</v>
      </c>
      <c r="D51" s="645">
        <f>+D7+D8+D34+D50</f>
        <v>1612528</v>
      </c>
    </row>
    <row r="52" spans="1:4" s="638" customFormat="1" ht="15.75">
      <c r="A52" s="639" t="s">
        <v>646</v>
      </c>
      <c r="B52" s="250" t="s">
        <v>277</v>
      </c>
      <c r="C52" s="236">
        <v>645</v>
      </c>
      <c r="D52" s="237">
        <v>645</v>
      </c>
    </row>
    <row r="53" spans="1:4" s="638" customFormat="1" ht="15.75">
      <c r="A53" s="639" t="s">
        <v>647</v>
      </c>
      <c r="B53" s="250" t="s">
        <v>278</v>
      </c>
      <c r="C53" s="236"/>
      <c r="D53" s="237"/>
    </row>
    <row r="54" spans="1:4" s="638" customFormat="1" ht="15.75">
      <c r="A54" s="639" t="s">
        <v>648</v>
      </c>
      <c r="B54" s="250" t="s">
        <v>279</v>
      </c>
      <c r="C54" s="644">
        <f>+C52+C53</f>
        <v>645</v>
      </c>
      <c r="D54" s="645">
        <f>+D52+D53</f>
        <v>645</v>
      </c>
    </row>
    <row r="55" spans="1:4" s="638" customFormat="1" ht="15.75">
      <c r="A55" s="639" t="s">
        <v>649</v>
      </c>
      <c r="B55" s="250" t="s">
        <v>280</v>
      </c>
      <c r="C55" s="236"/>
      <c r="D55" s="237"/>
    </row>
    <row r="56" spans="1:4" s="638" customFormat="1" ht="15.75">
      <c r="A56" s="639" t="s">
        <v>650</v>
      </c>
      <c r="B56" s="250" t="s">
        <v>281</v>
      </c>
      <c r="C56" s="236">
        <f>72+34+13+26</f>
        <v>145</v>
      </c>
      <c r="D56" s="237">
        <f>72+34+13+26</f>
        <v>145</v>
      </c>
    </row>
    <row r="57" spans="1:4" s="638" customFormat="1" ht="15.75">
      <c r="A57" s="639" t="s">
        <v>651</v>
      </c>
      <c r="B57" s="250" t="s">
        <v>282</v>
      </c>
      <c r="C57" s="236">
        <f>49138+235+968+0</f>
        <v>50341</v>
      </c>
      <c r="D57" s="237">
        <f>49138+235+968+0</f>
        <v>50341</v>
      </c>
    </row>
    <row r="58" spans="1:4" s="638" customFormat="1" ht="15.75">
      <c r="A58" s="639" t="s">
        <v>652</v>
      </c>
      <c r="B58" s="250" t="s">
        <v>283</v>
      </c>
      <c r="C58" s="236"/>
      <c r="D58" s="237"/>
    </row>
    <row r="59" spans="1:4" s="638" customFormat="1" ht="15.75">
      <c r="A59" s="639" t="s">
        <v>653</v>
      </c>
      <c r="B59" s="250" t="s">
        <v>284</v>
      </c>
      <c r="C59" s="644">
        <f>+C55+C56+C57+C58</f>
        <v>50486</v>
      </c>
      <c r="D59" s="645">
        <f>+D55+D56+D57+D58</f>
        <v>50486</v>
      </c>
    </row>
    <row r="60" spans="1:4" s="638" customFormat="1" ht="15.75">
      <c r="A60" s="639" t="s">
        <v>654</v>
      </c>
      <c r="B60" s="250" t="s">
        <v>285</v>
      </c>
      <c r="C60" s="236">
        <f>464312+198</f>
        <v>464510</v>
      </c>
      <c r="D60" s="237">
        <f>464312+198</f>
        <v>464510</v>
      </c>
    </row>
    <row r="61" spans="1:4" s="638" customFormat="1" ht="15.75">
      <c r="A61" s="639" t="s">
        <v>655</v>
      </c>
      <c r="B61" s="250" t="s">
        <v>286</v>
      </c>
      <c r="C61" s="236"/>
      <c r="D61" s="237"/>
    </row>
    <row r="62" spans="1:4" s="638" customFormat="1" ht="15.75">
      <c r="A62" s="639" t="s">
        <v>656</v>
      </c>
      <c r="B62" s="250" t="s">
        <v>287</v>
      </c>
      <c r="C62" s="236"/>
      <c r="D62" s="237"/>
    </row>
    <row r="63" spans="1:4" s="638" customFormat="1" ht="15.75">
      <c r="A63" s="639" t="s">
        <v>657</v>
      </c>
      <c r="B63" s="250" t="s">
        <v>288</v>
      </c>
      <c r="C63" s="644">
        <f>+C60+C61+C62</f>
        <v>464510</v>
      </c>
      <c r="D63" s="645">
        <f>+D60+D61+D62</f>
        <v>464510</v>
      </c>
    </row>
    <row r="64" spans="1:4" s="638" customFormat="1" ht="15.75">
      <c r="A64" s="639" t="s">
        <v>658</v>
      </c>
      <c r="B64" s="250" t="s">
        <v>289</v>
      </c>
      <c r="C64" s="236">
        <f>3709+360+927+549+1427</f>
        <v>6972</v>
      </c>
      <c r="D64" s="237">
        <f>3709+360+927+549+1427</f>
        <v>6972</v>
      </c>
    </row>
    <row r="65" spans="1:4" s="638" customFormat="1" ht="21">
      <c r="A65" s="639" t="s">
        <v>659</v>
      </c>
      <c r="B65" s="250" t="s">
        <v>290</v>
      </c>
      <c r="C65" s="236">
        <f>911+223+109+198</f>
        <v>1441</v>
      </c>
      <c r="D65" s="237">
        <f>911+223+109+198</f>
        <v>1441</v>
      </c>
    </row>
    <row r="66" spans="1:4" s="638" customFormat="1" ht="15.75">
      <c r="A66" s="639" t="s">
        <v>660</v>
      </c>
      <c r="B66" s="250" t="s">
        <v>291</v>
      </c>
      <c r="C66" s="644">
        <f>+C64+C65</f>
        <v>8413</v>
      </c>
      <c r="D66" s="645">
        <f>+D64+D65</f>
        <v>8413</v>
      </c>
    </row>
    <row r="67" spans="1:4" s="638" customFormat="1" ht="15.75">
      <c r="A67" s="639" t="s">
        <v>661</v>
      </c>
      <c r="B67" s="250" t="s">
        <v>292</v>
      </c>
      <c r="C67" s="236"/>
      <c r="D67" s="237"/>
    </row>
    <row r="68" spans="1:4" s="638" customFormat="1" ht="16.5" thickBot="1">
      <c r="A68" s="646" t="s">
        <v>662</v>
      </c>
      <c r="B68" s="254" t="s">
        <v>293</v>
      </c>
      <c r="C68" s="647">
        <f>+C51+C54+C59+C63+C66+C67</f>
        <v>2700456</v>
      </c>
      <c r="D68" s="648">
        <f>+D51+D54+D59+D63+D66+D67</f>
        <v>2136582</v>
      </c>
    </row>
    <row r="69" spans="1:4" ht="15.75">
      <c r="A69" s="649"/>
      <c r="C69" s="650"/>
      <c r="D69" s="650"/>
    </row>
    <row r="70" spans="1:4" ht="15.75">
      <c r="A70" s="649"/>
      <c r="C70" s="650"/>
      <c r="D70" s="650"/>
    </row>
    <row r="71" spans="1:4" ht="15.75">
      <c r="A71" s="651"/>
      <c r="C71" s="650"/>
      <c r="D71" s="650"/>
    </row>
    <row r="72" spans="1:4" ht="15.75">
      <c r="A72" s="811"/>
      <c r="B72" s="811"/>
      <c r="C72" s="811"/>
      <c r="D72" s="811"/>
    </row>
    <row r="73" spans="1:4" ht="15.75">
      <c r="A73" s="811"/>
      <c r="B73" s="811"/>
      <c r="C73" s="811"/>
      <c r="D73" s="811"/>
    </row>
  </sheetData>
  <sheetProtection/>
  <mergeCells count="9">
    <mergeCell ref="A72:D72"/>
    <mergeCell ref="A73:D73"/>
    <mergeCell ref="A1:D1"/>
    <mergeCell ref="C2:D2"/>
    <mergeCell ref="A3:A5"/>
    <mergeCell ref="B3:B5"/>
    <mergeCell ref="C3:C4"/>
    <mergeCell ref="D3:D4"/>
    <mergeCell ref="C5:D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dőlt"Alattyán Község Önkormányzata&amp;R&amp;"Times New Roman,Félkövér dőlt"7.1. tájékoztató tábla a ……/2015. (……) önkormányzati rendelethez</oddHeader>
    <oddFooter>&amp;C&amp;P</oddFooter>
  </headerFooter>
  <rowBreaks count="1" manualBreakCount="1">
    <brk id="4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C18" sqref="C18"/>
    </sheetView>
  </sheetViews>
  <sheetFormatPr defaultColWidth="9.00390625" defaultRowHeight="12.75"/>
  <cols>
    <col min="1" max="1" width="71.125" style="242" customWidth="1"/>
    <col min="2" max="2" width="6.125" style="257" customWidth="1"/>
    <col min="3" max="3" width="18.00390625" style="652" customWidth="1"/>
    <col min="4" max="16384" width="9.375" style="652" customWidth="1"/>
  </cols>
  <sheetData>
    <row r="1" spans="1:3" ht="32.25" customHeight="1">
      <c r="A1" s="823" t="s">
        <v>294</v>
      </c>
      <c r="B1" s="823"/>
      <c r="C1" s="823"/>
    </row>
    <row r="2" spans="1:3" ht="15.75">
      <c r="A2" s="824" t="str">
        <f>+CONCATENATE(LEFT(ÖSSZEFÜGGÉSEK!A4,4),". év")</f>
        <v>2014. év</v>
      </c>
      <c r="B2" s="824"/>
      <c r="C2" s="824"/>
    </row>
    <row r="4" spans="2:3" ht="13.5" thickBot="1">
      <c r="B4" s="825" t="s">
        <v>250</v>
      </c>
      <c r="C4" s="825"/>
    </row>
    <row r="5" spans="1:3" s="243" customFormat="1" ht="31.5" customHeight="1">
      <c r="A5" s="826" t="s">
        <v>295</v>
      </c>
      <c r="B5" s="828" t="s">
        <v>252</v>
      </c>
      <c r="C5" s="830" t="s">
        <v>296</v>
      </c>
    </row>
    <row r="6" spans="1:3" s="243" customFormat="1" ht="12.75">
      <c r="A6" s="827"/>
      <c r="B6" s="829"/>
      <c r="C6" s="831"/>
    </row>
    <row r="7" spans="1:3" s="247" customFormat="1" ht="13.5" thickBot="1">
      <c r="A7" s="244" t="s">
        <v>427</v>
      </c>
      <c r="B7" s="245" t="s">
        <v>428</v>
      </c>
      <c r="C7" s="246" t="s">
        <v>429</v>
      </c>
    </row>
    <row r="8" spans="1:3" ht="15.75" customHeight="1">
      <c r="A8" s="639" t="s">
        <v>664</v>
      </c>
      <c r="B8" s="248" t="s">
        <v>256</v>
      </c>
      <c r="C8" s="249">
        <f>2148015+155+36+3422</f>
        <v>2151628</v>
      </c>
    </row>
    <row r="9" spans="1:3" ht="15.75" customHeight="1">
      <c r="A9" s="639" t="s">
        <v>665</v>
      </c>
      <c r="B9" s="250" t="s">
        <v>257</v>
      </c>
      <c r="C9" s="249"/>
    </row>
    <row r="10" spans="1:3" ht="15.75" customHeight="1">
      <c r="A10" s="639" t="s">
        <v>666</v>
      </c>
      <c r="B10" s="250" t="s">
        <v>258</v>
      </c>
      <c r="C10" s="249">
        <f>155354+59+280+186</f>
        <v>155879</v>
      </c>
    </row>
    <row r="11" spans="1:3" ht="15.75" customHeight="1">
      <c r="A11" s="639" t="s">
        <v>667</v>
      </c>
      <c r="B11" s="250" t="s">
        <v>259</v>
      </c>
      <c r="C11" s="251">
        <f>-91262-874-913-2734</f>
        <v>-95783</v>
      </c>
    </row>
    <row r="12" spans="1:3" ht="15.75" customHeight="1">
      <c r="A12" s="639" t="s">
        <v>668</v>
      </c>
      <c r="B12" s="250" t="s">
        <v>260</v>
      </c>
      <c r="C12" s="251"/>
    </row>
    <row r="13" spans="1:3" ht="15.75" customHeight="1">
      <c r="A13" s="639" t="s">
        <v>669</v>
      </c>
      <c r="B13" s="250" t="s">
        <v>261</v>
      </c>
      <c r="C13" s="251">
        <f>-100601-359-734-1525</f>
        <v>-103219</v>
      </c>
    </row>
    <row r="14" spans="1:3" ht="15.75" customHeight="1">
      <c r="A14" s="639" t="s">
        <v>670</v>
      </c>
      <c r="B14" s="250" t="s">
        <v>262</v>
      </c>
      <c r="C14" s="252">
        <f>+C8+C9+C10+C11+C12+C13</f>
        <v>2108505</v>
      </c>
    </row>
    <row r="15" spans="1:3" ht="15.75" customHeight="1">
      <c r="A15" s="639" t="s">
        <v>737</v>
      </c>
      <c r="B15" s="250" t="s">
        <v>263</v>
      </c>
      <c r="C15" s="653">
        <f>11304+146+1661+126</f>
        <v>13237</v>
      </c>
    </row>
    <row r="16" spans="1:3" ht="15.75" customHeight="1">
      <c r="A16" s="639" t="s">
        <v>671</v>
      </c>
      <c r="B16" s="250" t="s">
        <v>264</v>
      </c>
      <c r="C16" s="251">
        <f>569+75+44</f>
        <v>688</v>
      </c>
    </row>
    <row r="17" spans="1:3" ht="15.75" customHeight="1">
      <c r="A17" s="639" t="s">
        <v>672</v>
      </c>
      <c r="B17" s="250" t="s">
        <v>15</v>
      </c>
      <c r="C17" s="251">
        <v>153</v>
      </c>
    </row>
    <row r="18" spans="1:3" ht="15.75" customHeight="1">
      <c r="A18" s="639" t="s">
        <v>673</v>
      </c>
      <c r="B18" s="250" t="s">
        <v>16</v>
      </c>
      <c r="C18" s="252">
        <f>+C15+C16+C17</f>
        <v>14078</v>
      </c>
    </row>
    <row r="19" spans="1:3" s="654" customFormat="1" ht="15.75" customHeight="1">
      <c r="A19" s="639" t="s">
        <v>674</v>
      </c>
      <c r="B19" s="250" t="s">
        <v>17</v>
      </c>
      <c r="C19" s="251"/>
    </row>
    <row r="20" spans="1:3" ht="15.75" customHeight="1">
      <c r="A20" s="639" t="s">
        <v>675</v>
      </c>
      <c r="B20" s="250" t="s">
        <v>18</v>
      </c>
      <c r="C20" s="251">
        <f>7934+2767+1234+2064</f>
        <v>13999</v>
      </c>
    </row>
    <row r="21" spans="1:3" ht="15.75" customHeight="1" thickBot="1">
      <c r="A21" s="253" t="s">
        <v>676</v>
      </c>
      <c r="B21" s="254" t="s">
        <v>19</v>
      </c>
      <c r="C21" s="255">
        <f>+C14+C18+C19+C20</f>
        <v>2136582</v>
      </c>
    </row>
    <row r="22" spans="1:5" ht="15.75">
      <c r="A22" s="649"/>
      <c r="B22" s="651"/>
      <c r="C22" s="650"/>
      <c r="D22" s="650"/>
      <c r="E22" s="650"/>
    </row>
    <row r="23" spans="1:5" ht="15.75">
      <c r="A23" s="649"/>
      <c r="B23" s="651"/>
      <c r="C23" s="650"/>
      <c r="D23" s="650"/>
      <c r="E23" s="650"/>
    </row>
    <row r="24" spans="1:5" ht="15.75">
      <c r="A24" s="651"/>
      <c r="B24" s="651"/>
      <c r="C24" s="650"/>
      <c r="D24" s="650"/>
      <c r="E24" s="650"/>
    </row>
    <row r="25" spans="1:5" ht="15.75">
      <c r="A25" s="822"/>
      <c r="B25" s="822"/>
      <c r="C25" s="822"/>
      <c r="D25" s="655"/>
      <c r="E25" s="655"/>
    </row>
    <row r="26" spans="1:5" ht="15.75">
      <c r="A26" s="822"/>
      <c r="B26" s="822"/>
      <c r="C26" s="822"/>
      <c r="D26" s="655"/>
      <c r="E26" s="655"/>
    </row>
  </sheetData>
  <sheetProtection sheet="1" objects="1" scenarios="1"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dőlt"Alattyán Község Önkormányzata&amp;R&amp;"Times New Roman CE,Félkövér dőlt"7.2. tájékoztató tábla a ……/2015. (……)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workbookViewId="0" topLeftCell="A1">
      <selection activeCell="C8" sqref="C8"/>
    </sheetView>
  </sheetViews>
  <sheetFormatPr defaultColWidth="12.00390625" defaultRowHeight="12.75"/>
  <cols>
    <col min="1" max="1" width="58.875" style="235" customWidth="1"/>
    <col min="2" max="2" width="6.875" style="235" customWidth="1"/>
    <col min="3" max="3" width="17.125" style="235" customWidth="1"/>
    <col min="4" max="4" width="19.125" style="235" customWidth="1"/>
    <col min="5" max="16384" width="12.00390625" style="235" customWidth="1"/>
  </cols>
  <sheetData>
    <row r="1" spans="1:4" ht="48" customHeight="1">
      <c r="A1" s="832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833"/>
      <c r="C1" s="833"/>
      <c r="D1" s="833"/>
    </row>
    <row r="2" ht="16.5" thickBot="1"/>
    <row r="3" spans="1:4" ht="43.5" customHeight="1" thickBot="1">
      <c r="A3" s="659" t="s">
        <v>52</v>
      </c>
      <c r="B3" s="351" t="s">
        <v>252</v>
      </c>
      <c r="C3" s="660" t="s">
        <v>297</v>
      </c>
      <c r="D3" s="661" t="s">
        <v>298</v>
      </c>
    </row>
    <row r="4" spans="1:4" ht="16.5" thickBot="1">
      <c r="A4" s="258" t="s">
        <v>427</v>
      </c>
      <c r="B4" s="259" t="s">
        <v>428</v>
      </c>
      <c r="C4" s="259" t="s">
        <v>429</v>
      </c>
      <c r="D4" s="260" t="s">
        <v>430</v>
      </c>
    </row>
    <row r="5" spans="1:4" ht="15.75" customHeight="1">
      <c r="A5" s="269" t="s">
        <v>705</v>
      </c>
      <c r="B5" s="262" t="s">
        <v>6</v>
      </c>
      <c r="C5" s="263">
        <v>86</v>
      </c>
      <c r="D5" s="264">
        <v>18891</v>
      </c>
    </row>
    <row r="6" spans="1:4" ht="15.75" customHeight="1">
      <c r="A6" s="269" t="s">
        <v>706</v>
      </c>
      <c r="B6" s="266" t="s">
        <v>7</v>
      </c>
      <c r="C6" s="267"/>
      <c r="D6" s="268"/>
    </row>
    <row r="7" spans="1:4" ht="15.75" customHeight="1">
      <c r="A7" s="269" t="s">
        <v>707</v>
      </c>
      <c r="B7" s="266" t="s">
        <v>8</v>
      </c>
      <c r="C7" s="267">
        <f>1941+47</f>
        <v>1988</v>
      </c>
      <c r="D7" s="268">
        <f>203+163+1215</f>
        <v>1581</v>
      </c>
    </row>
    <row r="8" spans="1:4" ht="15.75" customHeight="1" thickBot="1">
      <c r="A8" s="270" t="s">
        <v>708</v>
      </c>
      <c r="B8" s="271" t="s">
        <v>9</v>
      </c>
      <c r="C8" s="272"/>
      <c r="D8" s="273"/>
    </row>
    <row r="9" spans="1:4" ht="15.75" customHeight="1" thickBot="1">
      <c r="A9" s="663" t="s">
        <v>709</v>
      </c>
      <c r="B9" s="664" t="s">
        <v>10</v>
      </c>
      <c r="C9" s="665"/>
      <c r="D9" s="666">
        <f>+D10+D11+D12+D13</f>
        <v>83548</v>
      </c>
    </row>
    <row r="10" spans="1:4" ht="15.75" customHeight="1">
      <c r="A10" s="662" t="s">
        <v>710</v>
      </c>
      <c r="B10" s="262" t="s">
        <v>11</v>
      </c>
      <c r="C10" s="263">
        <v>5</v>
      </c>
      <c r="D10" s="264">
        <v>83548</v>
      </c>
    </row>
    <row r="11" spans="1:4" ht="15.75" customHeight="1">
      <c r="A11" s="269" t="s">
        <v>711</v>
      </c>
      <c r="B11" s="266" t="s">
        <v>12</v>
      </c>
      <c r="C11" s="267"/>
      <c r="D11" s="268"/>
    </row>
    <row r="12" spans="1:4" ht="15.75" customHeight="1">
      <c r="A12" s="269" t="s">
        <v>712</v>
      </c>
      <c r="B12" s="266" t="s">
        <v>13</v>
      </c>
      <c r="C12" s="267"/>
      <c r="D12" s="268"/>
    </row>
    <row r="13" spans="1:4" ht="15.75" customHeight="1" thickBot="1">
      <c r="A13" s="270" t="s">
        <v>713</v>
      </c>
      <c r="B13" s="271" t="s">
        <v>14</v>
      </c>
      <c r="C13" s="272"/>
      <c r="D13" s="273"/>
    </row>
    <row r="14" spans="1:4" ht="15.75" customHeight="1" thickBot="1">
      <c r="A14" s="663" t="s">
        <v>714</v>
      </c>
      <c r="B14" s="664" t="s">
        <v>15</v>
      </c>
      <c r="C14" s="665"/>
      <c r="D14" s="666">
        <f>+D15+D16+D17</f>
        <v>0</v>
      </c>
    </row>
    <row r="15" spans="1:4" ht="15.75" customHeight="1">
      <c r="A15" s="662" t="s">
        <v>715</v>
      </c>
      <c r="B15" s="262" t="s">
        <v>16</v>
      </c>
      <c r="C15" s="263"/>
      <c r="D15" s="264"/>
    </row>
    <row r="16" spans="1:4" ht="15.75" customHeight="1">
      <c r="A16" s="269" t="s">
        <v>716</v>
      </c>
      <c r="B16" s="266" t="s">
        <v>17</v>
      </c>
      <c r="C16" s="267"/>
      <c r="D16" s="268"/>
    </row>
    <row r="17" spans="1:4" ht="15.75" customHeight="1" thickBot="1">
      <c r="A17" s="270" t="s">
        <v>717</v>
      </c>
      <c r="B17" s="271" t="s">
        <v>18</v>
      </c>
      <c r="C17" s="272"/>
      <c r="D17" s="273"/>
    </row>
    <row r="18" spans="1:4" ht="15.75" customHeight="1" thickBot="1">
      <c r="A18" s="663" t="s">
        <v>723</v>
      </c>
      <c r="B18" s="664" t="s">
        <v>19</v>
      </c>
      <c r="C18" s="665"/>
      <c r="D18" s="666">
        <f>+D19+D20+D21</f>
        <v>0</v>
      </c>
    </row>
    <row r="19" spans="1:4" ht="15.75" customHeight="1">
      <c r="A19" s="662" t="s">
        <v>718</v>
      </c>
      <c r="B19" s="262" t="s">
        <v>20</v>
      </c>
      <c r="C19" s="263"/>
      <c r="D19" s="264"/>
    </row>
    <row r="20" spans="1:4" ht="15.75" customHeight="1">
      <c r="A20" s="269" t="s">
        <v>719</v>
      </c>
      <c r="B20" s="266" t="s">
        <v>21</v>
      </c>
      <c r="C20" s="267"/>
      <c r="D20" s="268"/>
    </row>
    <row r="21" spans="1:4" ht="15.75" customHeight="1">
      <c r="A21" s="269" t="s">
        <v>720</v>
      </c>
      <c r="B21" s="266" t="s">
        <v>22</v>
      </c>
      <c r="C21" s="267"/>
      <c r="D21" s="268"/>
    </row>
    <row r="22" spans="1:4" ht="15.75" customHeight="1">
      <c r="A22" s="269" t="s">
        <v>721</v>
      </c>
      <c r="B22" s="266" t="s">
        <v>23</v>
      </c>
      <c r="C22" s="267"/>
      <c r="D22" s="268"/>
    </row>
    <row r="23" spans="1:4" ht="15.75" customHeight="1">
      <c r="A23" s="269"/>
      <c r="B23" s="266" t="s">
        <v>24</v>
      </c>
      <c r="C23" s="267"/>
      <c r="D23" s="268"/>
    </row>
    <row r="24" spans="1:4" ht="15.75" customHeight="1">
      <c r="A24" s="269"/>
      <c r="B24" s="266" t="s">
        <v>25</v>
      </c>
      <c r="C24" s="267"/>
      <c r="D24" s="268"/>
    </row>
    <row r="25" spans="1:4" ht="15.75" customHeight="1">
      <c r="A25" s="269"/>
      <c r="B25" s="266" t="s">
        <v>26</v>
      </c>
      <c r="C25" s="267"/>
      <c r="D25" s="268"/>
    </row>
    <row r="26" spans="1:4" ht="15.75" customHeight="1">
      <c r="A26" s="269"/>
      <c r="B26" s="266" t="s">
        <v>27</v>
      </c>
      <c r="C26" s="267"/>
      <c r="D26" s="268"/>
    </row>
    <row r="27" spans="1:4" ht="15.75" customHeight="1">
      <c r="A27" s="269"/>
      <c r="B27" s="266" t="s">
        <v>28</v>
      </c>
      <c r="C27" s="267"/>
      <c r="D27" s="268"/>
    </row>
    <row r="28" spans="1:4" ht="15.75" customHeight="1">
      <c r="A28" s="269"/>
      <c r="B28" s="266" t="s">
        <v>29</v>
      </c>
      <c r="C28" s="267"/>
      <c r="D28" s="268"/>
    </row>
    <row r="29" spans="1:4" ht="15.75" customHeight="1">
      <c r="A29" s="269"/>
      <c r="B29" s="266" t="s">
        <v>30</v>
      </c>
      <c r="C29" s="267"/>
      <c r="D29" s="268"/>
    </row>
    <row r="30" spans="1:4" ht="15.75" customHeight="1">
      <c r="A30" s="269"/>
      <c r="B30" s="266" t="s">
        <v>31</v>
      </c>
      <c r="C30" s="267"/>
      <c r="D30" s="268"/>
    </row>
    <row r="31" spans="1:4" ht="15.75" customHeight="1">
      <c r="A31" s="269"/>
      <c r="B31" s="266" t="s">
        <v>32</v>
      </c>
      <c r="C31" s="267"/>
      <c r="D31" s="268"/>
    </row>
    <row r="32" spans="1:4" ht="15.75" customHeight="1">
      <c r="A32" s="269"/>
      <c r="B32" s="266" t="s">
        <v>33</v>
      </c>
      <c r="C32" s="267"/>
      <c r="D32" s="268"/>
    </row>
    <row r="33" spans="1:4" ht="15.75" customHeight="1">
      <c r="A33" s="269"/>
      <c r="B33" s="266" t="s">
        <v>34</v>
      </c>
      <c r="C33" s="267"/>
      <c r="D33" s="268"/>
    </row>
    <row r="34" spans="1:4" ht="15.75" customHeight="1">
      <c r="A34" s="269"/>
      <c r="B34" s="266" t="s">
        <v>91</v>
      </c>
      <c r="C34" s="267"/>
      <c r="D34" s="268"/>
    </row>
    <row r="35" spans="1:4" ht="15.75" customHeight="1">
      <c r="A35" s="269"/>
      <c r="B35" s="266" t="s">
        <v>187</v>
      </c>
      <c r="C35" s="267"/>
      <c r="D35" s="268"/>
    </row>
    <row r="36" spans="1:4" ht="15.75" customHeight="1">
      <c r="A36" s="269"/>
      <c r="B36" s="266" t="s">
        <v>248</v>
      </c>
      <c r="C36" s="267"/>
      <c r="D36" s="268"/>
    </row>
    <row r="37" spans="1:4" ht="15.75" customHeight="1" thickBot="1">
      <c r="A37" s="270"/>
      <c r="B37" s="271" t="s">
        <v>249</v>
      </c>
      <c r="C37" s="272"/>
      <c r="D37" s="273"/>
    </row>
    <row r="38" spans="1:6" ht="15.75" customHeight="1" thickBot="1">
      <c r="A38" s="834" t="s">
        <v>722</v>
      </c>
      <c r="B38" s="835"/>
      <c r="C38" s="274"/>
      <c r="D38" s="666">
        <f>+D5+D6+D7+D8+D9+D14+D18+D22+D23+D24+D25+D26+D27+D28+D29+D30+D31+D32+D33+D34+D35+D36+D37</f>
        <v>104020</v>
      </c>
      <c r="F38" s="275"/>
    </row>
    <row r="39" ht="15.75">
      <c r="A39" s="667" t="s">
        <v>724</v>
      </c>
    </row>
    <row r="40" spans="1:4" ht="15.75">
      <c r="A40" s="239"/>
      <c r="B40" s="240"/>
      <c r="C40" s="836"/>
      <c r="D40" s="836"/>
    </row>
    <row r="41" spans="1:4" ht="15.75">
      <c r="A41" s="239"/>
      <c r="B41" s="240"/>
      <c r="C41" s="241"/>
      <c r="D41" s="241"/>
    </row>
    <row r="42" spans="1:4" ht="15.75">
      <c r="A42" s="240"/>
      <c r="B42" s="240"/>
      <c r="C42" s="836"/>
      <c r="D42" s="836"/>
    </row>
    <row r="43" spans="1:2" ht="15.75">
      <c r="A43" s="256"/>
      <c r="B43" s="256"/>
    </row>
    <row r="44" spans="1:3" ht="15.75">
      <c r="A44" s="256"/>
      <c r="B44" s="256"/>
      <c r="C44" s="256"/>
    </row>
  </sheetData>
  <sheetProtection sheet="1" objects="1" scenarios="1"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dőlt"Alattyán Község Önkormányzata&amp;R&amp;"Times New Roman,Félkövér dőlt"7.3. tájékoztató tábla a ……/2015. (……)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A3" sqref="A3"/>
    </sheetView>
  </sheetViews>
  <sheetFormatPr defaultColWidth="12.00390625" defaultRowHeight="12.75"/>
  <cols>
    <col min="1" max="1" width="56.125" style="235" customWidth="1"/>
    <col min="2" max="2" width="6.875" style="235" customWidth="1"/>
    <col min="3" max="3" width="17.125" style="235" customWidth="1"/>
    <col min="4" max="4" width="19.125" style="235" customWidth="1"/>
    <col min="5" max="16384" width="12.00390625" style="235" customWidth="1"/>
  </cols>
  <sheetData>
    <row r="1" spans="1:4" ht="48.75" customHeight="1">
      <c r="A1" s="837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838"/>
      <c r="C1" s="838"/>
      <c r="D1" s="838"/>
    </row>
    <row r="2" ht="16.5" thickBot="1">
      <c r="A2" s="240" t="s">
        <v>757</v>
      </c>
    </row>
    <row r="3" spans="1:4" ht="64.5" thickBot="1">
      <c r="A3" s="668" t="s">
        <v>52</v>
      </c>
      <c r="B3" s="351" t="s">
        <v>252</v>
      </c>
      <c r="C3" s="669" t="s">
        <v>725</v>
      </c>
      <c r="D3" s="670" t="s">
        <v>298</v>
      </c>
    </row>
    <row r="4" spans="1:4" ht="16.5" thickBot="1">
      <c r="A4" s="276" t="s">
        <v>427</v>
      </c>
      <c r="B4" s="277" t="s">
        <v>428</v>
      </c>
      <c r="C4" s="277" t="s">
        <v>429</v>
      </c>
      <c r="D4" s="278" t="s">
        <v>430</v>
      </c>
    </row>
    <row r="5" spans="1:4" ht="15.75" customHeight="1">
      <c r="A5" s="265" t="s">
        <v>726</v>
      </c>
      <c r="B5" s="262" t="s">
        <v>6</v>
      </c>
      <c r="C5" s="263"/>
      <c r="D5" s="264"/>
    </row>
    <row r="6" spans="1:4" ht="15.75" customHeight="1">
      <c r="A6" s="265" t="s">
        <v>727</v>
      </c>
      <c r="B6" s="266" t="s">
        <v>7</v>
      </c>
      <c r="C6" s="267"/>
      <c r="D6" s="268"/>
    </row>
    <row r="7" spans="1:4" ht="15.75" customHeight="1" thickBot="1">
      <c r="A7" s="671" t="s">
        <v>728</v>
      </c>
      <c r="B7" s="271" t="s">
        <v>8</v>
      </c>
      <c r="C7" s="272"/>
      <c r="D7" s="273"/>
    </row>
    <row r="8" spans="1:4" ht="15.75" customHeight="1" thickBot="1">
      <c r="A8" s="663" t="s">
        <v>729</v>
      </c>
      <c r="B8" s="664" t="s">
        <v>9</v>
      </c>
      <c r="C8" s="665"/>
      <c r="D8" s="666">
        <f>+D5+D6+D7</f>
        <v>0</v>
      </c>
    </row>
    <row r="9" spans="1:4" ht="15.75" customHeight="1">
      <c r="A9" s="261" t="s">
        <v>730</v>
      </c>
      <c r="B9" s="262" t="s">
        <v>10</v>
      </c>
      <c r="C9" s="263"/>
      <c r="D9" s="264"/>
    </row>
    <row r="10" spans="1:4" ht="15.75" customHeight="1">
      <c r="A10" s="265" t="s">
        <v>731</v>
      </c>
      <c r="B10" s="266" t="s">
        <v>11</v>
      </c>
      <c r="C10" s="267"/>
      <c r="D10" s="268"/>
    </row>
    <row r="11" spans="1:4" ht="15.75" customHeight="1">
      <c r="A11" s="265" t="s">
        <v>732</v>
      </c>
      <c r="B11" s="266" t="s">
        <v>12</v>
      </c>
      <c r="C11" s="267"/>
      <c r="D11" s="268"/>
    </row>
    <row r="12" spans="1:4" ht="15.75" customHeight="1">
      <c r="A12" s="265" t="s">
        <v>733</v>
      </c>
      <c r="B12" s="266" t="s">
        <v>13</v>
      </c>
      <c r="C12" s="267"/>
      <c r="D12" s="268"/>
    </row>
    <row r="13" spans="1:4" ht="15.75" customHeight="1" thickBot="1">
      <c r="A13" s="671" t="s">
        <v>734</v>
      </c>
      <c r="B13" s="271" t="s">
        <v>14</v>
      </c>
      <c r="C13" s="272"/>
      <c r="D13" s="273"/>
    </row>
    <row r="14" spans="1:4" ht="15.75" customHeight="1" thickBot="1">
      <c r="A14" s="663" t="s">
        <v>735</v>
      </c>
      <c r="B14" s="664" t="s">
        <v>15</v>
      </c>
      <c r="C14" s="672"/>
      <c r="D14" s="666">
        <f>+D9+D10+D11+D12+D13</f>
        <v>0</v>
      </c>
    </row>
    <row r="15" spans="1:4" ht="15.75" customHeight="1">
      <c r="A15" s="261"/>
      <c r="B15" s="262" t="s">
        <v>16</v>
      </c>
      <c r="C15" s="263"/>
      <c r="D15" s="264"/>
    </row>
    <row r="16" spans="1:4" ht="15.75" customHeight="1">
      <c r="A16" s="265"/>
      <c r="B16" s="266" t="s">
        <v>17</v>
      </c>
      <c r="C16" s="267"/>
      <c r="D16" s="268"/>
    </row>
    <row r="17" spans="1:4" ht="15.75" customHeight="1">
      <c r="A17" s="265"/>
      <c r="B17" s="266" t="s">
        <v>18</v>
      </c>
      <c r="C17" s="267"/>
      <c r="D17" s="268"/>
    </row>
    <row r="18" spans="1:4" ht="15.75" customHeight="1">
      <c r="A18" s="265"/>
      <c r="B18" s="266" t="s">
        <v>19</v>
      </c>
      <c r="C18" s="267"/>
      <c r="D18" s="268"/>
    </row>
    <row r="19" spans="1:4" ht="15.75" customHeight="1">
      <c r="A19" s="265"/>
      <c r="B19" s="266" t="s">
        <v>20</v>
      </c>
      <c r="C19" s="267"/>
      <c r="D19" s="268"/>
    </row>
    <row r="20" spans="1:4" ht="15.75" customHeight="1">
      <c r="A20" s="265"/>
      <c r="B20" s="266" t="s">
        <v>21</v>
      </c>
      <c r="C20" s="267"/>
      <c r="D20" s="268"/>
    </row>
    <row r="21" spans="1:4" ht="15.75" customHeight="1">
      <c r="A21" s="265"/>
      <c r="B21" s="266" t="s">
        <v>22</v>
      </c>
      <c r="C21" s="267"/>
      <c r="D21" s="268"/>
    </row>
    <row r="22" spans="1:4" ht="15.75" customHeight="1">
      <c r="A22" s="265"/>
      <c r="B22" s="266" t="s">
        <v>23</v>
      </c>
      <c r="C22" s="267"/>
      <c r="D22" s="268"/>
    </row>
    <row r="23" spans="1:4" ht="15.75" customHeight="1">
      <c r="A23" s="265"/>
      <c r="B23" s="266" t="s">
        <v>24</v>
      </c>
      <c r="C23" s="267"/>
      <c r="D23" s="268"/>
    </row>
    <row r="24" spans="1:4" ht="15.75" customHeight="1">
      <c r="A24" s="265"/>
      <c r="B24" s="266" t="s">
        <v>25</v>
      </c>
      <c r="C24" s="267"/>
      <c r="D24" s="268"/>
    </row>
    <row r="25" spans="1:4" ht="15.75" customHeight="1">
      <c r="A25" s="265"/>
      <c r="B25" s="266" t="s">
        <v>26</v>
      </c>
      <c r="C25" s="267"/>
      <c r="D25" s="268"/>
    </row>
    <row r="26" spans="1:4" ht="15.75" customHeight="1">
      <c r="A26" s="265"/>
      <c r="B26" s="266" t="s">
        <v>27</v>
      </c>
      <c r="C26" s="267"/>
      <c r="D26" s="268"/>
    </row>
    <row r="27" spans="1:4" ht="15.75" customHeight="1">
      <c r="A27" s="265"/>
      <c r="B27" s="266" t="s">
        <v>28</v>
      </c>
      <c r="C27" s="267"/>
      <c r="D27" s="268"/>
    </row>
    <row r="28" spans="1:4" ht="15.75" customHeight="1">
      <c r="A28" s="265"/>
      <c r="B28" s="266" t="s">
        <v>29</v>
      </c>
      <c r="C28" s="267"/>
      <c r="D28" s="268"/>
    </row>
    <row r="29" spans="1:4" ht="15.75" customHeight="1">
      <c r="A29" s="265"/>
      <c r="B29" s="266" t="s">
        <v>30</v>
      </c>
      <c r="C29" s="267"/>
      <c r="D29" s="268"/>
    </row>
    <row r="30" spans="1:4" ht="15.75" customHeight="1">
      <c r="A30" s="265"/>
      <c r="B30" s="266" t="s">
        <v>31</v>
      </c>
      <c r="C30" s="267"/>
      <c r="D30" s="268"/>
    </row>
    <row r="31" spans="1:4" ht="15.75" customHeight="1">
      <c r="A31" s="265"/>
      <c r="B31" s="266" t="s">
        <v>32</v>
      </c>
      <c r="C31" s="267"/>
      <c r="D31" s="268"/>
    </row>
    <row r="32" spans="1:4" ht="15.75" customHeight="1">
      <c r="A32" s="265"/>
      <c r="B32" s="266" t="s">
        <v>33</v>
      </c>
      <c r="C32" s="267"/>
      <c r="D32" s="268"/>
    </row>
    <row r="33" spans="1:4" ht="15.75" customHeight="1">
      <c r="A33" s="265"/>
      <c r="B33" s="266" t="s">
        <v>34</v>
      </c>
      <c r="C33" s="267"/>
      <c r="D33" s="268"/>
    </row>
    <row r="34" spans="1:4" ht="15.75" customHeight="1">
      <c r="A34" s="265"/>
      <c r="B34" s="266" t="s">
        <v>91</v>
      </c>
      <c r="C34" s="267"/>
      <c r="D34" s="268"/>
    </row>
    <row r="35" spans="1:4" ht="15.75" customHeight="1">
      <c r="A35" s="265"/>
      <c r="B35" s="266" t="s">
        <v>187</v>
      </c>
      <c r="C35" s="267"/>
      <c r="D35" s="268"/>
    </row>
    <row r="36" spans="1:4" ht="15.75" customHeight="1">
      <c r="A36" s="265"/>
      <c r="B36" s="266" t="s">
        <v>248</v>
      </c>
      <c r="C36" s="267"/>
      <c r="D36" s="268"/>
    </row>
    <row r="37" spans="1:4" ht="15.75" customHeight="1" thickBot="1">
      <c r="A37" s="279"/>
      <c r="B37" s="280" t="s">
        <v>249</v>
      </c>
      <c r="C37" s="281"/>
      <c r="D37" s="282"/>
    </row>
    <row r="38" spans="1:6" ht="15.75" customHeight="1" thickBot="1">
      <c r="A38" s="839" t="s">
        <v>736</v>
      </c>
      <c r="B38" s="840"/>
      <c r="C38" s="274"/>
      <c r="D38" s="666">
        <f>+D8+D14+SUM(D15:D37)</f>
        <v>0</v>
      </c>
      <c r="F38" s="283"/>
    </row>
  </sheetData>
  <sheetProtection/>
  <mergeCells count="2">
    <mergeCell ref="A1:D1"/>
    <mergeCell ref="A38:B38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dőlt"Alattyán Község Önkormányzata&amp;R&amp;"Times New Roman,Félkövér dőlt"7.4. tájékoztató tábla a ……/2015. (……)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B1" sqref="B1:B16384"/>
    </sheetView>
  </sheetViews>
  <sheetFormatPr defaultColWidth="9.00390625" defaultRowHeight="12.75"/>
  <cols>
    <col min="1" max="1" width="9.375" style="311" customWidth="1"/>
    <col min="2" max="2" width="53.50390625" style="311" customWidth="1"/>
    <col min="3" max="5" width="25.00390625" style="311" customWidth="1"/>
    <col min="6" max="6" width="5.50390625" style="311" customWidth="1"/>
    <col min="7" max="16384" width="9.375" style="311" customWidth="1"/>
  </cols>
  <sheetData>
    <row r="1" spans="1:6" ht="12.75">
      <c r="A1" s="312"/>
      <c r="F1" s="844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841" t="str">
        <f>+CONCATENATE("Alattyán Község Önkormányzat tulajdonában álló gazdálkodó szervezetek működéséből származó",CHAR(10),"kötelezettségek és részesedések alakulása a ",LEFT(ÖSSZEFÜGGÉSEK!A4,4),". évben")</f>
        <v>Alattyán Község Önkormányzat tulajdonában álló gazdálkodó szervezetek működéséből származó
kötelezettségek és részesedések alakulása a 2014. évben</v>
      </c>
      <c r="B2" s="841"/>
      <c r="C2" s="841"/>
      <c r="D2" s="841"/>
      <c r="E2" s="841"/>
      <c r="F2" s="844"/>
    </row>
    <row r="3" spans="1:6" ht="16.5" thickBot="1">
      <c r="A3" s="313"/>
      <c r="F3" s="844"/>
    </row>
    <row r="4" spans="1:6" ht="79.5" thickBot="1">
      <c r="A4" s="314" t="s">
        <v>252</v>
      </c>
      <c r="B4" s="315" t="s">
        <v>299</v>
      </c>
      <c r="C4" s="315" t="s">
        <v>300</v>
      </c>
      <c r="D4" s="315" t="s">
        <v>301</v>
      </c>
      <c r="E4" s="316" t="s">
        <v>302</v>
      </c>
      <c r="F4" s="844"/>
    </row>
    <row r="5" spans="1:6" ht="15.75">
      <c r="A5" s="317" t="s">
        <v>6</v>
      </c>
      <c r="B5" s="321" t="s">
        <v>800</v>
      </c>
      <c r="C5" s="324">
        <v>1</v>
      </c>
      <c r="D5" s="327">
        <v>500000</v>
      </c>
      <c r="E5" s="331">
        <v>799506000</v>
      </c>
      <c r="F5" s="844"/>
    </row>
    <row r="6" spans="1:6" ht="15.75">
      <c r="A6" s="318" t="s">
        <v>7</v>
      </c>
      <c r="B6" s="322"/>
      <c r="C6" s="325"/>
      <c r="D6" s="328"/>
      <c r="E6" s="332"/>
      <c r="F6" s="844"/>
    </row>
    <row r="7" spans="1:6" ht="15.75">
      <c r="A7" s="318" t="s">
        <v>8</v>
      </c>
      <c r="B7" s="322"/>
      <c r="C7" s="325"/>
      <c r="D7" s="328"/>
      <c r="E7" s="332"/>
      <c r="F7" s="844"/>
    </row>
    <row r="8" spans="1:6" ht="15.75">
      <c r="A8" s="318" t="s">
        <v>9</v>
      </c>
      <c r="B8" s="322"/>
      <c r="C8" s="325"/>
      <c r="D8" s="328"/>
      <c r="E8" s="332"/>
      <c r="F8" s="844"/>
    </row>
    <row r="9" spans="1:6" ht="15.75">
      <c r="A9" s="318" t="s">
        <v>10</v>
      </c>
      <c r="B9" s="322"/>
      <c r="C9" s="325"/>
      <c r="D9" s="328"/>
      <c r="E9" s="332"/>
      <c r="F9" s="844"/>
    </row>
    <row r="10" spans="1:6" ht="15.75">
      <c r="A10" s="318" t="s">
        <v>11</v>
      </c>
      <c r="B10" s="322"/>
      <c r="C10" s="325"/>
      <c r="D10" s="328"/>
      <c r="E10" s="332"/>
      <c r="F10" s="844"/>
    </row>
    <row r="11" spans="1:6" ht="15.75">
      <c r="A11" s="318" t="s">
        <v>12</v>
      </c>
      <c r="B11" s="322"/>
      <c r="C11" s="325"/>
      <c r="D11" s="328"/>
      <c r="E11" s="332"/>
      <c r="F11" s="844"/>
    </row>
    <row r="12" spans="1:6" ht="15.75">
      <c r="A12" s="318" t="s">
        <v>13</v>
      </c>
      <c r="B12" s="322"/>
      <c r="C12" s="325"/>
      <c r="D12" s="328"/>
      <c r="E12" s="332"/>
      <c r="F12" s="844"/>
    </row>
    <row r="13" spans="1:6" ht="15.75">
      <c r="A13" s="318" t="s">
        <v>14</v>
      </c>
      <c r="B13" s="322"/>
      <c r="C13" s="325"/>
      <c r="D13" s="328"/>
      <c r="E13" s="332"/>
      <c r="F13" s="844"/>
    </row>
    <row r="14" spans="1:6" ht="15.75">
      <c r="A14" s="318" t="s">
        <v>15</v>
      </c>
      <c r="B14" s="322"/>
      <c r="C14" s="325"/>
      <c r="D14" s="328"/>
      <c r="E14" s="332"/>
      <c r="F14" s="844"/>
    </row>
    <row r="15" spans="1:6" ht="15.75">
      <c r="A15" s="318" t="s">
        <v>16</v>
      </c>
      <c r="B15" s="322"/>
      <c r="C15" s="325"/>
      <c r="D15" s="328"/>
      <c r="E15" s="332"/>
      <c r="F15" s="844"/>
    </row>
    <row r="16" spans="1:6" ht="15.75">
      <c r="A16" s="318" t="s">
        <v>17</v>
      </c>
      <c r="B16" s="322"/>
      <c r="C16" s="325"/>
      <c r="D16" s="328"/>
      <c r="E16" s="332"/>
      <c r="F16" s="844"/>
    </row>
    <row r="17" spans="1:6" ht="15.75">
      <c r="A17" s="318" t="s">
        <v>18</v>
      </c>
      <c r="B17" s="322"/>
      <c r="C17" s="325"/>
      <c r="D17" s="328"/>
      <c r="E17" s="332"/>
      <c r="F17" s="844"/>
    </row>
    <row r="18" spans="1:6" ht="15.75">
      <c r="A18" s="318" t="s">
        <v>19</v>
      </c>
      <c r="B18" s="322"/>
      <c r="C18" s="325"/>
      <c r="D18" s="328"/>
      <c r="E18" s="332"/>
      <c r="F18" s="844"/>
    </row>
    <row r="19" spans="1:6" ht="15.75">
      <c r="A19" s="318" t="s">
        <v>20</v>
      </c>
      <c r="B19" s="322"/>
      <c r="C19" s="325"/>
      <c r="D19" s="328"/>
      <c r="E19" s="332"/>
      <c r="F19" s="844"/>
    </row>
    <row r="20" spans="1:6" ht="15.75">
      <c r="A20" s="318" t="s">
        <v>21</v>
      </c>
      <c r="B20" s="322"/>
      <c r="C20" s="325"/>
      <c r="D20" s="328"/>
      <c r="E20" s="332"/>
      <c r="F20" s="844"/>
    </row>
    <row r="21" spans="1:6" ht="16.5" thickBot="1">
      <c r="A21" s="319" t="s">
        <v>22</v>
      </c>
      <c r="B21" s="323"/>
      <c r="C21" s="326"/>
      <c r="D21" s="329"/>
      <c r="E21" s="333"/>
      <c r="F21" s="844"/>
    </row>
    <row r="22" spans="1:6" ht="16.5" thickBot="1">
      <c r="A22" s="842" t="s">
        <v>303</v>
      </c>
      <c r="B22" s="843"/>
      <c r="C22" s="320"/>
      <c r="D22" s="330">
        <f>IF(SUM(D5:D21)=0,"",SUM(D5:D21))</f>
        <v>500000</v>
      </c>
      <c r="E22" s="334">
        <f>IF(SUM(E5:E21)=0,"",SUM(E5:E21))</f>
        <v>799506000</v>
      </c>
      <c r="F22" s="844"/>
    </row>
    <row r="23" ht="15.75">
      <c r="A23" s="313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BreakPreview" zoomScaleNormal="130" zoomScaleSheetLayoutView="100" workbookViewId="0" topLeftCell="A127">
      <selection activeCell="D140" sqref="D140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16384" width="9.375" style="416" customWidth="1"/>
  </cols>
  <sheetData>
    <row r="1" spans="1:5" ht="15.75" customHeight="1">
      <c r="A1" s="714" t="s">
        <v>3</v>
      </c>
      <c r="B1" s="714"/>
      <c r="C1" s="714"/>
      <c r="D1" s="714"/>
      <c r="E1" s="714"/>
    </row>
    <row r="2" spans="1:5" ht="15.75" customHeight="1" thickBot="1">
      <c r="A2" s="44" t="s">
        <v>110</v>
      </c>
      <c r="B2" s="44"/>
      <c r="C2" s="403"/>
      <c r="D2" s="403"/>
      <c r="E2" s="403" t="s">
        <v>157</v>
      </c>
    </row>
    <row r="3" spans="1:5" ht="15.75" customHeight="1">
      <c r="A3" s="715" t="s">
        <v>59</v>
      </c>
      <c r="B3" s="711" t="s">
        <v>5</v>
      </c>
      <c r="C3" s="708" t="str">
        <f>+'1.1.sz.mell.'!C3:E3</f>
        <v>2014. évi</v>
      </c>
      <c r="D3" s="708"/>
      <c r="E3" s="709"/>
    </row>
    <row r="4" spans="1:5" ht="37.5" customHeight="1" thickBot="1">
      <c r="A4" s="712"/>
      <c r="B4" s="707"/>
      <c r="C4" s="46" t="s">
        <v>179</v>
      </c>
      <c r="D4" s="46" t="s">
        <v>183</v>
      </c>
      <c r="E4" s="47" t="s">
        <v>184</v>
      </c>
    </row>
    <row r="5" spans="1:5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430</v>
      </c>
      <c r="E5" s="430" t="s">
        <v>431</v>
      </c>
    </row>
    <row r="6" spans="1:5" s="418" customFormat="1" ht="12" customHeight="1" thickBot="1">
      <c r="A6" s="376" t="s">
        <v>6</v>
      </c>
      <c r="B6" s="377" t="s">
        <v>311</v>
      </c>
      <c r="C6" s="408">
        <f>SUM(C7:C12)</f>
        <v>0</v>
      </c>
      <c r="D6" s="408">
        <f>SUM(D7:D12)</f>
        <v>0</v>
      </c>
      <c r="E6" s="391">
        <f>SUM(E7:E12)</f>
        <v>0</v>
      </c>
    </row>
    <row r="7" spans="1:5" s="418" customFormat="1" ht="12" customHeight="1">
      <c r="A7" s="371" t="s">
        <v>71</v>
      </c>
      <c r="B7" s="419" t="s">
        <v>312</v>
      </c>
      <c r="C7" s="410"/>
      <c r="D7" s="410"/>
      <c r="E7" s="393"/>
    </row>
    <row r="8" spans="1:5" s="418" customFormat="1" ht="12" customHeight="1">
      <c r="A8" s="370" t="s">
        <v>72</v>
      </c>
      <c r="B8" s="420" t="s">
        <v>313</v>
      </c>
      <c r="C8" s="409"/>
      <c r="D8" s="409"/>
      <c r="E8" s="392"/>
    </row>
    <row r="9" spans="1:5" s="418" customFormat="1" ht="12" customHeight="1">
      <c r="A9" s="370" t="s">
        <v>73</v>
      </c>
      <c r="B9" s="420" t="s">
        <v>314</v>
      </c>
      <c r="C9" s="409"/>
      <c r="D9" s="409"/>
      <c r="E9" s="392"/>
    </row>
    <row r="10" spans="1:5" s="418" customFormat="1" ht="12" customHeight="1">
      <c r="A10" s="370" t="s">
        <v>74</v>
      </c>
      <c r="B10" s="420" t="s">
        <v>315</v>
      </c>
      <c r="C10" s="409"/>
      <c r="D10" s="409"/>
      <c r="E10" s="392"/>
    </row>
    <row r="11" spans="1:5" s="418" customFormat="1" ht="12" customHeight="1">
      <c r="A11" s="370" t="s">
        <v>106</v>
      </c>
      <c r="B11" s="420" t="s">
        <v>316</v>
      </c>
      <c r="C11" s="409"/>
      <c r="D11" s="409"/>
      <c r="E11" s="392"/>
    </row>
    <row r="12" spans="1:5" s="418" customFormat="1" ht="12" customHeight="1" thickBot="1">
      <c r="A12" s="372" t="s">
        <v>75</v>
      </c>
      <c r="B12" s="421" t="s">
        <v>317</v>
      </c>
      <c r="C12" s="411"/>
      <c r="D12" s="411"/>
      <c r="E12" s="394"/>
    </row>
    <row r="13" spans="1:5" s="418" customFormat="1" ht="12" customHeight="1" thickBot="1">
      <c r="A13" s="376" t="s">
        <v>7</v>
      </c>
      <c r="B13" s="398" t="s">
        <v>318</v>
      </c>
      <c r="C13" s="408">
        <f>SUM(C14:C18)</f>
        <v>0</v>
      </c>
      <c r="D13" s="408">
        <f>SUM(D14:D18)</f>
        <v>0</v>
      </c>
      <c r="E13" s="391">
        <f>SUM(E14:E18)</f>
        <v>0</v>
      </c>
    </row>
    <row r="14" spans="1:5" s="418" customFormat="1" ht="12" customHeight="1">
      <c r="A14" s="371" t="s">
        <v>77</v>
      </c>
      <c r="B14" s="419" t="s">
        <v>319</v>
      </c>
      <c r="C14" s="410"/>
      <c r="D14" s="410"/>
      <c r="E14" s="393"/>
    </row>
    <row r="15" spans="1:5" s="418" customFormat="1" ht="12" customHeight="1">
      <c r="A15" s="370" t="s">
        <v>78</v>
      </c>
      <c r="B15" s="420" t="s">
        <v>320</v>
      </c>
      <c r="C15" s="409"/>
      <c r="D15" s="409"/>
      <c r="E15" s="392"/>
    </row>
    <row r="16" spans="1:5" s="418" customFormat="1" ht="12" customHeight="1">
      <c r="A16" s="370" t="s">
        <v>79</v>
      </c>
      <c r="B16" s="420" t="s">
        <v>321</v>
      </c>
      <c r="C16" s="409"/>
      <c r="D16" s="409"/>
      <c r="E16" s="392"/>
    </row>
    <row r="17" spans="1:5" s="418" customFormat="1" ht="12" customHeight="1">
      <c r="A17" s="370" t="s">
        <v>80</v>
      </c>
      <c r="B17" s="420" t="s">
        <v>322</v>
      </c>
      <c r="C17" s="409"/>
      <c r="D17" s="409"/>
      <c r="E17" s="392"/>
    </row>
    <row r="18" spans="1:5" s="418" customFormat="1" ht="12" customHeight="1">
      <c r="A18" s="370" t="s">
        <v>81</v>
      </c>
      <c r="B18" s="420" t="s">
        <v>323</v>
      </c>
      <c r="C18" s="409"/>
      <c r="D18" s="409"/>
      <c r="E18" s="392"/>
    </row>
    <row r="19" spans="1:5" s="418" customFormat="1" ht="12" customHeight="1" thickBot="1">
      <c r="A19" s="372" t="s">
        <v>88</v>
      </c>
      <c r="B19" s="421" t="s">
        <v>324</v>
      </c>
      <c r="C19" s="411"/>
      <c r="D19" s="411"/>
      <c r="E19" s="394"/>
    </row>
    <row r="20" spans="1:5" s="418" customFormat="1" ht="12" customHeight="1" thickBot="1">
      <c r="A20" s="376" t="s">
        <v>8</v>
      </c>
      <c r="B20" s="377" t="s">
        <v>325</v>
      </c>
      <c r="C20" s="408">
        <f>SUM(C21:C25)</f>
        <v>0</v>
      </c>
      <c r="D20" s="408">
        <f>SUM(D21:D25)</f>
        <v>0</v>
      </c>
      <c r="E20" s="391">
        <f>SUM(E21:E25)</f>
        <v>0</v>
      </c>
    </row>
    <row r="21" spans="1:5" s="418" customFormat="1" ht="12" customHeight="1">
      <c r="A21" s="371" t="s">
        <v>60</v>
      </c>
      <c r="B21" s="419" t="s">
        <v>326</v>
      </c>
      <c r="C21" s="410"/>
      <c r="D21" s="410"/>
      <c r="E21" s="393"/>
    </row>
    <row r="22" spans="1:5" s="418" customFormat="1" ht="12" customHeight="1">
      <c r="A22" s="370" t="s">
        <v>61</v>
      </c>
      <c r="B22" s="420" t="s">
        <v>327</v>
      </c>
      <c r="C22" s="409"/>
      <c r="D22" s="409"/>
      <c r="E22" s="392"/>
    </row>
    <row r="23" spans="1:5" s="418" customFormat="1" ht="12" customHeight="1">
      <c r="A23" s="370" t="s">
        <v>62</v>
      </c>
      <c r="B23" s="420" t="s">
        <v>328</v>
      </c>
      <c r="C23" s="409"/>
      <c r="D23" s="409"/>
      <c r="E23" s="392"/>
    </row>
    <row r="24" spans="1:5" s="418" customFormat="1" ht="12" customHeight="1">
      <c r="A24" s="370" t="s">
        <v>63</v>
      </c>
      <c r="B24" s="420" t="s">
        <v>329</v>
      </c>
      <c r="C24" s="409"/>
      <c r="D24" s="409"/>
      <c r="E24" s="392"/>
    </row>
    <row r="25" spans="1:5" s="418" customFormat="1" ht="12" customHeight="1">
      <c r="A25" s="370" t="s">
        <v>120</v>
      </c>
      <c r="B25" s="420" t="s">
        <v>330</v>
      </c>
      <c r="C25" s="409"/>
      <c r="D25" s="409"/>
      <c r="E25" s="392"/>
    </row>
    <row r="26" spans="1:5" s="418" customFormat="1" ht="12" customHeight="1" thickBot="1">
      <c r="A26" s="372" t="s">
        <v>121</v>
      </c>
      <c r="B26" s="421" t="s">
        <v>331</v>
      </c>
      <c r="C26" s="411"/>
      <c r="D26" s="411"/>
      <c r="E26" s="394"/>
    </row>
    <row r="27" spans="1:5" s="418" customFormat="1" ht="12" customHeight="1" thickBot="1">
      <c r="A27" s="376" t="s">
        <v>122</v>
      </c>
      <c r="B27" s="377" t="s">
        <v>332</v>
      </c>
      <c r="C27" s="414">
        <f>+C28+C31+C32+C33</f>
        <v>0</v>
      </c>
      <c r="D27" s="414">
        <f>+D28+D31+D32+D33</f>
        <v>0</v>
      </c>
      <c r="E27" s="427">
        <f>+E28+E31+E32+E33</f>
        <v>0</v>
      </c>
    </row>
    <row r="28" spans="1:5" s="418" customFormat="1" ht="12" customHeight="1">
      <c r="A28" s="371" t="s">
        <v>333</v>
      </c>
      <c r="B28" s="419" t="s">
        <v>334</v>
      </c>
      <c r="C28" s="429">
        <f>+C29+C30</f>
        <v>0</v>
      </c>
      <c r="D28" s="429">
        <f>+D29+D30</f>
        <v>0</v>
      </c>
      <c r="E28" s="428">
        <f>+E29+E30</f>
        <v>0</v>
      </c>
    </row>
    <row r="29" spans="1:5" s="418" customFormat="1" ht="12" customHeight="1">
      <c r="A29" s="370" t="s">
        <v>335</v>
      </c>
      <c r="B29" s="420" t="s">
        <v>336</v>
      </c>
      <c r="C29" s="409"/>
      <c r="D29" s="409"/>
      <c r="E29" s="392"/>
    </row>
    <row r="30" spans="1:5" s="418" customFormat="1" ht="12" customHeight="1">
      <c r="A30" s="370" t="s">
        <v>337</v>
      </c>
      <c r="B30" s="420" t="s">
        <v>338</v>
      </c>
      <c r="C30" s="409"/>
      <c r="D30" s="409"/>
      <c r="E30" s="392"/>
    </row>
    <row r="31" spans="1:5" s="418" customFormat="1" ht="12" customHeight="1">
      <c r="A31" s="370" t="s">
        <v>339</v>
      </c>
      <c r="B31" s="420" t="s">
        <v>340</v>
      </c>
      <c r="C31" s="409"/>
      <c r="D31" s="409"/>
      <c r="E31" s="392"/>
    </row>
    <row r="32" spans="1:5" s="418" customFormat="1" ht="12" customHeight="1">
      <c r="A32" s="370" t="s">
        <v>341</v>
      </c>
      <c r="B32" s="420" t="s">
        <v>342</v>
      </c>
      <c r="C32" s="409"/>
      <c r="D32" s="409"/>
      <c r="E32" s="392"/>
    </row>
    <row r="33" spans="1:5" s="418" customFormat="1" ht="12" customHeight="1" thickBot="1">
      <c r="A33" s="372" t="s">
        <v>343</v>
      </c>
      <c r="B33" s="421" t="s">
        <v>344</v>
      </c>
      <c r="C33" s="411"/>
      <c r="D33" s="411"/>
      <c r="E33" s="394"/>
    </row>
    <row r="34" spans="1:5" s="418" customFormat="1" ht="12" customHeight="1" thickBot="1">
      <c r="A34" s="376" t="s">
        <v>10</v>
      </c>
      <c r="B34" s="377" t="s">
        <v>345</v>
      </c>
      <c r="C34" s="408">
        <f>SUM(C35:C44)</f>
        <v>7629</v>
      </c>
      <c r="D34" s="408">
        <f>SUM(D35:D44)</f>
        <v>8417</v>
      </c>
      <c r="E34" s="391">
        <f>SUM(E35:E44)</f>
        <v>8912</v>
      </c>
    </row>
    <row r="35" spans="1:5" s="418" customFormat="1" ht="12" customHeight="1">
      <c r="A35" s="371" t="s">
        <v>64</v>
      </c>
      <c r="B35" s="419" t="s">
        <v>346</v>
      </c>
      <c r="C35" s="410">
        <v>1166</v>
      </c>
      <c r="D35" s="410">
        <v>1166</v>
      </c>
      <c r="E35" s="393">
        <v>1166</v>
      </c>
    </row>
    <row r="36" spans="1:5" s="418" customFormat="1" ht="12" customHeight="1">
      <c r="A36" s="370" t="s">
        <v>65</v>
      </c>
      <c r="B36" s="420" t="s">
        <v>347</v>
      </c>
      <c r="C36" s="409">
        <v>1969</v>
      </c>
      <c r="D36" s="409">
        <v>1969</v>
      </c>
      <c r="E36" s="392">
        <v>1969</v>
      </c>
    </row>
    <row r="37" spans="1:5" s="418" customFormat="1" ht="12" customHeight="1">
      <c r="A37" s="370" t="s">
        <v>66</v>
      </c>
      <c r="B37" s="420" t="s">
        <v>348</v>
      </c>
      <c r="C37" s="409"/>
      <c r="D37" s="409"/>
      <c r="E37" s="392"/>
    </row>
    <row r="38" spans="1:5" s="418" customFormat="1" ht="12" customHeight="1">
      <c r="A38" s="370" t="s">
        <v>124</v>
      </c>
      <c r="B38" s="420" t="s">
        <v>349</v>
      </c>
      <c r="C38" s="409"/>
      <c r="D38" s="409"/>
      <c r="E38" s="392"/>
    </row>
    <row r="39" spans="1:5" s="418" customFormat="1" ht="12" customHeight="1">
      <c r="A39" s="370" t="s">
        <v>125</v>
      </c>
      <c r="B39" s="420" t="s">
        <v>350</v>
      </c>
      <c r="C39" s="409">
        <v>707</v>
      </c>
      <c r="D39" s="409">
        <f>1101</f>
        <v>1101</v>
      </c>
      <c r="E39" s="392">
        <v>1101</v>
      </c>
    </row>
    <row r="40" spans="1:5" s="418" customFormat="1" ht="12" customHeight="1">
      <c r="A40" s="370" t="s">
        <v>126</v>
      </c>
      <c r="B40" s="420" t="s">
        <v>351</v>
      </c>
      <c r="C40" s="409">
        <v>1545</v>
      </c>
      <c r="D40" s="409">
        <f>1419+177</f>
        <v>1596</v>
      </c>
      <c r="E40" s="392">
        <f>1914+177</f>
        <v>2091</v>
      </c>
    </row>
    <row r="41" spans="1:5" s="418" customFormat="1" ht="12" customHeight="1">
      <c r="A41" s="370" t="s">
        <v>127</v>
      </c>
      <c r="B41" s="420" t="s">
        <v>352</v>
      </c>
      <c r="C41" s="409">
        <v>116</v>
      </c>
      <c r="D41" s="409">
        <v>459</v>
      </c>
      <c r="E41" s="392">
        <v>459</v>
      </c>
    </row>
    <row r="42" spans="1:5" s="418" customFormat="1" ht="12" customHeight="1">
      <c r="A42" s="370" t="s">
        <v>128</v>
      </c>
      <c r="B42" s="420" t="s">
        <v>353</v>
      </c>
      <c r="C42" s="409"/>
      <c r="D42" s="409"/>
      <c r="E42" s="392"/>
    </row>
    <row r="43" spans="1:5" s="418" customFormat="1" ht="12" customHeight="1">
      <c r="A43" s="370" t="s">
        <v>354</v>
      </c>
      <c r="B43" s="420" t="s">
        <v>355</v>
      </c>
      <c r="C43" s="412"/>
      <c r="D43" s="412"/>
      <c r="E43" s="395"/>
    </row>
    <row r="44" spans="1:5" s="418" customFormat="1" ht="12" customHeight="1" thickBot="1">
      <c r="A44" s="372" t="s">
        <v>356</v>
      </c>
      <c r="B44" s="421" t="s">
        <v>357</v>
      </c>
      <c r="C44" s="413">
        <v>2126</v>
      </c>
      <c r="D44" s="413">
        <v>2126</v>
      </c>
      <c r="E44" s="396">
        <v>2126</v>
      </c>
    </row>
    <row r="45" spans="1:5" s="418" customFormat="1" ht="12" customHeight="1" thickBot="1">
      <c r="A45" s="376" t="s">
        <v>11</v>
      </c>
      <c r="B45" s="377" t="s">
        <v>358</v>
      </c>
      <c r="C45" s="408">
        <f>SUM(C46:C50)</f>
        <v>0</v>
      </c>
      <c r="D45" s="408">
        <f>SUM(D46:D50)</f>
        <v>0</v>
      </c>
      <c r="E45" s="391">
        <f>SUM(E46:E50)</f>
        <v>0</v>
      </c>
    </row>
    <row r="46" spans="1:5" s="418" customFormat="1" ht="12" customHeight="1">
      <c r="A46" s="371" t="s">
        <v>67</v>
      </c>
      <c r="B46" s="419" t="s">
        <v>359</v>
      </c>
      <c r="C46" s="431"/>
      <c r="D46" s="431"/>
      <c r="E46" s="397"/>
    </row>
    <row r="47" spans="1:5" s="418" customFormat="1" ht="12" customHeight="1">
      <c r="A47" s="370" t="s">
        <v>68</v>
      </c>
      <c r="B47" s="420" t="s">
        <v>360</v>
      </c>
      <c r="C47" s="412"/>
      <c r="D47" s="412"/>
      <c r="E47" s="395"/>
    </row>
    <row r="48" spans="1:5" s="418" customFormat="1" ht="12" customHeight="1">
      <c r="A48" s="370" t="s">
        <v>361</v>
      </c>
      <c r="B48" s="420" t="s">
        <v>362</v>
      </c>
      <c r="C48" s="412"/>
      <c r="D48" s="412"/>
      <c r="E48" s="395"/>
    </row>
    <row r="49" spans="1:5" s="418" customFormat="1" ht="12" customHeight="1">
      <c r="A49" s="370" t="s">
        <v>363</v>
      </c>
      <c r="B49" s="420" t="s">
        <v>364</v>
      </c>
      <c r="C49" s="412"/>
      <c r="D49" s="412"/>
      <c r="E49" s="395"/>
    </row>
    <row r="50" spans="1:5" s="418" customFormat="1" ht="12" customHeight="1" thickBot="1">
      <c r="A50" s="372" t="s">
        <v>365</v>
      </c>
      <c r="B50" s="421" t="s">
        <v>366</v>
      </c>
      <c r="C50" s="413"/>
      <c r="D50" s="413"/>
      <c r="E50" s="396"/>
    </row>
    <row r="51" spans="1:5" s="418" customFormat="1" ht="17.25" customHeight="1" thickBot="1">
      <c r="A51" s="376" t="s">
        <v>129</v>
      </c>
      <c r="B51" s="377" t="s">
        <v>367</v>
      </c>
      <c r="C51" s="408">
        <f>SUM(C52:C54)</f>
        <v>0</v>
      </c>
      <c r="D51" s="408">
        <f>SUM(D52:D54)</f>
        <v>0</v>
      </c>
      <c r="E51" s="391">
        <f>SUM(E52:E54)</f>
        <v>0</v>
      </c>
    </row>
    <row r="52" spans="1:5" s="418" customFormat="1" ht="12" customHeight="1">
      <c r="A52" s="371" t="s">
        <v>69</v>
      </c>
      <c r="B52" s="419" t="s">
        <v>368</v>
      </c>
      <c r="C52" s="410"/>
      <c r="D52" s="410"/>
      <c r="E52" s="393"/>
    </row>
    <row r="53" spans="1:5" s="418" customFormat="1" ht="12" customHeight="1">
      <c r="A53" s="370" t="s">
        <v>70</v>
      </c>
      <c r="B53" s="420" t="s">
        <v>369</v>
      </c>
      <c r="C53" s="409"/>
      <c r="D53" s="409"/>
      <c r="E53" s="392"/>
    </row>
    <row r="54" spans="1:5" s="418" customFormat="1" ht="12" customHeight="1">
      <c r="A54" s="370" t="s">
        <v>370</v>
      </c>
      <c r="B54" s="420" t="s">
        <v>371</v>
      </c>
      <c r="C54" s="409"/>
      <c r="D54" s="409"/>
      <c r="E54" s="392"/>
    </row>
    <row r="55" spans="1:5" s="418" customFormat="1" ht="12" customHeight="1" thickBot="1">
      <c r="A55" s="372" t="s">
        <v>372</v>
      </c>
      <c r="B55" s="421" t="s">
        <v>373</v>
      </c>
      <c r="C55" s="411"/>
      <c r="D55" s="411"/>
      <c r="E55" s="394"/>
    </row>
    <row r="56" spans="1:5" s="418" customFormat="1" ht="12" customHeight="1" thickBot="1">
      <c r="A56" s="376" t="s">
        <v>13</v>
      </c>
      <c r="B56" s="398" t="s">
        <v>374</v>
      </c>
      <c r="C56" s="408">
        <f>SUM(C57:C59)</f>
        <v>0</v>
      </c>
      <c r="D56" s="408">
        <f>SUM(D57:D59)</f>
        <v>0</v>
      </c>
      <c r="E56" s="391">
        <f>SUM(E57:E59)</f>
        <v>0</v>
      </c>
    </row>
    <row r="57" spans="1:5" s="418" customFormat="1" ht="12" customHeight="1">
      <c r="A57" s="371" t="s">
        <v>130</v>
      </c>
      <c r="B57" s="419" t="s">
        <v>375</v>
      </c>
      <c r="C57" s="412"/>
      <c r="D57" s="412"/>
      <c r="E57" s="395"/>
    </row>
    <row r="58" spans="1:5" s="418" customFormat="1" ht="12" customHeight="1">
      <c r="A58" s="370" t="s">
        <v>131</v>
      </c>
      <c r="B58" s="420" t="s">
        <v>376</v>
      </c>
      <c r="C58" s="412"/>
      <c r="D58" s="412"/>
      <c r="E58" s="395"/>
    </row>
    <row r="59" spans="1:5" s="418" customFormat="1" ht="12" customHeight="1">
      <c r="A59" s="370" t="s">
        <v>158</v>
      </c>
      <c r="B59" s="420" t="s">
        <v>377</v>
      </c>
      <c r="C59" s="412"/>
      <c r="D59" s="412"/>
      <c r="E59" s="395"/>
    </row>
    <row r="60" spans="1:5" s="418" customFormat="1" ht="12" customHeight="1" thickBot="1">
      <c r="A60" s="372" t="s">
        <v>378</v>
      </c>
      <c r="B60" s="421" t="s">
        <v>379</v>
      </c>
      <c r="C60" s="412"/>
      <c r="D60" s="412"/>
      <c r="E60" s="395"/>
    </row>
    <row r="61" spans="1:5" s="418" customFormat="1" ht="12" customHeight="1" thickBot="1">
      <c r="A61" s="376" t="s">
        <v>14</v>
      </c>
      <c r="B61" s="377" t="s">
        <v>380</v>
      </c>
      <c r="C61" s="414">
        <f>+C6+C13+C20+C27+C34+C45+C51+C56</f>
        <v>7629</v>
      </c>
      <c r="D61" s="414">
        <f>+D6+D13+D20+D27+D34+D45+D51+D56</f>
        <v>8417</v>
      </c>
      <c r="E61" s="427">
        <f>+E6+E13+E20+E27+E34+E45+E51+E56</f>
        <v>8912</v>
      </c>
    </row>
    <row r="62" spans="1:5" s="418" customFormat="1" ht="12" customHeight="1" thickBot="1">
      <c r="A62" s="432" t="s">
        <v>381</v>
      </c>
      <c r="B62" s="398" t="s">
        <v>382</v>
      </c>
      <c r="C62" s="408">
        <f>+C63+C64+C65</f>
        <v>0</v>
      </c>
      <c r="D62" s="408">
        <f>+D63+D64+D65</f>
        <v>0</v>
      </c>
      <c r="E62" s="391">
        <f>+E63+E64+E65</f>
        <v>0</v>
      </c>
    </row>
    <row r="63" spans="1:5" s="418" customFormat="1" ht="12" customHeight="1">
      <c r="A63" s="371" t="s">
        <v>383</v>
      </c>
      <c r="B63" s="419" t="s">
        <v>384</v>
      </c>
      <c r="C63" s="412"/>
      <c r="D63" s="412"/>
      <c r="E63" s="395"/>
    </row>
    <row r="64" spans="1:5" s="418" customFormat="1" ht="12" customHeight="1">
      <c r="A64" s="370" t="s">
        <v>385</v>
      </c>
      <c r="B64" s="420" t="s">
        <v>386</v>
      </c>
      <c r="C64" s="412"/>
      <c r="D64" s="412"/>
      <c r="E64" s="395"/>
    </row>
    <row r="65" spans="1:5" s="418" customFormat="1" ht="12" customHeight="1" thickBot="1">
      <c r="A65" s="372" t="s">
        <v>387</v>
      </c>
      <c r="B65" s="356" t="s">
        <v>432</v>
      </c>
      <c r="C65" s="412"/>
      <c r="D65" s="412"/>
      <c r="E65" s="395"/>
    </row>
    <row r="66" spans="1:5" s="418" customFormat="1" ht="12" customHeight="1" thickBot="1">
      <c r="A66" s="432" t="s">
        <v>389</v>
      </c>
      <c r="B66" s="398" t="s">
        <v>390</v>
      </c>
      <c r="C66" s="408">
        <f>+C67+C68+C69+C70</f>
        <v>0</v>
      </c>
      <c r="D66" s="408">
        <f>+D67+D68+D69+D70</f>
        <v>0</v>
      </c>
      <c r="E66" s="391">
        <f>+E67+E68+E69+E70</f>
        <v>0</v>
      </c>
    </row>
    <row r="67" spans="1:5" s="418" customFormat="1" ht="13.5" customHeight="1">
      <c r="A67" s="371" t="s">
        <v>107</v>
      </c>
      <c r="B67" s="419" t="s">
        <v>391</v>
      </c>
      <c r="C67" s="412"/>
      <c r="D67" s="412"/>
      <c r="E67" s="395"/>
    </row>
    <row r="68" spans="1:5" s="418" customFormat="1" ht="12" customHeight="1">
      <c r="A68" s="370" t="s">
        <v>108</v>
      </c>
      <c r="B68" s="420" t="s">
        <v>392</v>
      </c>
      <c r="C68" s="412"/>
      <c r="D68" s="412"/>
      <c r="E68" s="395"/>
    </row>
    <row r="69" spans="1:5" s="418" customFormat="1" ht="12" customHeight="1">
      <c r="A69" s="370" t="s">
        <v>393</v>
      </c>
      <c r="B69" s="420" t="s">
        <v>394</v>
      </c>
      <c r="C69" s="412"/>
      <c r="D69" s="412"/>
      <c r="E69" s="395"/>
    </row>
    <row r="70" spans="1:5" s="418" customFormat="1" ht="12" customHeight="1" thickBot="1">
      <c r="A70" s="372" t="s">
        <v>395</v>
      </c>
      <c r="B70" s="421" t="s">
        <v>396</v>
      </c>
      <c r="C70" s="412"/>
      <c r="D70" s="412"/>
      <c r="E70" s="395"/>
    </row>
    <row r="71" spans="1:5" s="418" customFormat="1" ht="12" customHeight="1" thickBot="1">
      <c r="A71" s="432" t="s">
        <v>397</v>
      </c>
      <c r="B71" s="398" t="s">
        <v>398</v>
      </c>
      <c r="C71" s="408">
        <f>+C72+C73</f>
        <v>16285</v>
      </c>
      <c r="D71" s="408">
        <f>+D72+D73</f>
        <v>17860</v>
      </c>
      <c r="E71" s="391">
        <f>+E72+E73</f>
        <v>19310</v>
      </c>
    </row>
    <row r="72" spans="1:5" s="418" customFormat="1" ht="12" customHeight="1">
      <c r="A72" s="371" t="s">
        <v>399</v>
      </c>
      <c r="B72" s="419" t="s">
        <v>400</v>
      </c>
      <c r="C72" s="412">
        <v>16285</v>
      </c>
      <c r="D72" s="412">
        <f>17860</f>
        <v>17860</v>
      </c>
      <c r="E72" s="395">
        <v>19310</v>
      </c>
    </row>
    <row r="73" spans="1:5" s="418" customFormat="1" ht="12" customHeight="1" thickBot="1">
      <c r="A73" s="372" t="s">
        <v>401</v>
      </c>
      <c r="B73" s="421" t="s">
        <v>402</v>
      </c>
      <c r="C73" s="412"/>
      <c r="D73" s="412"/>
      <c r="E73" s="395"/>
    </row>
    <row r="74" spans="1:5" s="418" customFormat="1" ht="12" customHeight="1" thickBot="1">
      <c r="A74" s="432" t="s">
        <v>403</v>
      </c>
      <c r="B74" s="398" t="s">
        <v>404</v>
      </c>
      <c r="C74" s="408">
        <f>+C75+C76+C78+C77</f>
        <v>3490</v>
      </c>
      <c r="D74" s="408">
        <f>+D75+D76+D78+D77</f>
        <v>16464</v>
      </c>
      <c r="E74" s="402">
        <f>+E75+E76+E78+E77</f>
        <v>16464</v>
      </c>
    </row>
    <row r="75" spans="1:5" s="418" customFormat="1" ht="12" customHeight="1">
      <c r="A75" s="371" t="s">
        <v>405</v>
      </c>
      <c r="B75" s="419" t="s">
        <v>406</v>
      </c>
      <c r="C75" s="412"/>
      <c r="D75" s="412"/>
      <c r="E75" s="395"/>
    </row>
    <row r="76" spans="1:5" s="418" customFormat="1" ht="12" customHeight="1">
      <c r="A76" s="370" t="s">
        <v>407</v>
      </c>
      <c r="B76" s="420" t="s">
        <v>408</v>
      </c>
      <c r="C76" s="412"/>
      <c r="D76" s="412"/>
      <c r="E76" s="395"/>
    </row>
    <row r="77" spans="1:5" s="418" customFormat="1" ht="12" customHeight="1">
      <c r="A77" s="372" t="s">
        <v>409</v>
      </c>
      <c r="B77" s="421" t="s">
        <v>741</v>
      </c>
      <c r="C77" s="412">
        <v>3490</v>
      </c>
      <c r="D77" s="412">
        <f>77+15566+821</f>
        <v>16464</v>
      </c>
      <c r="E77" s="395">
        <f>77+15566+821</f>
        <v>16464</v>
      </c>
    </row>
    <row r="78" spans="1:5" s="418" customFormat="1" ht="12" customHeight="1" thickBot="1">
      <c r="A78" s="674" t="s">
        <v>740</v>
      </c>
      <c r="B78" s="400" t="s">
        <v>410</v>
      </c>
      <c r="C78" s="412"/>
      <c r="D78" s="412"/>
      <c r="E78" s="395"/>
    </row>
    <row r="79" spans="1:5" s="418" customFormat="1" ht="12" customHeight="1" thickBot="1">
      <c r="A79" s="432" t="s">
        <v>411</v>
      </c>
      <c r="B79" s="398" t="s">
        <v>412</v>
      </c>
      <c r="C79" s="408">
        <f>+C80+C81+C82+C83</f>
        <v>0</v>
      </c>
      <c r="D79" s="408">
        <f>+D80+D81+D82+D83</f>
        <v>0</v>
      </c>
      <c r="E79" s="391">
        <f>+E80+E81+E82+E83</f>
        <v>0</v>
      </c>
    </row>
    <row r="80" spans="1:5" s="418" customFormat="1" ht="12" customHeight="1">
      <c r="A80" s="422" t="s">
        <v>413</v>
      </c>
      <c r="B80" s="419" t="s">
        <v>414</v>
      </c>
      <c r="C80" s="412"/>
      <c r="D80" s="412"/>
      <c r="E80" s="395"/>
    </row>
    <row r="81" spans="1:5" s="418" customFormat="1" ht="12" customHeight="1">
      <c r="A81" s="423" t="s">
        <v>415</v>
      </c>
      <c r="B81" s="420" t="s">
        <v>416</v>
      </c>
      <c r="C81" s="412"/>
      <c r="D81" s="412"/>
      <c r="E81" s="395"/>
    </row>
    <row r="82" spans="1:5" s="418" customFormat="1" ht="12" customHeight="1">
      <c r="A82" s="423" t="s">
        <v>417</v>
      </c>
      <c r="B82" s="420" t="s">
        <v>418</v>
      </c>
      <c r="C82" s="412"/>
      <c r="D82" s="412"/>
      <c r="E82" s="395"/>
    </row>
    <row r="83" spans="1:5" s="418" customFormat="1" ht="12" customHeight="1" thickBot="1">
      <c r="A83" s="433" t="s">
        <v>419</v>
      </c>
      <c r="B83" s="400" t="s">
        <v>420</v>
      </c>
      <c r="C83" s="412"/>
      <c r="D83" s="412"/>
      <c r="E83" s="395"/>
    </row>
    <row r="84" spans="1:5" s="418" customFormat="1" ht="12" customHeight="1" thickBot="1">
      <c r="A84" s="432" t="s">
        <v>421</v>
      </c>
      <c r="B84" s="398" t="s">
        <v>422</v>
      </c>
      <c r="C84" s="435"/>
      <c r="D84" s="435"/>
      <c r="E84" s="436"/>
    </row>
    <row r="85" spans="1:5" s="418" customFormat="1" ht="12" customHeight="1" thickBot="1">
      <c r="A85" s="432" t="s">
        <v>423</v>
      </c>
      <c r="B85" s="354" t="s">
        <v>424</v>
      </c>
      <c r="C85" s="414">
        <f>+C62+C66+C71+C74+C79+C84</f>
        <v>19775</v>
      </c>
      <c r="D85" s="414">
        <f>+D62+D66+D71+D74+D79+D84</f>
        <v>34324</v>
      </c>
      <c r="E85" s="427">
        <f>+E62+E66+E71+E74+E79+E84</f>
        <v>35774</v>
      </c>
    </row>
    <row r="86" spans="1:5" s="418" customFormat="1" ht="12" customHeight="1" thickBot="1">
      <c r="A86" s="434" t="s">
        <v>425</v>
      </c>
      <c r="B86" s="357" t="s">
        <v>426</v>
      </c>
      <c r="C86" s="414">
        <f>+C61+C85</f>
        <v>27404</v>
      </c>
      <c r="D86" s="414">
        <f>+D61+D85</f>
        <v>42741</v>
      </c>
      <c r="E86" s="427">
        <f>+E61+E85</f>
        <v>44686</v>
      </c>
    </row>
    <row r="87" spans="1:5" s="418" customFormat="1" ht="12" customHeight="1">
      <c r="A87" s="352"/>
      <c r="B87" s="352"/>
      <c r="C87" s="353"/>
      <c r="D87" s="353"/>
      <c r="E87" s="353"/>
    </row>
    <row r="88" spans="1:5" ht="16.5" customHeight="1">
      <c r="A88" s="714" t="s">
        <v>35</v>
      </c>
      <c r="B88" s="714"/>
      <c r="C88" s="714"/>
      <c r="D88" s="714"/>
      <c r="E88" s="714"/>
    </row>
    <row r="89" spans="1:5" s="424" customFormat="1" ht="16.5" customHeight="1" thickBot="1">
      <c r="A89" s="45" t="s">
        <v>111</v>
      </c>
      <c r="B89" s="45"/>
      <c r="C89" s="385"/>
      <c r="D89" s="385"/>
      <c r="E89" s="385" t="s">
        <v>157</v>
      </c>
    </row>
    <row r="90" spans="1:5" s="424" customFormat="1" ht="16.5" customHeight="1">
      <c r="A90" s="715" t="s">
        <v>59</v>
      </c>
      <c r="B90" s="711" t="s">
        <v>178</v>
      </c>
      <c r="C90" s="708" t="str">
        <f>+C3</f>
        <v>2014. évi</v>
      </c>
      <c r="D90" s="708"/>
      <c r="E90" s="709"/>
    </row>
    <row r="91" spans="1:5" ht="37.5" customHeight="1" thickBot="1">
      <c r="A91" s="712"/>
      <c r="B91" s="707"/>
      <c r="C91" s="46" t="s">
        <v>179</v>
      </c>
      <c r="D91" s="46" t="s">
        <v>183</v>
      </c>
      <c r="E91" s="47" t="s">
        <v>184</v>
      </c>
    </row>
    <row r="92" spans="1:5" s="417" customFormat="1" ht="12" customHeight="1" thickBot="1">
      <c r="A92" s="381" t="s">
        <v>427</v>
      </c>
      <c r="B92" s="382" t="s">
        <v>428</v>
      </c>
      <c r="C92" s="382" t="s">
        <v>429</v>
      </c>
      <c r="D92" s="382" t="s">
        <v>430</v>
      </c>
      <c r="E92" s="383" t="s">
        <v>431</v>
      </c>
    </row>
    <row r="93" spans="1:5" ht="12" customHeight="1" thickBot="1">
      <c r="A93" s="378" t="s">
        <v>6</v>
      </c>
      <c r="B93" s="380" t="s">
        <v>433</v>
      </c>
      <c r="C93" s="407">
        <f>SUM(C94:C98)</f>
        <v>23747</v>
      </c>
      <c r="D93" s="407">
        <f>SUM(D94:D98)</f>
        <v>26277</v>
      </c>
      <c r="E93" s="362">
        <f>SUM(E94:E98)</f>
        <v>26031</v>
      </c>
    </row>
    <row r="94" spans="1:5" ht="12" customHeight="1">
      <c r="A94" s="373" t="s">
        <v>71</v>
      </c>
      <c r="B94" s="366" t="s">
        <v>36</v>
      </c>
      <c r="C94" s="97">
        <v>12713</v>
      </c>
      <c r="D94" s="97">
        <f>5027+61+8540+605</f>
        <v>14233</v>
      </c>
      <c r="E94" s="361">
        <f>5027+61+8540+605</f>
        <v>14233</v>
      </c>
    </row>
    <row r="95" spans="1:5" ht="12" customHeight="1">
      <c r="A95" s="370" t="s">
        <v>72</v>
      </c>
      <c r="B95" s="364" t="s">
        <v>132</v>
      </c>
      <c r="C95" s="409">
        <v>3265</v>
      </c>
      <c r="D95" s="409">
        <f>1449+16+2283+216</f>
        <v>3964</v>
      </c>
      <c r="E95" s="392">
        <f>1449+16+2283+216</f>
        <v>3964</v>
      </c>
    </row>
    <row r="96" spans="1:5" ht="12" customHeight="1">
      <c r="A96" s="370" t="s">
        <v>73</v>
      </c>
      <c r="B96" s="364" t="s">
        <v>100</v>
      </c>
      <c r="C96" s="411">
        <v>5219</v>
      </c>
      <c r="D96" s="411">
        <f>6480</f>
        <v>6480</v>
      </c>
      <c r="E96" s="394">
        <f>6480</f>
        <v>6480</v>
      </c>
    </row>
    <row r="97" spans="1:5" ht="12" customHeight="1">
      <c r="A97" s="370" t="s">
        <v>74</v>
      </c>
      <c r="B97" s="367" t="s">
        <v>133</v>
      </c>
      <c r="C97" s="411">
        <v>1450</v>
      </c>
      <c r="D97" s="411"/>
      <c r="E97" s="394"/>
    </row>
    <row r="98" spans="1:5" ht="12" customHeight="1">
      <c r="A98" s="370" t="s">
        <v>83</v>
      </c>
      <c r="B98" s="375" t="s">
        <v>134</v>
      </c>
      <c r="C98" s="411">
        <v>1100</v>
      </c>
      <c r="D98" s="411">
        <v>1600</v>
      </c>
      <c r="E98" s="394">
        <v>1354</v>
      </c>
    </row>
    <row r="99" spans="1:5" ht="12" customHeight="1">
      <c r="A99" s="370" t="s">
        <v>75</v>
      </c>
      <c r="B99" s="364" t="s">
        <v>434</v>
      </c>
      <c r="C99" s="411"/>
      <c r="D99" s="411"/>
      <c r="E99" s="394"/>
    </row>
    <row r="100" spans="1:5" ht="12" customHeight="1">
      <c r="A100" s="370" t="s">
        <v>76</v>
      </c>
      <c r="B100" s="387" t="s">
        <v>744</v>
      </c>
      <c r="C100" s="411"/>
      <c r="D100" s="411"/>
      <c r="E100" s="394"/>
    </row>
    <row r="101" spans="1:5" ht="12" customHeight="1">
      <c r="A101" s="370" t="s">
        <v>84</v>
      </c>
      <c r="B101" s="677" t="s">
        <v>752</v>
      </c>
      <c r="C101" s="411"/>
      <c r="D101" s="411"/>
      <c r="E101" s="394"/>
    </row>
    <row r="102" spans="1:5" ht="12" customHeight="1">
      <c r="A102" s="370" t="s">
        <v>85</v>
      </c>
      <c r="B102" s="677" t="s">
        <v>745</v>
      </c>
      <c r="C102" s="411"/>
      <c r="D102" s="411"/>
      <c r="E102" s="394"/>
    </row>
    <row r="103" spans="1:5" ht="12" customHeight="1">
      <c r="A103" s="370" t="s">
        <v>86</v>
      </c>
      <c r="B103" s="387" t="s">
        <v>438</v>
      </c>
      <c r="C103" s="411"/>
      <c r="D103" s="411"/>
      <c r="E103" s="394"/>
    </row>
    <row r="104" spans="1:5" ht="12" customHeight="1">
      <c r="A104" s="370" t="s">
        <v>87</v>
      </c>
      <c r="B104" s="387" t="s">
        <v>746</v>
      </c>
      <c r="C104" s="411"/>
      <c r="D104" s="411"/>
      <c r="E104" s="394"/>
    </row>
    <row r="105" spans="1:5" ht="12" customHeight="1">
      <c r="A105" s="370" t="s">
        <v>89</v>
      </c>
      <c r="B105" s="677" t="s">
        <v>747</v>
      </c>
      <c r="C105" s="411"/>
      <c r="D105" s="411"/>
      <c r="E105" s="394"/>
    </row>
    <row r="106" spans="1:5" ht="12" customHeight="1">
      <c r="A106" s="369" t="s">
        <v>135</v>
      </c>
      <c r="B106" s="678" t="s">
        <v>748</v>
      </c>
      <c r="C106" s="411"/>
      <c r="D106" s="411"/>
      <c r="E106" s="394"/>
    </row>
    <row r="107" spans="1:5" ht="12" customHeight="1">
      <c r="A107" s="370" t="s">
        <v>442</v>
      </c>
      <c r="B107" s="678" t="s">
        <v>749</v>
      </c>
      <c r="C107" s="411"/>
      <c r="D107" s="411"/>
      <c r="E107" s="394"/>
    </row>
    <row r="108" spans="1:5" ht="12" customHeight="1">
      <c r="A108" s="372" t="s">
        <v>444</v>
      </c>
      <c r="B108" s="678" t="s">
        <v>750</v>
      </c>
      <c r="C108" s="411">
        <v>1100</v>
      </c>
      <c r="D108" s="411">
        <v>1600</v>
      </c>
      <c r="E108" s="394">
        <v>1354</v>
      </c>
    </row>
    <row r="109" spans="1:5" ht="12" customHeight="1" thickBot="1">
      <c r="A109" s="675" t="s">
        <v>742</v>
      </c>
      <c r="B109" s="676" t="s">
        <v>751</v>
      </c>
      <c r="C109" s="98"/>
      <c r="D109" s="98"/>
      <c r="E109" s="355"/>
    </row>
    <row r="110" spans="1:5" ht="12" customHeight="1" thickBot="1">
      <c r="A110" s="376" t="s">
        <v>7</v>
      </c>
      <c r="B110" s="379" t="s">
        <v>446</v>
      </c>
      <c r="C110" s="408">
        <f>+C111+C113+C115</f>
        <v>167</v>
      </c>
      <c r="D110" s="408">
        <f>+D111+D113+D115</f>
        <v>0</v>
      </c>
      <c r="E110" s="391">
        <f>+E111+E113+E115</f>
        <v>0</v>
      </c>
    </row>
    <row r="111" spans="1:5" ht="12" customHeight="1">
      <c r="A111" s="371" t="s">
        <v>77</v>
      </c>
      <c r="B111" s="364" t="s">
        <v>156</v>
      </c>
      <c r="C111" s="410">
        <v>167</v>
      </c>
      <c r="D111" s="410"/>
      <c r="E111" s="393"/>
    </row>
    <row r="112" spans="1:5" ht="12" customHeight="1">
      <c r="A112" s="371" t="s">
        <v>78</v>
      </c>
      <c r="B112" s="368" t="s">
        <v>447</v>
      </c>
      <c r="C112" s="410"/>
      <c r="D112" s="410"/>
      <c r="E112" s="393"/>
    </row>
    <row r="113" spans="1:5" ht="15.75">
      <c r="A113" s="371" t="s">
        <v>79</v>
      </c>
      <c r="B113" s="368" t="s">
        <v>136</v>
      </c>
      <c r="C113" s="409"/>
      <c r="D113" s="409"/>
      <c r="E113" s="392"/>
    </row>
    <row r="114" spans="1:5" ht="12" customHeight="1">
      <c r="A114" s="371" t="s">
        <v>80</v>
      </c>
      <c r="B114" s="368" t="s">
        <v>448</v>
      </c>
      <c r="C114" s="409"/>
      <c r="D114" s="409"/>
      <c r="E114" s="392"/>
    </row>
    <row r="115" spans="1:5" ht="12" customHeight="1">
      <c r="A115" s="371" t="s">
        <v>81</v>
      </c>
      <c r="B115" s="400" t="s">
        <v>159</v>
      </c>
      <c r="C115" s="409"/>
      <c r="D115" s="409"/>
      <c r="E115" s="392"/>
    </row>
    <row r="116" spans="1:5" ht="21.75" customHeight="1">
      <c r="A116" s="371" t="s">
        <v>88</v>
      </c>
      <c r="B116" s="399" t="s">
        <v>449</v>
      </c>
      <c r="C116" s="409"/>
      <c r="D116" s="409"/>
      <c r="E116" s="392"/>
    </row>
    <row r="117" spans="1:5" ht="24" customHeight="1">
      <c r="A117" s="371" t="s">
        <v>90</v>
      </c>
      <c r="B117" s="415" t="s">
        <v>450</v>
      </c>
      <c r="C117" s="409"/>
      <c r="D117" s="409"/>
      <c r="E117" s="392"/>
    </row>
    <row r="118" spans="1:5" ht="22.5">
      <c r="A118" s="371" t="s">
        <v>137</v>
      </c>
      <c r="B118" s="388" t="s">
        <v>437</v>
      </c>
      <c r="C118" s="409"/>
      <c r="D118" s="409"/>
      <c r="E118" s="392"/>
    </row>
    <row r="119" spans="1:5" ht="12" customHeight="1">
      <c r="A119" s="371" t="s">
        <v>138</v>
      </c>
      <c r="B119" s="388" t="s">
        <v>451</v>
      </c>
      <c r="C119" s="409"/>
      <c r="D119" s="409"/>
      <c r="E119" s="392"/>
    </row>
    <row r="120" spans="1:5" ht="12" customHeight="1">
      <c r="A120" s="371" t="s">
        <v>139</v>
      </c>
      <c r="B120" s="388" t="s">
        <v>452</v>
      </c>
      <c r="C120" s="409"/>
      <c r="D120" s="409"/>
      <c r="E120" s="392"/>
    </row>
    <row r="121" spans="1:5" s="437" customFormat="1" ht="22.5">
      <c r="A121" s="371" t="s">
        <v>453</v>
      </c>
      <c r="B121" s="388" t="s">
        <v>440</v>
      </c>
      <c r="C121" s="409"/>
      <c r="D121" s="409"/>
      <c r="E121" s="392"/>
    </row>
    <row r="122" spans="1:5" ht="12" customHeight="1">
      <c r="A122" s="371" t="s">
        <v>454</v>
      </c>
      <c r="B122" s="388" t="s">
        <v>455</v>
      </c>
      <c r="C122" s="409"/>
      <c r="D122" s="409"/>
      <c r="E122" s="392"/>
    </row>
    <row r="123" spans="1:5" ht="12" customHeight="1" thickBot="1">
      <c r="A123" s="369" t="s">
        <v>456</v>
      </c>
      <c r="B123" s="388" t="s">
        <v>457</v>
      </c>
      <c r="C123" s="411"/>
      <c r="D123" s="411"/>
      <c r="E123" s="394"/>
    </row>
    <row r="124" spans="1:5" ht="12" customHeight="1" thickBot="1">
      <c r="A124" s="376" t="s">
        <v>8</v>
      </c>
      <c r="B124" s="384" t="s">
        <v>458</v>
      </c>
      <c r="C124" s="408">
        <f>+C125+C126</f>
        <v>0</v>
      </c>
      <c r="D124" s="408">
        <f>+D125+D126</f>
        <v>0</v>
      </c>
      <c r="E124" s="391">
        <f>+E125+E126</f>
        <v>0</v>
      </c>
    </row>
    <row r="125" spans="1:5" ht="12" customHeight="1">
      <c r="A125" s="371" t="s">
        <v>60</v>
      </c>
      <c r="B125" s="365" t="s">
        <v>46</v>
      </c>
      <c r="C125" s="410"/>
      <c r="D125" s="410"/>
      <c r="E125" s="393"/>
    </row>
    <row r="126" spans="1:5" ht="12" customHeight="1" thickBot="1">
      <c r="A126" s="372" t="s">
        <v>61</v>
      </c>
      <c r="B126" s="368" t="s">
        <v>47</v>
      </c>
      <c r="C126" s="411"/>
      <c r="D126" s="411"/>
      <c r="E126" s="394"/>
    </row>
    <row r="127" spans="1:5" ht="12" customHeight="1" thickBot="1">
      <c r="A127" s="376" t="s">
        <v>9</v>
      </c>
      <c r="B127" s="384" t="s">
        <v>459</v>
      </c>
      <c r="C127" s="408">
        <f>+C93+C110+C124</f>
        <v>23914</v>
      </c>
      <c r="D127" s="408">
        <f>+D93+D110+D124</f>
        <v>26277</v>
      </c>
      <c r="E127" s="391">
        <f>+E93+E110+E124</f>
        <v>26031</v>
      </c>
    </row>
    <row r="128" spans="1:5" ht="12" customHeight="1" thickBot="1">
      <c r="A128" s="376" t="s">
        <v>10</v>
      </c>
      <c r="B128" s="384" t="s">
        <v>460</v>
      </c>
      <c r="C128" s="408">
        <f>+C129+C130+C131</f>
        <v>0</v>
      </c>
      <c r="D128" s="408">
        <f>+D129+D130+D131</f>
        <v>0</v>
      </c>
      <c r="E128" s="391">
        <f>+E129+E130+E131</f>
        <v>0</v>
      </c>
    </row>
    <row r="129" spans="1:5" ht="12" customHeight="1">
      <c r="A129" s="371" t="s">
        <v>64</v>
      </c>
      <c r="B129" s="365" t="s">
        <v>461</v>
      </c>
      <c r="C129" s="409"/>
      <c r="D129" s="409"/>
      <c r="E129" s="392"/>
    </row>
    <row r="130" spans="1:5" ht="12" customHeight="1">
      <c r="A130" s="371" t="s">
        <v>65</v>
      </c>
      <c r="B130" s="365" t="s">
        <v>462</v>
      </c>
      <c r="C130" s="409"/>
      <c r="D130" s="409"/>
      <c r="E130" s="392"/>
    </row>
    <row r="131" spans="1:5" ht="12" customHeight="1" thickBot="1">
      <c r="A131" s="369" t="s">
        <v>66</v>
      </c>
      <c r="B131" s="363" t="s">
        <v>463</v>
      </c>
      <c r="C131" s="409"/>
      <c r="D131" s="409"/>
      <c r="E131" s="392"/>
    </row>
    <row r="132" spans="1:5" ht="12" customHeight="1" thickBot="1">
      <c r="A132" s="376" t="s">
        <v>11</v>
      </c>
      <c r="B132" s="384" t="s">
        <v>464</v>
      </c>
      <c r="C132" s="408">
        <f>+C133+C134+C136+C135+C140</f>
        <v>3490</v>
      </c>
      <c r="D132" s="408">
        <f>+D133+D134+D136+D135+D140</f>
        <v>16464</v>
      </c>
      <c r="E132" s="402">
        <f>+E133+E134+E136+E135+E140</f>
        <v>16464</v>
      </c>
    </row>
    <row r="133" spans="1:5" ht="12" customHeight="1">
      <c r="A133" s="371" t="s">
        <v>67</v>
      </c>
      <c r="B133" s="365" t="s">
        <v>465</v>
      </c>
      <c r="C133" s="409"/>
      <c r="D133" s="409"/>
      <c r="E133" s="392"/>
    </row>
    <row r="134" spans="1:5" ht="12" customHeight="1">
      <c r="A134" s="679" t="s">
        <v>68</v>
      </c>
      <c r="B134" s="364" t="s">
        <v>466</v>
      </c>
      <c r="C134" s="409"/>
      <c r="D134" s="409"/>
      <c r="E134" s="392"/>
    </row>
    <row r="135" spans="1:5" ht="12" customHeight="1">
      <c r="A135" s="679" t="s">
        <v>361</v>
      </c>
      <c r="B135" s="365" t="s">
        <v>467</v>
      </c>
      <c r="C135" s="409"/>
      <c r="D135" s="409"/>
      <c r="E135" s="392"/>
    </row>
    <row r="136" spans="1:5" ht="12" customHeight="1" thickBot="1">
      <c r="A136" s="680" t="s">
        <v>363</v>
      </c>
      <c r="B136" s="363" t="s">
        <v>468</v>
      </c>
      <c r="C136" s="409"/>
      <c r="D136" s="409"/>
      <c r="E136" s="392"/>
    </row>
    <row r="137" spans="1:5" ht="12" customHeight="1" thickBot="1">
      <c r="A137" s="376" t="s">
        <v>12</v>
      </c>
      <c r="B137" s="384" t="s">
        <v>682</v>
      </c>
      <c r="C137" s="414">
        <f>+C138+C139+C141+C142</f>
        <v>0</v>
      </c>
      <c r="D137" s="414">
        <f>+D138+D139+D141+D142</f>
        <v>0</v>
      </c>
      <c r="E137" s="427">
        <f>+E138+E139+E141+E142</f>
        <v>0</v>
      </c>
    </row>
    <row r="138" spans="1:5" ht="12" customHeight="1">
      <c r="A138" s="371" t="s">
        <v>69</v>
      </c>
      <c r="B138" s="365" t="s">
        <v>469</v>
      </c>
      <c r="C138" s="409"/>
      <c r="D138" s="409"/>
      <c r="E138" s="392"/>
    </row>
    <row r="139" spans="1:5" ht="12" customHeight="1">
      <c r="A139" s="371" t="s">
        <v>70</v>
      </c>
      <c r="B139" s="365" t="s">
        <v>470</v>
      </c>
      <c r="C139" s="409"/>
      <c r="D139" s="409"/>
      <c r="E139" s="392"/>
    </row>
    <row r="140" spans="1:5" ht="12" customHeight="1">
      <c r="A140" s="679" t="s">
        <v>370</v>
      </c>
      <c r="B140" s="399" t="s">
        <v>741</v>
      </c>
      <c r="C140" s="409">
        <v>3490</v>
      </c>
      <c r="D140" s="409">
        <f>77+15566+821</f>
        <v>16464</v>
      </c>
      <c r="E140" s="392">
        <v>16464</v>
      </c>
    </row>
    <row r="141" spans="1:5" ht="12" customHeight="1">
      <c r="A141" s="679" t="s">
        <v>372</v>
      </c>
      <c r="B141" s="590" t="s">
        <v>597</v>
      </c>
      <c r="C141" s="409"/>
      <c r="D141" s="409"/>
      <c r="E141" s="392"/>
    </row>
    <row r="142" spans="1:5" ht="12" customHeight="1" thickBot="1">
      <c r="A142" s="680" t="s">
        <v>680</v>
      </c>
      <c r="B142" s="693" t="s">
        <v>514</v>
      </c>
      <c r="C142" s="409"/>
      <c r="D142" s="409"/>
      <c r="E142" s="392"/>
    </row>
    <row r="143" spans="1:9" ht="15" customHeight="1" thickBot="1">
      <c r="A143" s="376" t="s">
        <v>13</v>
      </c>
      <c r="B143" s="384" t="s">
        <v>473</v>
      </c>
      <c r="C143" s="99">
        <f>+C144+C145+C146+C147</f>
        <v>0</v>
      </c>
      <c r="D143" s="99">
        <f>+D144+D145+D146+D147</f>
        <v>0</v>
      </c>
      <c r="E143" s="360">
        <f>+E144+E145+E146+E147</f>
        <v>0</v>
      </c>
      <c r="F143" s="425"/>
      <c r="G143" s="426"/>
      <c r="H143" s="426"/>
      <c r="I143" s="426"/>
    </row>
    <row r="144" spans="1:5" s="418" customFormat="1" ht="12.75" customHeight="1">
      <c r="A144" s="371" t="s">
        <v>130</v>
      </c>
      <c r="B144" s="365" t="s">
        <v>474</v>
      </c>
      <c r="C144" s="409"/>
      <c r="D144" s="409"/>
      <c r="E144" s="392"/>
    </row>
    <row r="145" spans="1:5" ht="12.75" customHeight="1">
      <c r="A145" s="371" t="s">
        <v>131</v>
      </c>
      <c r="B145" s="365" t="s">
        <v>475</v>
      </c>
      <c r="C145" s="409"/>
      <c r="D145" s="409"/>
      <c r="E145" s="392"/>
    </row>
    <row r="146" spans="1:5" ht="12.75" customHeight="1">
      <c r="A146" s="371" t="s">
        <v>158</v>
      </c>
      <c r="B146" s="365" t="s">
        <v>476</v>
      </c>
      <c r="C146" s="409"/>
      <c r="D146" s="409"/>
      <c r="E146" s="392"/>
    </row>
    <row r="147" spans="1:5" ht="12.75" customHeight="1" thickBot="1">
      <c r="A147" s="371" t="s">
        <v>378</v>
      </c>
      <c r="B147" s="365" t="s">
        <v>477</v>
      </c>
      <c r="C147" s="409"/>
      <c r="D147" s="409"/>
      <c r="E147" s="392"/>
    </row>
    <row r="148" spans="1:5" ht="16.5" thickBot="1">
      <c r="A148" s="376" t="s">
        <v>14</v>
      </c>
      <c r="B148" s="384" t="s">
        <v>478</v>
      </c>
      <c r="C148" s="358">
        <f>+C128+C132+C137+C143</f>
        <v>3490</v>
      </c>
      <c r="D148" s="358">
        <f>+D128+D132+D137+D143</f>
        <v>16464</v>
      </c>
      <c r="E148" s="359">
        <f>+E128+E132+E137+E143</f>
        <v>16464</v>
      </c>
    </row>
    <row r="149" spans="1:5" ht="16.5" thickBot="1">
      <c r="A149" s="401" t="s">
        <v>15</v>
      </c>
      <c r="B149" s="404" t="s">
        <v>479</v>
      </c>
      <c r="C149" s="358">
        <f>+C127+C148</f>
        <v>27404</v>
      </c>
      <c r="D149" s="358">
        <f>+D127+D148</f>
        <v>42741</v>
      </c>
      <c r="E149" s="359">
        <f>+E127+E148</f>
        <v>42495</v>
      </c>
    </row>
    <row r="151" spans="1:5" ht="18.75" customHeight="1">
      <c r="A151" s="713" t="s">
        <v>480</v>
      </c>
      <c r="B151" s="713"/>
      <c r="C151" s="713"/>
      <c r="D151" s="713"/>
      <c r="E151" s="713"/>
    </row>
    <row r="152" spans="1:5" ht="13.5" customHeight="1" thickBot="1">
      <c r="A152" s="386" t="s">
        <v>112</v>
      </c>
      <c r="B152" s="386"/>
      <c r="C152" s="416"/>
      <c r="E152" s="403" t="s">
        <v>157</v>
      </c>
    </row>
    <row r="153" spans="1:5" ht="21.75" thickBot="1">
      <c r="A153" s="376">
        <v>1</v>
      </c>
      <c r="B153" s="379" t="s">
        <v>481</v>
      </c>
      <c r="C153" s="402">
        <f>+C61-C127</f>
        <v>-16285</v>
      </c>
      <c r="D153" s="402">
        <f>+D61-D127</f>
        <v>-17860</v>
      </c>
      <c r="E153" s="402">
        <f>+E61-E127</f>
        <v>-17119</v>
      </c>
    </row>
    <row r="154" spans="1:5" ht="21.75" thickBot="1">
      <c r="A154" s="376" t="s">
        <v>7</v>
      </c>
      <c r="B154" s="379" t="s">
        <v>482</v>
      </c>
      <c r="C154" s="402">
        <f>+C85-C148</f>
        <v>16285</v>
      </c>
      <c r="D154" s="402">
        <f>+D85-D148</f>
        <v>17860</v>
      </c>
      <c r="E154" s="402">
        <f>+E85-E148</f>
        <v>19310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spans="3:5" s="405" customFormat="1" ht="12.75" customHeight="1">
      <c r="C164" s="406"/>
      <c r="D164" s="406"/>
      <c r="E164" s="406"/>
    </row>
  </sheetData>
  <sheetProtection/>
  <mergeCells count="9">
    <mergeCell ref="A151:E151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Alattyán Község Önkormányzata
2014. ÉVI ZÁRSZÁMADÁS
ÖNKÉNT VÁLLALT FELADATAINAK MÉRLEGE
&amp;R&amp;"Times New Roman CE,Félkövér dőlt"&amp;11 1.3. melléklet a ....../2015. (......) önkormányzati rendelethez</oddHeader>
  </headerFooter>
  <rowBreaks count="1" manualBreakCount="1">
    <brk id="87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3"/>
  <sheetViews>
    <sheetView workbookViewId="0" topLeftCell="A1">
      <selection activeCell="D13" sqref="D1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ht="15">
      <c r="C1" s="284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285"/>
      <c r="B2" s="285"/>
      <c r="C2" s="285"/>
    </row>
    <row r="3" spans="1:3" ht="33.75" customHeight="1">
      <c r="A3" s="845" t="s">
        <v>304</v>
      </c>
      <c r="B3" s="845"/>
      <c r="C3" s="845"/>
    </row>
    <row r="4" ht="13.5" thickBot="1">
      <c r="C4" s="286"/>
    </row>
    <row r="5" spans="1:3" s="290" customFormat="1" ht="43.5" customHeight="1" thickBot="1">
      <c r="A5" s="287" t="s">
        <v>4</v>
      </c>
      <c r="B5" s="288" t="s">
        <v>52</v>
      </c>
      <c r="C5" s="289" t="s">
        <v>305</v>
      </c>
    </row>
    <row r="6" spans="1:3" ht="28.5" customHeight="1">
      <c r="A6" s="291" t="s">
        <v>6</v>
      </c>
      <c r="B6" s="292" t="str">
        <f>+CONCATENATE("Pénzkészlet ",LEFT(ÖSSZEFÜGGÉSEK!A4,4),". január 1-jén",CHAR(10),"ebből:")</f>
        <v>Pénzkészlet 2014. január 1-jén
ebből:</v>
      </c>
      <c r="C6" s="293">
        <f>C7+C8</f>
        <v>155879</v>
      </c>
    </row>
    <row r="7" spans="1:3" ht="18" customHeight="1">
      <c r="A7" s="294" t="s">
        <v>7</v>
      </c>
      <c r="B7" s="295" t="s">
        <v>306</v>
      </c>
      <c r="C7" s="296">
        <f>26+155323+230+145</f>
        <v>155724</v>
      </c>
    </row>
    <row r="8" spans="1:3" ht="18" customHeight="1">
      <c r="A8" s="294" t="s">
        <v>8</v>
      </c>
      <c r="B8" s="295" t="s">
        <v>307</v>
      </c>
      <c r="C8" s="296">
        <f>33+31+50+41</f>
        <v>155</v>
      </c>
    </row>
    <row r="9" spans="1:3" ht="18" customHeight="1">
      <c r="A9" s="294" t="s">
        <v>9</v>
      </c>
      <c r="B9" s="297" t="s">
        <v>308</v>
      </c>
      <c r="C9" s="296">
        <f>27696-323+46320-124+71437-317+474091-163805+2100+3</f>
        <v>457078</v>
      </c>
    </row>
    <row r="10" spans="1:3" ht="18" customHeight="1" thickBot="1">
      <c r="A10" s="298" t="s">
        <v>10</v>
      </c>
      <c r="B10" s="299" t="s">
        <v>309</v>
      </c>
      <c r="C10" s="300">
        <f>26057+616+44426+1561+70260+1020+418531</f>
        <v>562471</v>
      </c>
    </row>
    <row r="11" spans="1:3" ht="25.5" customHeight="1">
      <c r="A11" s="301" t="s">
        <v>11</v>
      </c>
      <c r="B11" s="302" t="str">
        <f>+CONCATENATE("Záró pénzkészlet ",LEFT(ÖSSZEFÜGGÉSEK!A4,4),". december 31-én",CHAR(10),"ebből:")</f>
        <v>Záró pénzkészlet 2014. december 31-én
ebből:</v>
      </c>
      <c r="C11" s="303">
        <f>C6+C9-C10</f>
        <v>50486</v>
      </c>
    </row>
    <row r="12" spans="1:3" ht="18" customHeight="1">
      <c r="A12" s="294" t="s">
        <v>12</v>
      </c>
      <c r="B12" s="295" t="s">
        <v>306</v>
      </c>
      <c r="C12" s="296">
        <f>49138+968+235+0</f>
        <v>50341</v>
      </c>
    </row>
    <row r="13" spans="1:4" ht="18" customHeight="1" thickBot="1">
      <c r="A13" s="304" t="s">
        <v>13</v>
      </c>
      <c r="B13" s="305" t="s">
        <v>307</v>
      </c>
      <c r="C13" s="306">
        <f>26+34+72+13</f>
        <v>145</v>
      </c>
      <c r="D13" s="853"/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BreakPreview" zoomScaleNormal="130" zoomScaleSheetLayoutView="100" workbookViewId="0" topLeftCell="A28">
      <selection activeCell="D140" sqref="D140"/>
    </sheetView>
  </sheetViews>
  <sheetFormatPr defaultColWidth="9.00390625" defaultRowHeight="12.75"/>
  <cols>
    <col min="1" max="1" width="9.50390625" style="405" customWidth="1"/>
    <col min="2" max="2" width="60.875" style="405" customWidth="1"/>
    <col min="3" max="5" width="15.875" style="406" customWidth="1"/>
    <col min="6" max="16384" width="9.375" style="416" customWidth="1"/>
  </cols>
  <sheetData>
    <row r="1" spans="1:5" ht="15.75" customHeight="1">
      <c r="A1" s="714" t="s">
        <v>3</v>
      </c>
      <c r="B1" s="714"/>
      <c r="C1" s="714"/>
      <c r="D1" s="714"/>
      <c r="E1" s="714"/>
    </row>
    <row r="2" spans="1:5" ht="15.75" customHeight="1" thickBot="1">
      <c r="A2" s="44" t="s">
        <v>110</v>
      </c>
      <c r="B2" s="44"/>
      <c r="C2" s="403"/>
      <c r="D2" s="403"/>
      <c r="E2" s="403" t="s">
        <v>157</v>
      </c>
    </row>
    <row r="3" spans="1:5" ht="15.75" customHeight="1">
      <c r="A3" s="715" t="s">
        <v>59</v>
      </c>
      <c r="B3" s="711" t="s">
        <v>5</v>
      </c>
      <c r="C3" s="708" t="str">
        <f>+'1.1.sz.mell.'!C3:E3</f>
        <v>2014. évi</v>
      </c>
      <c r="D3" s="708"/>
      <c r="E3" s="709"/>
    </row>
    <row r="4" spans="1:5" ht="37.5" customHeight="1" thickBot="1">
      <c r="A4" s="712"/>
      <c r="B4" s="707"/>
      <c r="C4" s="46" t="s">
        <v>179</v>
      </c>
      <c r="D4" s="46" t="s">
        <v>183</v>
      </c>
      <c r="E4" s="47" t="s">
        <v>184</v>
      </c>
    </row>
    <row r="5" spans="1:5" s="417" customFormat="1" ht="12" customHeight="1" thickBot="1">
      <c r="A5" s="381" t="s">
        <v>427</v>
      </c>
      <c r="B5" s="382" t="s">
        <v>428</v>
      </c>
      <c r="C5" s="382" t="s">
        <v>429</v>
      </c>
      <c r="D5" s="382" t="s">
        <v>430</v>
      </c>
      <c r="E5" s="430" t="s">
        <v>431</v>
      </c>
    </row>
    <row r="6" spans="1:5" s="418" customFormat="1" ht="12" customHeight="1" thickBot="1">
      <c r="A6" s="376" t="s">
        <v>6</v>
      </c>
      <c r="B6" s="377" t="s">
        <v>311</v>
      </c>
      <c r="C6" s="408">
        <f>SUM(C7:C12)</f>
        <v>0</v>
      </c>
      <c r="D6" s="408">
        <f>SUM(D7:D12)</f>
        <v>0</v>
      </c>
      <c r="E6" s="391">
        <f>SUM(E7:E12)</f>
        <v>0</v>
      </c>
    </row>
    <row r="7" spans="1:5" s="418" customFormat="1" ht="12" customHeight="1">
      <c r="A7" s="371" t="s">
        <v>71</v>
      </c>
      <c r="B7" s="419" t="s">
        <v>312</v>
      </c>
      <c r="C7" s="410"/>
      <c r="D7" s="410"/>
      <c r="E7" s="393"/>
    </row>
    <row r="8" spans="1:5" s="418" customFormat="1" ht="12" customHeight="1">
      <c r="A8" s="370" t="s">
        <v>72</v>
      </c>
      <c r="B8" s="420" t="s">
        <v>313</v>
      </c>
      <c r="C8" s="409"/>
      <c r="D8" s="409"/>
      <c r="E8" s="392"/>
    </row>
    <row r="9" spans="1:5" s="418" customFormat="1" ht="12" customHeight="1">
      <c r="A9" s="370" t="s">
        <v>73</v>
      </c>
      <c r="B9" s="420" t="s">
        <v>314</v>
      </c>
      <c r="C9" s="409"/>
      <c r="D9" s="409"/>
      <c r="E9" s="392"/>
    </row>
    <row r="10" spans="1:5" s="418" customFormat="1" ht="12" customHeight="1">
      <c r="A10" s="370" t="s">
        <v>74</v>
      </c>
      <c r="B10" s="420" t="s">
        <v>315</v>
      </c>
      <c r="C10" s="409"/>
      <c r="D10" s="409"/>
      <c r="E10" s="392"/>
    </row>
    <row r="11" spans="1:5" s="418" customFormat="1" ht="12" customHeight="1">
      <c r="A11" s="370" t="s">
        <v>106</v>
      </c>
      <c r="B11" s="420" t="s">
        <v>316</v>
      </c>
      <c r="C11" s="409"/>
      <c r="D11" s="409"/>
      <c r="E11" s="392"/>
    </row>
    <row r="12" spans="1:5" s="418" customFormat="1" ht="12" customHeight="1" thickBot="1">
      <c r="A12" s="372" t="s">
        <v>75</v>
      </c>
      <c r="B12" s="421" t="s">
        <v>317</v>
      </c>
      <c r="C12" s="411"/>
      <c r="D12" s="411"/>
      <c r="E12" s="394"/>
    </row>
    <row r="13" spans="1:5" s="418" customFormat="1" ht="12" customHeight="1" thickBot="1">
      <c r="A13" s="376" t="s">
        <v>7</v>
      </c>
      <c r="B13" s="398" t="s">
        <v>318</v>
      </c>
      <c r="C13" s="408">
        <f>SUM(C14:C18)</f>
        <v>0</v>
      </c>
      <c r="D13" s="408">
        <f>SUM(D14:D18)</f>
        <v>0</v>
      </c>
      <c r="E13" s="391">
        <f>SUM(E14:E18)</f>
        <v>0</v>
      </c>
    </row>
    <row r="14" spans="1:5" s="418" customFormat="1" ht="12" customHeight="1">
      <c r="A14" s="371" t="s">
        <v>77</v>
      </c>
      <c r="B14" s="419" t="s">
        <v>319</v>
      </c>
      <c r="C14" s="410"/>
      <c r="D14" s="410"/>
      <c r="E14" s="393"/>
    </row>
    <row r="15" spans="1:5" s="418" customFormat="1" ht="12" customHeight="1">
      <c r="A15" s="370" t="s">
        <v>78</v>
      </c>
      <c r="B15" s="420" t="s">
        <v>320</v>
      </c>
      <c r="C15" s="409"/>
      <c r="D15" s="409"/>
      <c r="E15" s="392"/>
    </row>
    <row r="16" spans="1:5" s="418" customFormat="1" ht="12" customHeight="1">
      <c r="A16" s="370" t="s">
        <v>79</v>
      </c>
      <c r="B16" s="420" t="s">
        <v>321</v>
      </c>
      <c r="C16" s="409"/>
      <c r="D16" s="409"/>
      <c r="E16" s="392"/>
    </row>
    <row r="17" spans="1:5" s="418" customFormat="1" ht="12" customHeight="1">
      <c r="A17" s="370" t="s">
        <v>80</v>
      </c>
      <c r="B17" s="420" t="s">
        <v>322</v>
      </c>
      <c r="C17" s="409"/>
      <c r="D17" s="409"/>
      <c r="E17" s="392"/>
    </row>
    <row r="18" spans="1:5" s="418" customFormat="1" ht="12" customHeight="1">
      <c r="A18" s="370" t="s">
        <v>81</v>
      </c>
      <c r="B18" s="420" t="s">
        <v>323</v>
      </c>
      <c r="C18" s="409"/>
      <c r="D18" s="409"/>
      <c r="E18" s="392"/>
    </row>
    <row r="19" spans="1:5" s="418" customFormat="1" ht="12" customHeight="1" thickBot="1">
      <c r="A19" s="372" t="s">
        <v>88</v>
      </c>
      <c r="B19" s="421" t="s">
        <v>324</v>
      </c>
      <c r="C19" s="411"/>
      <c r="D19" s="411"/>
      <c r="E19" s="394"/>
    </row>
    <row r="20" spans="1:5" s="418" customFormat="1" ht="12" customHeight="1" thickBot="1">
      <c r="A20" s="376" t="s">
        <v>8</v>
      </c>
      <c r="B20" s="377" t="s">
        <v>325</v>
      </c>
      <c r="C20" s="408">
        <f>SUM(C21:C25)</f>
        <v>0</v>
      </c>
      <c r="D20" s="408">
        <f>SUM(D21:D25)</f>
        <v>0</v>
      </c>
      <c r="E20" s="391">
        <f>SUM(E21:E25)</f>
        <v>0</v>
      </c>
    </row>
    <row r="21" spans="1:5" s="418" customFormat="1" ht="12" customHeight="1">
      <c r="A21" s="371" t="s">
        <v>60</v>
      </c>
      <c r="B21" s="419" t="s">
        <v>326</v>
      </c>
      <c r="C21" s="410"/>
      <c r="D21" s="410"/>
      <c r="E21" s="393"/>
    </row>
    <row r="22" spans="1:5" s="418" customFormat="1" ht="12" customHeight="1">
      <c r="A22" s="370" t="s">
        <v>61</v>
      </c>
      <c r="B22" s="420" t="s">
        <v>327</v>
      </c>
      <c r="C22" s="409"/>
      <c r="D22" s="409"/>
      <c r="E22" s="392"/>
    </row>
    <row r="23" spans="1:5" s="418" customFormat="1" ht="12" customHeight="1">
      <c r="A23" s="370" t="s">
        <v>62</v>
      </c>
      <c r="B23" s="420" t="s">
        <v>328</v>
      </c>
      <c r="C23" s="409"/>
      <c r="D23" s="409"/>
      <c r="E23" s="392"/>
    </row>
    <row r="24" spans="1:5" s="418" customFormat="1" ht="12" customHeight="1">
      <c r="A24" s="370" t="s">
        <v>63</v>
      </c>
      <c r="B24" s="420" t="s">
        <v>329</v>
      </c>
      <c r="C24" s="409"/>
      <c r="D24" s="409"/>
      <c r="E24" s="392"/>
    </row>
    <row r="25" spans="1:5" s="418" customFormat="1" ht="12" customHeight="1">
      <c r="A25" s="370" t="s">
        <v>120</v>
      </c>
      <c r="B25" s="420" t="s">
        <v>330</v>
      </c>
      <c r="C25" s="409"/>
      <c r="D25" s="409"/>
      <c r="E25" s="392"/>
    </row>
    <row r="26" spans="1:5" s="418" customFormat="1" ht="12" customHeight="1" thickBot="1">
      <c r="A26" s="372" t="s">
        <v>121</v>
      </c>
      <c r="B26" s="421" t="s">
        <v>331</v>
      </c>
      <c r="C26" s="411"/>
      <c r="D26" s="411"/>
      <c r="E26" s="394"/>
    </row>
    <row r="27" spans="1:5" s="418" customFormat="1" ht="12" customHeight="1" thickBot="1">
      <c r="A27" s="376" t="s">
        <v>122</v>
      </c>
      <c r="B27" s="377" t="s">
        <v>332</v>
      </c>
      <c r="C27" s="414">
        <f>+C28+C31+C32+C33</f>
        <v>0</v>
      </c>
      <c r="D27" s="414">
        <f>+D28+D31+D32+D33</f>
        <v>0</v>
      </c>
      <c r="E27" s="427">
        <f>+E28+E31+E32+E33</f>
        <v>0</v>
      </c>
    </row>
    <row r="28" spans="1:5" s="418" customFormat="1" ht="12" customHeight="1">
      <c r="A28" s="371" t="s">
        <v>333</v>
      </c>
      <c r="B28" s="419" t="s">
        <v>334</v>
      </c>
      <c r="C28" s="429">
        <f>+C29+C30</f>
        <v>0</v>
      </c>
      <c r="D28" s="429">
        <f>+D29+D30</f>
        <v>0</v>
      </c>
      <c r="E28" s="428">
        <f>+E29+E30</f>
        <v>0</v>
      </c>
    </row>
    <row r="29" spans="1:5" s="418" customFormat="1" ht="12" customHeight="1">
      <c r="A29" s="370" t="s">
        <v>335</v>
      </c>
      <c r="B29" s="420" t="s">
        <v>336</v>
      </c>
      <c r="C29" s="409"/>
      <c r="D29" s="409"/>
      <c r="E29" s="392"/>
    </row>
    <row r="30" spans="1:5" s="418" customFormat="1" ht="12" customHeight="1">
      <c r="A30" s="370" t="s">
        <v>337</v>
      </c>
      <c r="B30" s="420" t="s">
        <v>338</v>
      </c>
      <c r="C30" s="409"/>
      <c r="D30" s="409"/>
      <c r="E30" s="392"/>
    </row>
    <row r="31" spans="1:5" s="418" customFormat="1" ht="12" customHeight="1">
      <c r="A31" s="370" t="s">
        <v>339</v>
      </c>
      <c r="B31" s="420" t="s">
        <v>340</v>
      </c>
      <c r="C31" s="409"/>
      <c r="D31" s="409"/>
      <c r="E31" s="392"/>
    </row>
    <row r="32" spans="1:5" s="418" customFormat="1" ht="12" customHeight="1">
      <c r="A32" s="370" t="s">
        <v>341</v>
      </c>
      <c r="B32" s="420" t="s">
        <v>342</v>
      </c>
      <c r="C32" s="409"/>
      <c r="D32" s="409"/>
      <c r="E32" s="392"/>
    </row>
    <row r="33" spans="1:5" s="418" customFormat="1" ht="12" customHeight="1" thickBot="1">
      <c r="A33" s="372" t="s">
        <v>343</v>
      </c>
      <c r="B33" s="421" t="s">
        <v>344</v>
      </c>
      <c r="C33" s="411"/>
      <c r="D33" s="411"/>
      <c r="E33" s="394"/>
    </row>
    <row r="34" spans="1:5" s="418" customFormat="1" ht="12" customHeight="1" thickBot="1">
      <c r="A34" s="376" t="s">
        <v>10</v>
      </c>
      <c r="B34" s="377" t="s">
        <v>345</v>
      </c>
      <c r="C34" s="408">
        <f>SUM(C35:C44)</f>
        <v>0</v>
      </c>
      <c r="D34" s="408">
        <f>SUM(D35:D44)</f>
        <v>0</v>
      </c>
      <c r="E34" s="391">
        <f>SUM(E35:E44)</f>
        <v>0</v>
      </c>
    </row>
    <row r="35" spans="1:5" s="418" customFormat="1" ht="12" customHeight="1">
      <c r="A35" s="371" t="s">
        <v>64</v>
      </c>
      <c r="B35" s="419" t="s">
        <v>346</v>
      </c>
      <c r="C35" s="410"/>
      <c r="D35" s="410"/>
      <c r="E35" s="393"/>
    </row>
    <row r="36" spans="1:5" s="418" customFormat="1" ht="12" customHeight="1">
      <c r="A36" s="370" t="s">
        <v>65</v>
      </c>
      <c r="B36" s="420" t="s">
        <v>347</v>
      </c>
      <c r="C36" s="409"/>
      <c r="D36" s="409"/>
      <c r="E36" s="392"/>
    </row>
    <row r="37" spans="1:5" s="418" customFormat="1" ht="12" customHeight="1">
      <c r="A37" s="370" t="s">
        <v>66</v>
      </c>
      <c r="B37" s="420" t="s">
        <v>348</v>
      </c>
      <c r="C37" s="409"/>
      <c r="D37" s="409"/>
      <c r="E37" s="392"/>
    </row>
    <row r="38" spans="1:5" s="418" customFormat="1" ht="12" customHeight="1">
      <c r="A38" s="370" t="s">
        <v>124</v>
      </c>
      <c r="B38" s="420" t="s">
        <v>349</v>
      </c>
      <c r="C38" s="409"/>
      <c r="D38" s="409"/>
      <c r="E38" s="392"/>
    </row>
    <row r="39" spans="1:5" s="418" customFormat="1" ht="12" customHeight="1">
      <c r="A39" s="370" t="s">
        <v>125</v>
      </c>
      <c r="B39" s="420" t="s">
        <v>350</v>
      </c>
      <c r="C39" s="409"/>
      <c r="D39" s="409"/>
      <c r="E39" s="392"/>
    </row>
    <row r="40" spans="1:5" s="418" customFormat="1" ht="12" customHeight="1">
      <c r="A40" s="370" t="s">
        <v>126</v>
      </c>
      <c r="B40" s="420" t="s">
        <v>351</v>
      </c>
      <c r="C40" s="409"/>
      <c r="D40" s="409"/>
      <c r="E40" s="392"/>
    </row>
    <row r="41" spans="1:5" s="418" customFormat="1" ht="12" customHeight="1">
      <c r="A41" s="370" t="s">
        <v>127</v>
      </c>
      <c r="B41" s="420" t="s">
        <v>352</v>
      </c>
      <c r="C41" s="409"/>
      <c r="D41" s="409"/>
      <c r="E41" s="392"/>
    </row>
    <row r="42" spans="1:5" s="418" customFormat="1" ht="12" customHeight="1">
      <c r="A42" s="370" t="s">
        <v>128</v>
      </c>
      <c r="B42" s="420" t="s">
        <v>353</v>
      </c>
      <c r="C42" s="409"/>
      <c r="D42" s="409"/>
      <c r="E42" s="392"/>
    </row>
    <row r="43" spans="1:5" s="418" customFormat="1" ht="12" customHeight="1">
      <c r="A43" s="370" t="s">
        <v>354</v>
      </c>
      <c r="B43" s="420" t="s">
        <v>355</v>
      </c>
      <c r="C43" s="412"/>
      <c r="D43" s="412"/>
      <c r="E43" s="395"/>
    </row>
    <row r="44" spans="1:5" s="418" customFormat="1" ht="12" customHeight="1" thickBot="1">
      <c r="A44" s="372" t="s">
        <v>356</v>
      </c>
      <c r="B44" s="421" t="s">
        <v>357</v>
      </c>
      <c r="C44" s="413"/>
      <c r="D44" s="413"/>
      <c r="E44" s="396"/>
    </row>
    <row r="45" spans="1:5" s="418" customFormat="1" ht="12" customHeight="1" thickBot="1">
      <c r="A45" s="376" t="s">
        <v>11</v>
      </c>
      <c r="B45" s="377" t="s">
        <v>358</v>
      </c>
      <c r="C45" s="408">
        <f>SUM(C46:C50)</f>
        <v>0</v>
      </c>
      <c r="D45" s="408">
        <f>SUM(D46:D50)</f>
        <v>0</v>
      </c>
      <c r="E45" s="391">
        <f>SUM(E46:E50)</f>
        <v>0</v>
      </c>
    </row>
    <row r="46" spans="1:5" s="418" customFormat="1" ht="12" customHeight="1">
      <c r="A46" s="371" t="s">
        <v>67</v>
      </c>
      <c r="B46" s="419" t="s">
        <v>359</v>
      </c>
      <c r="C46" s="431"/>
      <c r="D46" s="431"/>
      <c r="E46" s="397"/>
    </row>
    <row r="47" spans="1:5" s="418" customFormat="1" ht="12" customHeight="1">
      <c r="A47" s="370" t="s">
        <v>68</v>
      </c>
      <c r="B47" s="420" t="s">
        <v>360</v>
      </c>
      <c r="C47" s="412"/>
      <c r="D47" s="412"/>
      <c r="E47" s="395"/>
    </row>
    <row r="48" spans="1:5" s="418" customFormat="1" ht="12" customHeight="1">
      <c r="A48" s="370" t="s">
        <v>361</v>
      </c>
      <c r="B48" s="420" t="s">
        <v>362</v>
      </c>
      <c r="C48" s="412"/>
      <c r="D48" s="412"/>
      <c r="E48" s="395"/>
    </row>
    <row r="49" spans="1:5" s="418" customFormat="1" ht="12" customHeight="1">
      <c r="A49" s="370" t="s">
        <v>363</v>
      </c>
      <c r="B49" s="420" t="s">
        <v>364</v>
      </c>
      <c r="C49" s="412"/>
      <c r="D49" s="412"/>
      <c r="E49" s="395"/>
    </row>
    <row r="50" spans="1:5" s="418" customFormat="1" ht="12" customHeight="1" thickBot="1">
      <c r="A50" s="372" t="s">
        <v>365</v>
      </c>
      <c r="B50" s="421" t="s">
        <v>366</v>
      </c>
      <c r="C50" s="413"/>
      <c r="D50" s="413"/>
      <c r="E50" s="396"/>
    </row>
    <row r="51" spans="1:5" s="418" customFormat="1" ht="17.25" customHeight="1" thickBot="1">
      <c r="A51" s="376" t="s">
        <v>129</v>
      </c>
      <c r="B51" s="377" t="s">
        <v>367</v>
      </c>
      <c r="C51" s="408">
        <f>SUM(C52:C54)</f>
        <v>0</v>
      </c>
      <c r="D51" s="408">
        <f>SUM(D52:D54)</f>
        <v>0</v>
      </c>
      <c r="E51" s="391">
        <f>SUM(E52:E54)</f>
        <v>0</v>
      </c>
    </row>
    <row r="52" spans="1:5" s="418" customFormat="1" ht="12" customHeight="1">
      <c r="A52" s="371" t="s">
        <v>69</v>
      </c>
      <c r="B52" s="419" t="s">
        <v>368</v>
      </c>
      <c r="C52" s="410"/>
      <c r="D52" s="410"/>
      <c r="E52" s="393"/>
    </row>
    <row r="53" spans="1:5" s="418" customFormat="1" ht="12" customHeight="1">
      <c r="A53" s="370" t="s">
        <v>70</v>
      </c>
      <c r="B53" s="420" t="s">
        <v>369</v>
      </c>
      <c r="C53" s="409"/>
      <c r="D53" s="409"/>
      <c r="E53" s="392"/>
    </row>
    <row r="54" spans="1:5" s="418" customFormat="1" ht="12" customHeight="1">
      <c r="A54" s="370" t="s">
        <v>370</v>
      </c>
      <c r="B54" s="420" t="s">
        <v>371</v>
      </c>
      <c r="C54" s="409"/>
      <c r="D54" s="409"/>
      <c r="E54" s="392"/>
    </row>
    <row r="55" spans="1:5" s="418" customFormat="1" ht="12" customHeight="1" thickBot="1">
      <c r="A55" s="372" t="s">
        <v>372</v>
      </c>
      <c r="B55" s="421" t="s">
        <v>373</v>
      </c>
      <c r="C55" s="411"/>
      <c r="D55" s="411"/>
      <c r="E55" s="394"/>
    </row>
    <row r="56" spans="1:5" s="418" customFormat="1" ht="12" customHeight="1" thickBot="1">
      <c r="A56" s="376" t="s">
        <v>13</v>
      </c>
      <c r="B56" s="398" t="s">
        <v>374</v>
      </c>
      <c r="C56" s="408">
        <f>SUM(C57:C59)</f>
        <v>0</v>
      </c>
      <c r="D56" s="408">
        <f>SUM(D57:D59)</f>
        <v>0</v>
      </c>
      <c r="E56" s="391">
        <f>SUM(E57:E59)</f>
        <v>0</v>
      </c>
    </row>
    <row r="57" spans="1:5" s="418" customFormat="1" ht="12" customHeight="1">
      <c r="A57" s="371" t="s">
        <v>130</v>
      </c>
      <c r="B57" s="419" t="s">
        <v>375</v>
      </c>
      <c r="C57" s="412"/>
      <c r="D57" s="412"/>
      <c r="E57" s="395"/>
    </row>
    <row r="58" spans="1:5" s="418" customFormat="1" ht="12" customHeight="1">
      <c r="A58" s="370" t="s">
        <v>131</v>
      </c>
      <c r="B58" s="420" t="s">
        <v>376</v>
      </c>
      <c r="C58" s="412"/>
      <c r="D58" s="412"/>
      <c r="E58" s="395"/>
    </row>
    <row r="59" spans="1:5" s="418" customFormat="1" ht="12" customHeight="1">
      <c r="A59" s="370" t="s">
        <v>158</v>
      </c>
      <c r="B59" s="420" t="s">
        <v>377</v>
      </c>
      <c r="C59" s="412"/>
      <c r="D59" s="412"/>
      <c r="E59" s="395"/>
    </row>
    <row r="60" spans="1:5" s="418" customFormat="1" ht="12" customHeight="1" thickBot="1">
      <c r="A60" s="372" t="s">
        <v>378</v>
      </c>
      <c r="B60" s="421" t="s">
        <v>379</v>
      </c>
      <c r="C60" s="412"/>
      <c r="D60" s="412"/>
      <c r="E60" s="395"/>
    </row>
    <row r="61" spans="1:5" s="418" customFormat="1" ht="12" customHeight="1" thickBot="1">
      <c r="A61" s="376" t="s">
        <v>14</v>
      </c>
      <c r="B61" s="377" t="s">
        <v>380</v>
      </c>
      <c r="C61" s="414">
        <f>+C6+C13+C20+C27+C34+C45+C51+C56</f>
        <v>0</v>
      </c>
      <c r="D61" s="414">
        <f>+D6+D13+D20+D27+D34+D45+D51+D56</f>
        <v>0</v>
      </c>
      <c r="E61" s="427">
        <f>+E6+E13+E20+E27+E34+E45+E51+E56</f>
        <v>0</v>
      </c>
    </row>
    <row r="62" spans="1:5" s="418" customFormat="1" ht="12" customHeight="1" thickBot="1">
      <c r="A62" s="432" t="s">
        <v>381</v>
      </c>
      <c r="B62" s="398" t="s">
        <v>382</v>
      </c>
      <c r="C62" s="408">
        <f>+C63+C64+C65</f>
        <v>0</v>
      </c>
      <c r="D62" s="408">
        <f>+D63+D64+D65</f>
        <v>0</v>
      </c>
      <c r="E62" s="391">
        <f>+E63+E64+E65</f>
        <v>0</v>
      </c>
    </row>
    <row r="63" spans="1:5" s="418" customFormat="1" ht="12" customHeight="1">
      <c r="A63" s="371" t="s">
        <v>383</v>
      </c>
      <c r="B63" s="419" t="s">
        <v>384</v>
      </c>
      <c r="C63" s="412"/>
      <c r="D63" s="412"/>
      <c r="E63" s="395"/>
    </row>
    <row r="64" spans="1:5" s="418" customFormat="1" ht="12" customHeight="1">
      <c r="A64" s="370" t="s">
        <v>385</v>
      </c>
      <c r="B64" s="420" t="s">
        <v>386</v>
      </c>
      <c r="C64" s="412"/>
      <c r="D64" s="412"/>
      <c r="E64" s="395"/>
    </row>
    <row r="65" spans="1:5" s="418" customFormat="1" ht="12" customHeight="1" thickBot="1">
      <c r="A65" s="372" t="s">
        <v>387</v>
      </c>
      <c r="B65" s="356" t="s">
        <v>432</v>
      </c>
      <c r="C65" s="412"/>
      <c r="D65" s="412"/>
      <c r="E65" s="395"/>
    </row>
    <row r="66" spans="1:5" s="418" customFormat="1" ht="12" customHeight="1" thickBot="1">
      <c r="A66" s="432" t="s">
        <v>389</v>
      </c>
      <c r="B66" s="398" t="s">
        <v>390</v>
      </c>
      <c r="C66" s="408">
        <f>+C67+C68+C69+C70</f>
        <v>0</v>
      </c>
      <c r="D66" s="408">
        <f>+D67+D68+D69+D70</f>
        <v>0</v>
      </c>
      <c r="E66" s="391">
        <f>+E67+E68+E69+E70</f>
        <v>0</v>
      </c>
    </row>
    <row r="67" spans="1:5" s="418" customFormat="1" ht="13.5" customHeight="1">
      <c r="A67" s="371" t="s">
        <v>107</v>
      </c>
      <c r="B67" s="419" t="s">
        <v>391</v>
      </c>
      <c r="C67" s="412"/>
      <c r="D67" s="412"/>
      <c r="E67" s="395"/>
    </row>
    <row r="68" spans="1:5" s="418" customFormat="1" ht="12" customHeight="1">
      <c r="A68" s="370" t="s">
        <v>108</v>
      </c>
      <c r="B68" s="420" t="s">
        <v>392</v>
      </c>
      <c r="C68" s="412"/>
      <c r="D68" s="412"/>
      <c r="E68" s="395"/>
    </row>
    <row r="69" spans="1:5" s="418" customFormat="1" ht="12" customHeight="1">
      <c r="A69" s="370" t="s">
        <v>393</v>
      </c>
      <c r="B69" s="420" t="s">
        <v>394</v>
      </c>
      <c r="C69" s="412"/>
      <c r="D69" s="412"/>
      <c r="E69" s="395"/>
    </row>
    <row r="70" spans="1:5" s="418" customFormat="1" ht="12" customHeight="1" thickBot="1">
      <c r="A70" s="372" t="s">
        <v>395</v>
      </c>
      <c r="B70" s="421" t="s">
        <v>396</v>
      </c>
      <c r="C70" s="412"/>
      <c r="D70" s="412"/>
      <c r="E70" s="395"/>
    </row>
    <row r="71" spans="1:5" s="418" customFormat="1" ht="12" customHeight="1" thickBot="1">
      <c r="A71" s="432" t="s">
        <v>397</v>
      </c>
      <c r="B71" s="398" t="s">
        <v>398</v>
      </c>
      <c r="C71" s="408">
        <f>+C72+C73</f>
        <v>0</v>
      </c>
      <c r="D71" s="408">
        <f>+D72+D73</f>
        <v>0</v>
      </c>
      <c r="E71" s="391">
        <f>+E72+E73</f>
        <v>0</v>
      </c>
    </row>
    <row r="72" spans="1:5" s="418" customFormat="1" ht="12" customHeight="1">
      <c r="A72" s="371" t="s">
        <v>399</v>
      </c>
      <c r="B72" s="419" t="s">
        <v>400</v>
      </c>
      <c r="C72" s="412"/>
      <c r="D72" s="412"/>
      <c r="E72" s="395"/>
    </row>
    <row r="73" spans="1:5" s="418" customFormat="1" ht="12" customHeight="1" thickBot="1">
      <c r="A73" s="372" t="s">
        <v>401</v>
      </c>
      <c r="B73" s="421" t="s">
        <v>402</v>
      </c>
      <c r="C73" s="412"/>
      <c r="D73" s="412"/>
      <c r="E73" s="395"/>
    </row>
    <row r="74" spans="1:5" s="418" customFormat="1" ht="12" customHeight="1" thickBot="1">
      <c r="A74" s="432" t="s">
        <v>403</v>
      </c>
      <c r="B74" s="398" t="s">
        <v>404</v>
      </c>
      <c r="C74" s="408">
        <f>+C75+C76+C78+C77</f>
        <v>0</v>
      </c>
      <c r="D74" s="408">
        <f>+D75+D76+D78+D77</f>
        <v>0</v>
      </c>
      <c r="E74" s="402">
        <f>+E75+E76+E78+E77</f>
        <v>0</v>
      </c>
    </row>
    <row r="75" spans="1:5" s="418" customFormat="1" ht="12" customHeight="1">
      <c r="A75" s="371" t="s">
        <v>405</v>
      </c>
      <c r="B75" s="419" t="s">
        <v>406</v>
      </c>
      <c r="C75" s="412"/>
      <c r="D75" s="412"/>
      <c r="E75" s="395"/>
    </row>
    <row r="76" spans="1:5" s="418" customFormat="1" ht="12" customHeight="1">
      <c r="A76" s="370" t="s">
        <v>407</v>
      </c>
      <c r="B76" s="420" t="s">
        <v>408</v>
      </c>
      <c r="C76" s="412"/>
      <c r="D76" s="412"/>
      <c r="E76" s="395"/>
    </row>
    <row r="77" spans="1:5" s="418" customFormat="1" ht="12" customHeight="1">
      <c r="A77" s="372" t="s">
        <v>409</v>
      </c>
      <c r="B77" s="421" t="s">
        <v>741</v>
      </c>
      <c r="C77" s="412"/>
      <c r="D77" s="412"/>
      <c r="E77" s="395"/>
    </row>
    <row r="78" spans="1:5" s="418" customFormat="1" ht="12" customHeight="1" thickBot="1">
      <c r="A78" s="674" t="s">
        <v>740</v>
      </c>
      <c r="B78" s="400" t="s">
        <v>410</v>
      </c>
      <c r="C78" s="412"/>
      <c r="D78" s="412"/>
      <c r="E78" s="395"/>
    </row>
    <row r="79" spans="1:5" s="418" customFormat="1" ht="12" customHeight="1" thickBot="1">
      <c r="A79" s="432" t="s">
        <v>411</v>
      </c>
      <c r="B79" s="398" t="s">
        <v>412</v>
      </c>
      <c r="C79" s="408">
        <f>+C80+C81+C82+C83</f>
        <v>0</v>
      </c>
      <c r="D79" s="408">
        <f>+D80+D81+D82+D83</f>
        <v>0</v>
      </c>
      <c r="E79" s="391">
        <f>+E80+E81+E82+E83</f>
        <v>0</v>
      </c>
    </row>
    <row r="80" spans="1:5" s="418" customFormat="1" ht="12" customHeight="1">
      <c r="A80" s="422" t="s">
        <v>413</v>
      </c>
      <c r="B80" s="419" t="s">
        <v>414</v>
      </c>
      <c r="C80" s="412"/>
      <c r="D80" s="412"/>
      <c r="E80" s="395"/>
    </row>
    <row r="81" spans="1:5" s="418" customFormat="1" ht="12" customHeight="1">
      <c r="A81" s="423" t="s">
        <v>415</v>
      </c>
      <c r="B81" s="420" t="s">
        <v>416</v>
      </c>
      <c r="C81" s="412"/>
      <c r="D81" s="412"/>
      <c r="E81" s="395"/>
    </row>
    <row r="82" spans="1:5" s="418" customFormat="1" ht="12" customHeight="1">
      <c r="A82" s="423" t="s">
        <v>417</v>
      </c>
      <c r="B82" s="420" t="s">
        <v>418</v>
      </c>
      <c r="C82" s="412"/>
      <c r="D82" s="412"/>
      <c r="E82" s="395"/>
    </row>
    <row r="83" spans="1:5" s="418" customFormat="1" ht="12" customHeight="1" thickBot="1">
      <c r="A83" s="433" t="s">
        <v>419</v>
      </c>
      <c r="B83" s="400" t="s">
        <v>420</v>
      </c>
      <c r="C83" s="412"/>
      <c r="D83" s="412"/>
      <c r="E83" s="395"/>
    </row>
    <row r="84" spans="1:5" s="418" customFormat="1" ht="12" customHeight="1" thickBot="1">
      <c r="A84" s="432" t="s">
        <v>421</v>
      </c>
      <c r="B84" s="398" t="s">
        <v>422</v>
      </c>
      <c r="C84" s="435"/>
      <c r="D84" s="435"/>
      <c r="E84" s="436"/>
    </row>
    <row r="85" spans="1:5" s="418" customFormat="1" ht="12" customHeight="1" thickBot="1">
      <c r="A85" s="432" t="s">
        <v>423</v>
      </c>
      <c r="B85" s="354" t="s">
        <v>424</v>
      </c>
      <c r="C85" s="414">
        <f>+C62+C66+C71+C74+C79+C84</f>
        <v>0</v>
      </c>
      <c r="D85" s="414">
        <f>+D62+D66+D71+D74+D79+D84</f>
        <v>0</v>
      </c>
      <c r="E85" s="427">
        <f>+E62+E66+E71+E74+E79+E84</f>
        <v>0</v>
      </c>
    </row>
    <row r="86" spans="1:5" s="418" customFormat="1" ht="12" customHeight="1" thickBot="1">
      <c r="A86" s="434" t="s">
        <v>425</v>
      </c>
      <c r="B86" s="357" t="s">
        <v>426</v>
      </c>
      <c r="C86" s="414">
        <f>+C61+C85</f>
        <v>0</v>
      </c>
      <c r="D86" s="414">
        <f>+D61+D85</f>
        <v>0</v>
      </c>
      <c r="E86" s="427">
        <f>+E61+E85</f>
        <v>0</v>
      </c>
    </row>
    <row r="87" spans="1:5" s="418" customFormat="1" ht="12" customHeight="1">
      <c r="A87" s="352"/>
      <c r="B87" s="352"/>
      <c r="C87" s="353"/>
      <c r="D87" s="353"/>
      <c r="E87" s="353"/>
    </row>
    <row r="88" spans="1:5" ht="16.5" customHeight="1">
      <c r="A88" s="714" t="s">
        <v>35</v>
      </c>
      <c r="B88" s="714"/>
      <c r="C88" s="714"/>
      <c r="D88" s="714"/>
      <c r="E88" s="714"/>
    </row>
    <row r="89" spans="1:5" s="424" customFormat="1" ht="16.5" customHeight="1" thickBot="1">
      <c r="A89" s="45" t="s">
        <v>111</v>
      </c>
      <c r="B89" s="45"/>
      <c r="C89" s="385"/>
      <c r="D89" s="385"/>
      <c r="E89" s="385" t="s">
        <v>157</v>
      </c>
    </row>
    <row r="90" spans="1:5" s="424" customFormat="1" ht="16.5" customHeight="1">
      <c r="A90" s="715" t="s">
        <v>59</v>
      </c>
      <c r="B90" s="711" t="s">
        <v>178</v>
      </c>
      <c r="C90" s="708" t="str">
        <f>+C3</f>
        <v>2014. évi</v>
      </c>
      <c r="D90" s="708"/>
      <c r="E90" s="709"/>
    </row>
    <row r="91" spans="1:5" ht="37.5" customHeight="1" thickBot="1">
      <c r="A91" s="712"/>
      <c r="B91" s="707"/>
      <c r="C91" s="46" t="s">
        <v>179</v>
      </c>
      <c r="D91" s="46" t="s">
        <v>183</v>
      </c>
      <c r="E91" s="47" t="s">
        <v>184</v>
      </c>
    </row>
    <row r="92" spans="1:5" s="417" customFormat="1" ht="12" customHeight="1" thickBot="1">
      <c r="A92" s="381" t="s">
        <v>427</v>
      </c>
      <c r="B92" s="382" t="s">
        <v>428</v>
      </c>
      <c r="C92" s="382" t="s">
        <v>429</v>
      </c>
      <c r="D92" s="382" t="s">
        <v>430</v>
      </c>
      <c r="E92" s="383" t="s">
        <v>431</v>
      </c>
    </row>
    <row r="93" spans="1:5" ht="12" customHeight="1" thickBot="1">
      <c r="A93" s="378" t="s">
        <v>6</v>
      </c>
      <c r="B93" s="380" t="s">
        <v>433</v>
      </c>
      <c r="C93" s="407">
        <f>SUM(C94:C98)</f>
        <v>0</v>
      </c>
      <c r="D93" s="407">
        <f>SUM(D94:D98)</f>
        <v>0</v>
      </c>
      <c r="E93" s="362">
        <f>SUM(E94:E98)</f>
        <v>0</v>
      </c>
    </row>
    <row r="94" spans="1:5" ht="12" customHeight="1">
      <c r="A94" s="373" t="s">
        <v>71</v>
      </c>
      <c r="B94" s="366" t="s">
        <v>36</v>
      </c>
      <c r="C94" s="97"/>
      <c r="D94" s="97"/>
      <c r="E94" s="361"/>
    </row>
    <row r="95" spans="1:5" ht="12" customHeight="1">
      <c r="A95" s="370" t="s">
        <v>72</v>
      </c>
      <c r="B95" s="364" t="s">
        <v>132</v>
      </c>
      <c r="C95" s="409"/>
      <c r="D95" s="409"/>
      <c r="E95" s="392"/>
    </row>
    <row r="96" spans="1:5" ht="12" customHeight="1">
      <c r="A96" s="370" t="s">
        <v>73</v>
      </c>
      <c r="B96" s="364" t="s">
        <v>100</v>
      </c>
      <c r="C96" s="411"/>
      <c r="D96" s="411"/>
      <c r="E96" s="394"/>
    </row>
    <row r="97" spans="1:5" ht="12" customHeight="1">
      <c r="A97" s="370" t="s">
        <v>74</v>
      </c>
      <c r="B97" s="367" t="s">
        <v>133</v>
      </c>
      <c r="C97" s="411"/>
      <c r="D97" s="411"/>
      <c r="E97" s="394"/>
    </row>
    <row r="98" spans="1:5" ht="12" customHeight="1">
      <c r="A98" s="370" t="s">
        <v>83</v>
      </c>
      <c r="B98" s="375" t="s">
        <v>134</v>
      </c>
      <c r="C98" s="411"/>
      <c r="D98" s="411"/>
      <c r="E98" s="394"/>
    </row>
    <row r="99" spans="1:5" ht="12" customHeight="1">
      <c r="A99" s="370" t="s">
        <v>75</v>
      </c>
      <c r="B99" s="364" t="s">
        <v>434</v>
      </c>
      <c r="C99" s="411"/>
      <c r="D99" s="411"/>
      <c r="E99" s="394"/>
    </row>
    <row r="100" spans="1:5" ht="12" customHeight="1">
      <c r="A100" s="370" t="s">
        <v>76</v>
      </c>
      <c r="B100" s="387" t="s">
        <v>744</v>
      </c>
      <c r="C100" s="411"/>
      <c r="D100" s="411"/>
      <c r="E100" s="394"/>
    </row>
    <row r="101" spans="1:5" ht="12" customHeight="1">
      <c r="A101" s="370" t="s">
        <v>84</v>
      </c>
      <c r="B101" s="677" t="s">
        <v>752</v>
      </c>
      <c r="C101" s="411"/>
      <c r="D101" s="411"/>
      <c r="E101" s="394"/>
    </row>
    <row r="102" spans="1:5" ht="12" customHeight="1">
      <c r="A102" s="370" t="s">
        <v>85</v>
      </c>
      <c r="B102" s="677" t="s">
        <v>745</v>
      </c>
      <c r="C102" s="411"/>
      <c r="D102" s="411"/>
      <c r="E102" s="394"/>
    </row>
    <row r="103" spans="1:5" ht="12" customHeight="1">
      <c r="A103" s="370" t="s">
        <v>86</v>
      </c>
      <c r="B103" s="387" t="s">
        <v>438</v>
      </c>
      <c r="C103" s="411"/>
      <c r="D103" s="411"/>
      <c r="E103" s="394"/>
    </row>
    <row r="104" spans="1:5" ht="12" customHeight="1">
      <c r="A104" s="370" t="s">
        <v>87</v>
      </c>
      <c r="B104" s="387" t="s">
        <v>746</v>
      </c>
      <c r="C104" s="411"/>
      <c r="D104" s="411"/>
      <c r="E104" s="394"/>
    </row>
    <row r="105" spans="1:5" ht="12" customHeight="1">
      <c r="A105" s="370" t="s">
        <v>89</v>
      </c>
      <c r="B105" s="677" t="s">
        <v>747</v>
      </c>
      <c r="C105" s="411"/>
      <c r="D105" s="411"/>
      <c r="E105" s="394"/>
    </row>
    <row r="106" spans="1:5" ht="12" customHeight="1">
      <c r="A106" s="369" t="s">
        <v>135</v>
      </c>
      <c r="B106" s="678" t="s">
        <v>748</v>
      </c>
      <c r="C106" s="411"/>
      <c r="D106" s="411"/>
      <c r="E106" s="394"/>
    </row>
    <row r="107" spans="1:5" ht="12" customHeight="1">
      <c r="A107" s="370" t="s">
        <v>442</v>
      </c>
      <c r="B107" s="678" t="s">
        <v>749</v>
      </c>
      <c r="C107" s="411"/>
      <c r="D107" s="411"/>
      <c r="E107" s="394"/>
    </row>
    <row r="108" spans="1:5" ht="12" customHeight="1">
      <c r="A108" s="372" t="s">
        <v>444</v>
      </c>
      <c r="B108" s="678" t="s">
        <v>750</v>
      </c>
      <c r="C108" s="411"/>
      <c r="D108" s="411"/>
      <c r="E108" s="394"/>
    </row>
    <row r="109" spans="1:5" ht="12" customHeight="1" thickBot="1">
      <c r="A109" s="675" t="s">
        <v>742</v>
      </c>
      <c r="B109" s="676" t="s">
        <v>751</v>
      </c>
      <c r="C109" s="98"/>
      <c r="D109" s="98"/>
      <c r="E109" s="355"/>
    </row>
    <row r="110" spans="1:5" ht="12" customHeight="1" thickBot="1">
      <c r="A110" s="376" t="s">
        <v>7</v>
      </c>
      <c r="B110" s="379" t="s">
        <v>446</v>
      </c>
      <c r="C110" s="408">
        <f>+C111+C113+C115</f>
        <v>0</v>
      </c>
      <c r="D110" s="408">
        <f>+D111+D113+D115</f>
        <v>0</v>
      </c>
      <c r="E110" s="391">
        <f>+E111+E113+E115</f>
        <v>0</v>
      </c>
    </row>
    <row r="111" spans="1:5" ht="12" customHeight="1">
      <c r="A111" s="371" t="s">
        <v>77</v>
      </c>
      <c r="B111" s="364" t="s">
        <v>156</v>
      </c>
      <c r="C111" s="410"/>
      <c r="D111" s="410"/>
      <c r="E111" s="393"/>
    </row>
    <row r="112" spans="1:5" ht="12" customHeight="1">
      <c r="A112" s="371" t="s">
        <v>78</v>
      </c>
      <c r="B112" s="368" t="s">
        <v>447</v>
      </c>
      <c r="C112" s="410"/>
      <c r="D112" s="410"/>
      <c r="E112" s="393"/>
    </row>
    <row r="113" spans="1:5" ht="15.75">
      <c r="A113" s="371" t="s">
        <v>79</v>
      </c>
      <c r="B113" s="368" t="s">
        <v>136</v>
      </c>
      <c r="C113" s="409"/>
      <c r="D113" s="409"/>
      <c r="E113" s="392"/>
    </row>
    <row r="114" spans="1:5" ht="12" customHeight="1">
      <c r="A114" s="371" t="s">
        <v>80</v>
      </c>
      <c r="B114" s="368" t="s">
        <v>448</v>
      </c>
      <c r="C114" s="409"/>
      <c r="D114" s="409"/>
      <c r="E114" s="392"/>
    </row>
    <row r="115" spans="1:5" ht="12" customHeight="1">
      <c r="A115" s="371" t="s">
        <v>81</v>
      </c>
      <c r="B115" s="400" t="s">
        <v>159</v>
      </c>
      <c r="C115" s="409"/>
      <c r="D115" s="409"/>
      <c r="E115" s="392"/>
    </row>
    <row r="116" spans="1:5" ht="21.75" customHeight="1">
      <c r="A116" s="371" t="s">
        <v>88</v>
      </c>
      <c r="B116" s="399" t="s">
        <v>449</v>
      </c>
      <c r="C116" s="409"/>
      <c r="D116" s="409"/>
      <c r="E116" s="392"/>
    </row>
    <row r="117" spans="1:5" ht="24" customHeight="1">
      <c r="A117" s="371" t="s">
        <v>90</v>
      </c>
      <c r="B117" s="415" t="s">
        <v>450</v>
      </c>
      <c r="C117" s="409"/>
      <c r="D117" s="409"/>
      <c r="E117" s="392"/>
    </row>
    <row r="118" spans="1:5" ht="22.5">
      <c r="A118" s="371" t="s">
        <v>137</v>
      </c>
      <c r="B118" s="388" t="s">
        <v>437</v>
      </c>
      <c r="C118" s="409"/>
      <c r="D118" s="409"/>
      <c r="E118" s="392"/>
    </row>
    <row r="119" spans="1:5" ht="12" customHeight="1">
      <c r="A119" s="371" t="s">
        <v>138</v>
      </c>
      <c r="B119" s="388" t="s">
        <v>451</v>
      </c>
      <c r="C119" s="409"/>
      <c r="D119" s="409"/>
      <c r="E119" s="392"/>
    </row>
    <row r="120" spans="1:5" ht="12" customHeight="1">
      <c r="A120" s="371" t="s">
        <v>139</v>
      </c>
      <c r="B120" s="388" t="s">
        <v>452</v>
      </c>
      <c r="C120" s="409">
        <v>85671</v>
      </c>
      <c r="D120" s="409"/>
      <c r="E120" s="392"/>
    </row>
    <row r="121" spans="1:5" s="437" customFormat="1" ht="22.5">
      <c r="A121" s="371" t="s">
        <v>453</v>
      </c>
      <c r="B121" s="388" t="s">
        <v>440</v>
      </c>
      <c r="C121" s="409"/>
      <c r="D121" s="409"/>
      <c r="E121" s="392"/>
    </row>
    <row r="122" spans="1:5" ht="12" customHeight="1">
      <c r="A122" s="371" t="s">
        <v>454</v>
      </c>
      <c r="B122" s="388" t="s">
        <v>455</v>
      </c>
      <c r="C122" s="409"/>
      <c r="D122" s="409"/>
      <c r="E122" s="392"/>
    </row>
    <row r="123" spans="1:5" ht="12" customHeight="1" thickBot="1">
      <c r="A123" s="369" t="s">
        <v>456</v>
      </c>
      <c r="B123" s="388" t="s">
        <v>457</v>
      </c>
      <c r="C123" s="411"/>
      <c r="D123" s="411"/>
      <c r="E123" s="394"/>
    </row>
    <row r="124" spans="1:5" ht="12" customHeight="1" thickBot="1">
      <c r="A124" s="376" t="s">
        <v>8</v>
      </c>
      <c r="B124" s="384" t="s">
        <v>458</v>
      </c>
      <c r="C124" s="408">
        <f>+C125+C126</f>
        <v>0</v>
      </c>
      <c r="D124" s="408">
        <f>+D125+D126</f>
        <v>0</v>
      </c>
      <c r="E124" s="391">
        <f>+E125+E126</f>
        <v>0</v>
      </c>
    </row>
    <row r="125" spans="1:5" ht="12" customHeight="1">
      <c r="A125" s="371" t="s">
        <v>60</v>
      </c>
      <c r="B125" s="365" t="s">
        <v>46</v>
      </c>
      <c r="C125" s="410"/>
      <c r="D125" s="410"/>
      <c r="E125" s="393"/>
    </row>
    <row r="126" spans="1:5" ht="12" customHeight="1" thickBot="1">
      <c r="A126" s="372" t="s">
        <v>61</v>
      </c>
      <c r="B126" s="368" t="s">
        <v>47</v>
      </c>
      <c r="C126" s="411"/>
      <c r="D126" s="411"/>
      <c r="E126" s="394"/>
    </row>
    <row r="127" spans="1:5" ht="12" customHeight="1" thickBot="1">
      <c r="A127" s="376" t="s">
        <v>9</v>
      </c>
      <c r="B127" s="384" t="s">
        <v>459</v>
      </c>
      <c r="C127" s="408">
        <f>+C93+C110+C124</f>
        <v>0</v>
      </c>
      <c r="D127" s="408">
        <f>+D93+D110+D124</f>
        <v>0</v>
      </c>
      <c r="E127" s="391">
        <f>+E93+E110+E124</f>
        <v>0</v>
      </c>
    </row>
    <row r="128" spans="1:5" ht="12" customHeight="1" thickBot="1">
      <c r="A128" s="376" t="s">
        <v>10</v>
      </c>
      <c r="B128" s="384" t="s">
        <v>460</v>
      </c>
      <c r="C128" s="408">
        <f>+C129+C130+C131</f>
        <v>0</v>
      </c>
      <c r="D128" s="408">
        <f>+D129+D130+D131</f>
        <v>0</v>
      </c>
      <c r="E128" s="391">
        <f>+E129+E130+E131</f>
        <v>0</v>
      </c>
    </row>
    <row r="129" spans="1:5" ht="12" customHeight="1">
      <c r="A129" s="371" t="s">
        <v>64</v>
      </c>
      <c r="B129" s="365" t="s">
        <v>461</v>
      </c>
      <c r="C129" s="409"/>
      <c r="D129" s="409"/>
      <c r="E129" s="392"/>
    </row>
    <row r="130" spans="1:5" ht="12" customHeight="1">
      <c r="A130" s="371" t="s">
        <v>65</v>
      </c>
      <c r="B130" s="365" t="s">
        <v>462</v>
      </c>
      <c r="C130" s="409"/>
      <c r="D130" s="409"/>
      <c r="E130" s="392"/>
    </row>
    <row r="131" spans="1:5" ht="12" customHeight="1" thickBot="1">
      <c r="A131" s="369" t="s">
        <v>66</v>
      </c>
      <c r="B131" s="363" t="s">
        <v>463</v>
      </c>
      <c r="C131" s="409"/>
      <c r="D131" s="409"/>
      <c r="E131" s="392"/>
    </row>
    <row r="132" spans="1:5" ht="12" customHeight="1" thickBot="1">
      <c r="A132" s="376" t="s">
        <v>11</v>
      </c>
      <c r="B132" s="384" t="s">
        <v>464</v>
      </c>
      <c r="C132" s="408">
        <f>+C133+C134+C136+C135</f>
        <v>0</v>
      </c>
      <c r="D132" s="408">
        <f>+D133+D134+D136+D135</f>
        <v>0</v>
      </c>
      <c r="E132" s="391">
        <f>+E133+E134+E136+E135</f>
        <v>0</v>
      </c>
    </row>
    <row r="133" spans="1:5" ht="12" customHeight="1">
      <c r="A133" s="371" t="s">
        <v>67</v>
      </c>
      <c r="B133" s="365" t="s">
        <v>465</v>
      </c>
      <c r="C133" s="409"/>
      <c r="D133" s="409"/>
      <c r="E133" s="392"/>
    </row>
    <row r="134" spans="1:5" ht="12" customHeight="1">
      <c r="A134" s="679" t="s">
        <v>68</v>
      </c>
      <c r="B134" s="364" t="s">
        <v>466</v>
      </c>
      <c r="C134" s="409"/>
      <c r="D134" s="409"/>
      <c r="E134" s="392"/>
    </row>
    <row r="135" spans="1:5" ht="12" customHeight="1">
      <c r="A135" s="679" t="s">
        <v>361</v>
      </c>
      <c r="B135" s="365" t="s">
        <v>467</v>
      </c>
      <c r="C135" s="409"/>
      <c r="D135" s="409"/>
      <c r="E135" s="392"/>
    </row>
    <row r="136" spans="1:5" ht="12" customHeight="1" thickBot="1">
      <c r="A136" s="680" t="s">
        <v>363</v>
      </c>
      <c r="B136" s="363" t="s">
        <v>468</v>
      </c>
      <c r="C136" s="409"/>
      <c r="D136" s="409"/>
      <c r="E136" s="392"/>
    </row>
    <row r="137" spans="1:5" ht="12" customHeight="1" thickBot="1">
      <c r="A137" s="376" t="s">
        <v>12</v>
      </c>
      <c r="B137" s="384" t="s">
        <v>682</v>
      </c>
      <c r="C137" s="414">
        <f>+C138+C139+C141+C142</f>
        <v>0</v>
      </c>
      <c r="D137" s="414">
        <f>+D138+D139+D141+D142</f>
        <v>0</v>
      </c>
      <c r="E137" s="427">
        <f>+E138+E139+E141+E142</f>
        <v>0</v>
      </c>
    </row>
    <row r="138" spans="1:5" ht="12" customHeight="1">
      <c r="A138" s="371" t="s">
        <v>69</v>
      </c>
      <c r="B138" s="365" t="s">
        <v>469</v>
      </c>
      <c r="C138" s="409"/>
      <c r="D138" s="409"/>
      <c r="E138" s="392"/>
    </row>
    <row r="139" spans="1:5" ht="12" customHeight="1">
      <c r="A139" s="371" t="s">
        <v>70</v>
      </c>
      <c r="B139" s="365" t="s">
        <v>470</v>
      </c>
      <c r="C139" s="409"/>
      <c r="D139" s="409"/>
      <c r="E139" s="392"/>
    </row>
    <row r="140" spans="1:5" ht="12" customHeight="1">
      <c r="A140" s="679" t="s">
        <v>370</v>
      </c>
      <c r="B140" s="399" t="s">
        <v>741</v>
      </c>
      <c r="C140" s="409"/>
      <c r="D140" s="409"/>
      <c r="E140" s="392"/>
    </row>
    <row r="141" spans="1:5" ht="12" customHeight="1">
      <c r="A141" s="679" t="s">
        <v>372</v>
      </c>
      <c r="B141" s="590" t="s">
        <v>597</v>
      </c>
      <c r="C141" s="409"/>
      <c r="D141" s="409"/>
      <c r="E141" s="392"/>
    </row>
    <row r="142" spans="1:5" ht="12" customHeight="1" thickBot="1">
      <c r="A142" s="680" t="s">
        <v>680</v>
      </c>
      <c r="B142" s="693" t="s">
        <v>514</v>
      </c>
      <c r="C142" s="409"/>
      <c r="D142" s="409"/>
      <c r="E142" s="392"/>
    </row>
    <row r="143" spans="1:9" ht="15" customHeight="1" thickBot="1">
      <c r="A143" s="376" t="s">
        <v>13</v>
      </c>
      <c r="B143" s="384" t="s">
        <v>473</v>
      </c>
      <c r="C143" s="99">
        <f>+C144+C145+C146+C147</f>
        <v>0</v>
      </c>
      <c r="D143" s="99">
        <f>+D144+D145+D146+D147</f>
        <v>0</v>
      </c>
      <c r="E143" s="360">
        <f>+E144+E145+E146+E147</f>
        <v>0</v>
      </c>
      <c r="F143" s="425"/>
      <c r="G143" s="426"/>
      <c r="H143" s="426"/>
      <c r="I143" s="426"/>
    </row>
    <row r="144" spans="1:5" s="418" customFormat="1" ht="12.75" customHeight="1">
      <c r="A144" s="371" t="s">
        <v>130</v>
      </c>
      <c r="B144" s="365" t="s">
        <v>474</v>
      </c>
      <c r="C144" s="409"/>
      <c r="D144" s="409"/>
      <c r="E144" s="392"/>
    </row>
    <row r="145" spans="1:5" ht="12.75" customHeight="1">
      <c r="A145" s="371" t="s">
        <v>131</v>
      </c>
      <c r="B145" s="365" t="s">
        <v>475</v>
      </c>
      <c r="C145" s="409"/>
      <c r="D145" s="409"/>
      <c r="E145" s="392"/>
    </row>
    <row r="146" spans="1:5" ht="12.75" customHeight="1">
      <c r="A146" s="371" t="s">
        <v>158</v>
      </c>
      <c r="B146" s="365" t="s">
        <v>476</v>
      </c>
      <c r="C146" s="409"/>
      <c r="D146" s="409"/>
      <c r="E146" s="392"/>
    </row>
    <row r="147" spans="1:5" ht="12.75" customHeight="1" thickBot="1">
      <c r="A147" s="371" t="s">
        <v>378</v>
      </c>
      <c r="B147" s="365" t="s">
        <v>477</v>
      </c>
      <c r="C147" s="409"/>
      <c r="D147" s="409"/>
      <c r="E147" s="392"/>
    </row>
    <row r="148" spans="1:5" ht="16.5" thickBot="1">
      <c r="A148" s="376" t="s">
        <v>14</v>
      </c>
      <c r="B148" s="384" t="s">
        <v>478</v>
      </c>
      <c r="C148" s="358">
        <f>+C128+C132+C137+C143</f>
        <v>0</v>
      </c>
      <c r="D148" s="358">
        <f>+D128+D132+D137+D143</f>
        <v>0</v>
      </c>
      <c r="E148" s="359">
        <f>+E128+E132+E137+E143</f>
        <v>0</v>
      </c>
    </row>
    <row r="149" spans="1:5" ht="16.5" thickBot="1">
      <c r="A149" s="401" t="s">
        <v>15</v>
      </c>
      <c r="B149" s="404" t="s">
        <v>479</v>
      </c>
      <c r="C149" s="358">
        <f>+C127+C148</f>
        <v>0</v>
      </c>
      <c r="D149" s="358">
        <f>+D127+D148</f>
        <v>0</v>
      </c>
      <c r="E149" s="359">
        <f>+E127+E148</f>
        <v>0</v>
      </c>
    </row>
    <row r="151" spans="1:5" ht="18.75" customHeight="1">
      <c r="A151" s="713" t="s">
        <v>480</v>
      </c>
      <c r="B151" s="713"/>
      <c r="C151" s="713"/>
      <c r="D151" s="713"/>
      <c r="E151" s="713"/>
    </row>
    <row r="152" spans="1:5" ht="13.5" customHeight="1" thickBot="1">
      <c r="A152" s="386" t="s">
        <v>112</v>
      </c>
      <c r="B152" s="386"/>
      <c r="C152" s="416"/>
      <c r="E152" s="403" t="s">
        <v>157</v>
      </c>
    </row>
    <row r="153" spans="1:5" ht="21.75" thickBot="1">
      <c r="A153" s="376">
        <v>1</v>
      </c>
      <c r="B153" s="379" t="s">
        <v>481</v>
      </c>
      <c r="C153" s="402">
        <f>+C61-C127</f>
        <v>0</v>
      </c>
      <c r="D153" s="402">
        <f>+D61-D127</f>
        <v>0</v>
      </c>
      <c r="E153" s="402">
        <f>+E61-E127</f>
        <v>0</v>
      </c>
    </row>
    <row r="154" spans="1:5" ht="21.75" thickBot="1">
      <c r="A154" s="376" t="s">
        <v>7</v>
      </c>
      <c r="B154" s="379" t="s">
        <v>482</v>
      </c>
      <c r="C154" s="402">
        <f>+C85-C148</f>
        <v>0</v>
      </c>
      <c r="D154" s="402">
        <f>+D85-D148</f>
        <v>0</v>
      </c>
      <c r="E154" s="402">
        <f>+E85-E148</f>
        <v>0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spans="3:5" s="405" customFormat="1" ht="12.75" customHeight="1">
      <c r="C164" s="406"/>
      <c r="D164" s="406"/>
      <c r="E164" s="406"/>
    </row>
  </sheetData>
  <sheetProtection/>
  <mergeCells count="9">
    <mergeCell ref="A151:E151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&amp;L"NEMLEGES"&amp;C&amp;"Times New Roman CE,Félkövér"&amp;12
Alattyán Község Önkormányzata 
2014. ÉVI ZÁRSZÁMADÁS
ÁLLAMIGAZGATÁSI FELADATOK MÉRLEGE
&amp;R&amp;"Times New Roman CE,Félkövér dőlt"&amp;11 1.4. melléklet a ....../2015. (......) önkormányzati rendelethez</oddHeader>
  </headerFooter>
  <rowBreaks count="1" manualBreakCount="1">
    <brk id="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1">
      <selection activeCell="D20" sqref="D20"/>
    </sheetView>
  </sheetViews>
  <sheetFormatPr defaultColWidth="9.00390625" defaultRowHeight="12.75"/>
  <cols>
    <col min="1" max="1" width="6.875" style="10" customWidth="1"/>
    <col min="2" max="2" width="55.125" style="25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0" t="s">
        <v>116</v>
      </c>
      <c r="C1" s="451"/>
      <c r="D1" s="451"/>
      <c r="E1" s="451"/>
      <c r="F1" s="451"/>
      <c r="G1" s="451"/>
      <c r="H1" s="451"/>
      <c r="I1" s="451"/>
      <c r="J1" s="717" t="str">
        <f>+CONCATENATE("2.1. melléklet a ……/",LEFT('1.1.sz.mell.'!C3,4)+1,". (……) önkormányzati rendelethez")</f>
        <v>2.1. melléklet a ……/2015. (……) önkormányzati rendelethez</v>
      </c>
    </row>
    <row r="2" spans="7:10" ht="14.25" thickBot="1">
      <c r="G2" s="38"/>
      <c r="H2" s="38"/>
      <c r="I2" s="38" t="s">
        <v>51</v>
      </c>
      <c r="J2" s="717"/>
    </row>
    <row r="3" spans="1:10" ht="18" customHeight="1" thickBot="1">
      <c r="A3" s="710" t="s">
        <v>59</v>
      </c>
      <c r="B3" s="478" t="s">
        <v>43</v>
      </c>
      <c r="C3" s="479"/>
      <c r="D3" s="479"/>
      <c r="E3" s="479"/>
      <c r="F3" s="478" t="s">
        <v>44</v>
      </c>
      <c r="G3" s="480"/>
      <c r="H3" s="480"/>
      <c r="I3" s="480"/>
      <c r="J3" s="717"/>
    </row>
    <row r="4" spans="1:10" s="452" customFormat="1" ht="35.25" customHeight="1" thickBot="1">
      <c r="A4" s="716"/>
      <c r="B4" s="26" t="s">
        <v>52</v>
      </c>
      <c r="C4" s="27" t="str">
        <f>+CONCATENATE(LEFT('1.1.sz.mell.'!C3,4),". évi eredeti előirányzat")</f>
        <v>2014. évi eredeti előirányzat</v>
      </c>
      <c r="D4" s="438" t="str">
        <f>+CONCATENATE(LEFT('1.1.sz.mell.'!C3,4),". évi módosított előirányzat")</f>
        <v>2014. évi módosított előirányzat</v>
      </c>
      <c r="E4" s="27" t="str">
        <f>+CONCATENATE(LEFT('1.1.sz.mell.'!C3,4),". évi teljesítés")</f>
        <v>2014. évi teljesítés</v>
      </c>
      <c r="F4" s="26" t="s">
        <v>52</v>
      </c>
      <c r="G4" s="27" t="str">
        <f>+C4</f>
        <v>2014. évi eredeti előirányzat</v>
      </c>
      <c r="H4" s="438" t="str">
        <f>+D4</f>
        <v>2014. évi módosított előirányzat</v>
      </c>
      <c r="I4" s="468" t="str">
        <f>+E4</f>
        <v>2014. évi teljesítés</v>
      </c>
      <c r="J4" s="717"/>
    </row>
    <row r="5" spans="1:10" s="453" customFormat="1" ht="12" customHeight="1" thickBot="1">
      <c r="A5" s="481" t="s">
        <v>427</v>
      </c>
      <c r="B5" s="482" t="s">
        <v>428</v>
      </c>
      <c r="C5" s="483" t="s">
        <v>429</v>
      </c>
      <c r="D5" s="483" t="s">
        <v>430</v>
      </c>
      <c r="E5" s="483" t="s">
        <v>431</v>
      </c>
      <c r="F5" s="482" t="s">
        <v>507</v>
      </c>
      <c r="G5" s="483" t="s">
        <v>508</v>
      </c>
      <c r="H5" s="483" t="s">
        <v>509</v>
      </c>
      <c r="I5" s="484" t="s">
        <v>510</v>
      </c>
      <c r="J5" s="717"/>
    </row>
    <row r="6" spans="1:10" ht="15" customHeight="1">
      <c r="A6" s="454" t="s">
        <v>6</v>
      </c>
      <c r="B6" s="455" t="s">
        <v>483</v>
      </c>
      <c r="C6" s="441">
        <v>166658</v>
      </c>
      <c r="D6" s="441">
        <v>156768</v>
      </c>
      <c r="E6" s="441">
        <f>'1.1.sz.mell.'!E6</f>
        <v>156768</v>
      </c>
      <c r="F6" s="455" t="s">
        <v>53</v>
      </c>
      <c r="G6" s="441">
        <v>134893</v>
      </c>
      <c r="H6" s="441">
        <v>137440</v>
      </c>
      <c r="I6" s="447">
        <f>'1.1.sz.mell.'!E94</f>
        <v>133223</v>
      </c>
      <c r="J6" s="717"/>
    </row>
    <row r="7" spans="1:10" ht="15" customHeight="1">
      <c r="A7" s="456" t="s">
        <v>7</v>
      </c>
      <c r="B7" s="457" t="s">
        <v>484</v>
      </c>
      <c r="C7" s="442">
        <v>43447</v>
      </c>
      <c r="D7" s="442">
        <v>45155</v>
      </c>
      <c r="E7" s="442">
        <f>'1.1.sz.mell.'!E13</f>
        <v>45153</v>
      </c>
      <c r="F7" s="457" t="s">
        <v>132</v>
      </c>
      <c r="G7" s="442">
        <v>32438</v>
      </c>
      <c r="H7" s="442">
        <v>33705</v>
      </c>
      <c r="I7" s="448">
        <f>'1.1.sz.mell.'!E95</f>
        <v>31734</v>
      </c>
      <c r="J7" s="717"/>
    </row>
    <row r="8" spans="1:10" ht="15" customHeight="1">
      <c r="A8" s="456" t="s">
        <v>8</v>
      </c>
      <c r="B8" s="457" t="s">
        <v>485</v>
      </c>
      <c r="C8" s="442"/>
      <c r="D8" s="442"/>
      <c r="E8" s="442"/>
      <c r="F8" s="457" t="s">
        <v>162</v>
      </c>
      <c r="G8" s="442">
        <v>103423</v>
      </c>
      <c r="H8" s="442">
        <v>115595</v>
      </c>
      <c r="I8" s="448">
        <f>'1.1.sz.mell.'!E96</f>
        <v>102591</v>
      </c>
      <c r="J8" s="717"/>
    </row>
    <row r="9" spans="1:10" ht="15" customHeight="1">
      <c r="A9" s="456" t="s">
        <v>9</v>
      </c>
      <c r="B9" s="457" t="s">
        <v>123</v>
      </c>
      <c r="C9" s="442">
        <v>57100</v>
      </c>
      <c r="D9" s="442">
        <v>38959</v>
      </c>
      <c r="E9" s="442">
        <f>'1.1.sz.mell.'!E27</f>
        <v>38959</v>
      </c>
      <c r="F9" s="457" t="s">
        <v>133</v>
      </c>
      <c r="G9" s="442">
        <v>46175</v>
      </c>
      <c r="H9" s="442">
        <v>38227</v>
      </c>
      <c r="I9" s="448">
        <f>'1.1.sz.mell.'!E97</f>
        <v>37118</v>
      </c>
      <c r="J9" s="717"/>
    </row>
    <row r="10" spans="1:10" ht="15" customHeight="1">
      <c r="A10" s="456" t="s">
        <v>10</v>
      </c>
      <c r="B10" s="458" t="s">
        <v>486</v>
      </c>
      <c r="C10" s="442">
        <v>770</v>
      </c>
      <c r="D10" s="442">
        <v>192</v>
      </c>
      <c r="E10" s="442">
        <v>192</v>
      </c>
      <c r="F10" s="457" t="s">
        <v>134</v>
      </c>
      <c r="G10" s="442">
        <v>12709</v>
      </c>
      <c r="H10" s="442">
        <v>33295</v>
      </c>
      <c r="I10" s="448">
        <f>'1.1.sz.mell.'!E98</f>
        <v>3337</v>
      </c>
      <c r="J10" s="717"/>
    </row>
    <row r="11" spans="1:10" ht="15" customHeight="1">
      <c r="A11" s="456" t="s">
        <v>11</v>
      </c>
      <c r="B11" s="457" t="s">
        <v>677</v>
      </c>
      <c r="C11" s="443"/>
      <c r="D11" s="443"/>
      <c r="E11" s="443"/>
      <c r="F11" s="457" t="s">
        <v>754</v>
      </c>
      <c r="G11" s="442">
        <v>10500</v>
      </c>
      <c r="H11" s="442">
        <v>29709</v>
      </c>
      <c r="I11" s="448"/>
      <c r="J11" s="717"/>
    </row>
    <row r="12" spans="1:10" ht="15" customHeight="1">
      <c r="A12" s="456" t="s">
        <v>12</v>
      </c>
      <c r="B12" s="457" t="s">
        <v>357</v>
      </c>
      <c r="C12" s="442">
        <v>44552</v>
      </c>
      <c r="D12" s="442">
        <v>45685</v>
      </c>
      <c r="E12" s="442">
        <f>'1.1.sz.mell.'!E34</f>
        <v>45687</v>
      </c>
      <c r="F12" s="7"/>
      <c r="G12" s="442"/>
      <c r="H12" s="442"/>
      <c r="I12" s="448"/>
      <c r="J12" s="717"/>
    </row>
    <row r="13" spans="1:10" ht="15" customHeight="1">
      <c r="A13" s="456" t="s">
        <v>13</v>
      </c>
      <c r="B13" s="7"/>
      <c r="C13" s="442"/>
      <c r="D13" s="442"/>
      <c r="E13" s="442"/>
      <c r="F13" s="7"/>
      <c r="G13" s="442"/>
      <c r="H13" s="442"/>
      <c r="I13" s="448"/>
      <c r="J13" s="717"/>
    </row>
    <row r="14" spans="1:10" ht="15" customHeight="1">
      <c r="A14" s="456" t="s">
        <v>14</v>
      </c>
      <c r="B14" s="467"/>
      <c r="C14" s="443"/>
      <c r="D14" s="443"/>
      <c r="E14" s="443"/>
      <c r="F14" s="7"/>
      <c r="G14" s="442"/>
      <c r="H14" s="442"/>
      <c r="I14" s="448"/>
      <c r="J14" s="717"/>
    </row>
    <row r="15" spans="1:10" ht="15" customHeight="1">
      <c r="A15" s="456" t="s">
        <v>15</v>
      </c>
      <c r="B15" s="7"/>
      <c r="C15" s="442"/>
      <c r="D15" s="442"/>
      <c r="E15" s="442"/>
      <c r="F15" s="7"/>
      <c r="G15" s="442"/>
      <c r="H15" s="442"/>
      <c r="I15" s="448"/>
      <c r="J15" s="717"/>
    </row>
    <row r="16" spans="1:10" ht="15" customHeight="1">
      <c r="A16" s="456" t="s">
        <v>16</v>
      </c>
      <c r="B16" s="7"/>
      <c r="C16" s="442"/>
      <c r="D16" s="442"/>
      <c r="E16" s="442"/>
      <c r="F16" s="7"/>
      <c r="G16" s="442"/>
      <c r="H16" s="442"/>
      <c r="I16" s="448"/>
      <c r="J16" s="717"/>
    </row>
    <row r="17" spans="1:10" ht="15" customHeight="1" thickBot="1">
      <c r="A17" s="456" t="s">
        <v>17</v>
      </c>
      <c r="B17" s="12"/>
      <c r="C17" s="444"/>
      <c r="D17" s="444"/>
      <c r="E17" s="444"/>
      <c r="F17" s="7"/>
      <c r="G17" s="444"/>
      <c r="H17" s="444"/>
      <c r="I17" s="449"/>
      <c r="J17" s="717"/>
    </row>
    <row r="18" spans="1:10" ht="17.25" customHeight="1" thickBot="1">
      <c r="A18" s="459" t="s">
        <v>18</v>
      </c>
      <c r="B18" s="440" t="s">
        <v>487</v>
      </c>
      <c r="C18" s="445">
        <f>+C6+C7+C9+C10+C12+C13+C14+C15+C16+C17</f>
        <v>312527</v>
      </c>
      <c r="D18" s="445">
        <f>+D6+D7+D9+D10+D12+D13+D14+D15+D16+D17</f>
        <v>286759</v>
      </c>
      <c r="E18" s="445">
        <f>+E6+E7+E9+E10+E12+E13+E14+E15+E16+E17</f>
        <v>286759</v>
      </c>
      <c r="F18" s="440" t="s">
        <v>494</v>
      </c>
      <c r="G18" s="445">
        <f>SUM(G6:G17)-G11</f>
        <v>329638</v>
      </c>
      <c r="H18" s="445">
        <f>SUM(H6:H17)-H11</f>
        <v>358262</v>
      </c>
      <c r="I18" s="445">
        <f>SUM(I6:I17)-I11</f>
        <v>308003</v>
      </c>
      <c r="J18" s="717"/>
    </row>
    <row r="19" spans="1:10" ht="15" customHeight="1">
      <c r="A19" s="460" t="s">
        <v>19</v>
      </c>
      <c r="B19" s="461" t="s">
        <v>488</v>
      </c>
      <c r="C19" s="39">
        <f>+C20+C21+C22+C23</f>
        <v>158966</v>
      </c>
      <c r="D19" s="39">
        <f>+D20+D21+D22+D23</f>
        <v>209579</v>
      </c>
      <c r="E19" s="39">
        <f>+E20+E21+E22+E23</f>
        <v>212499</v>
      </c>
      <c r="F19" s="462" t="s">
        <v>140</v>
      </c>
      <c r="G19" s="446"/>
      <c r="H19" s="446"/>
      <c r="I19" s="446"/>
      <c r="J19" s="717"/>
    </row>
    <row r="20" spans="1:10" ht="15" customHeight="1">
      <c r="A20" s="463" t="s">
        <v>20</v>
      </c>
      <c r="B20" s="462" t="s">
        <v>154</v>
      </c>
      <c r="C20" s="439">
        <v>17111</v>
      </c>
      <c r="D20" s="439">
        <v>71503</v>
      </c>
      <c r="E20" s="439">
        <f>'1.1.sz.mell.'!E72-'2.2.sz.mell  '!E19</f>
        <v>74448</v>
      </c>
      <c r="F20" s="462" t="s">
        <v>495</v>
      </c>
      <c r="G20" s="439"/>
      <c r="H20" s="439"/>
      <c r="I20" s="439"/>
      <c r="J20" s="717"/>
    </row>
    <row r="21" spans="1:10" ht="15" customHeight="1">
      <c r="A21" s="463" t="s">
        <v>21</v>
      </c>
      <c r="B21" s="462" t="s">
        <v>155</v>
      </c>
      <c r="C21" s="439"/>
      <c r="D21" s="439"/>
      <c r="E21" s="439"/>
      <c r="F21" s="462" t="s">
        <v>114</v>
      </c>
      <c r="G21" s="439"/>
      <c r="H21" s="439"/>
      <c r="I21" s="439"/>
      <c r="J21" s="717"/>
    </row>
    <row r="22" spans="1:10" ht="15" customHeight="1">
      <c r="A22" s="463" t="s">
        <v>22</v>
      </c>
      <c r="B22" s="462" t="s">
        <v>160</v>
      </c>
      <c r="C22" s="439"/>
      <c r="D22" s="439"/>
      <c r="E22" s="439"/>
      <c r="F22" s="462" t="s">
        <v>115</v>
      </c>
      <c r="G22" s="439"/>
      <c r="H22" s="439"/>
      <c r="I22" s="439"/>
      <c r="J22" s="717"/>
    </row>
    <row r="23" spans="1:10" ht="15" customHeight="1">
      <c r="A23" s="463" t="s">
        <v>23</v>
      </c>
      <c r="B23" s="462" t="s">
        <v>161</v>
      </c>
      <c r="C23" s="439">
        <v>141855</v>
      </c>
      <c r="D23" s="439">
        <v>138076</v>
      </c>
      <c r="E23" s="439">
        <f>'1.1.sz.mell.'!E137-'2.2.sz.mell  '!E23+7061</f>
        <v>138051</v>
      </c>
      <c r="F23" s="461" t="s">
        <v>163</v>
      </c>
      <c r="G23" s="439"/>
      <c r="H23" s="439"/>
      <c r="I23" s="439"/>
      <c r="J23" s="717"/>
    </row>
    <row r="24" spans="1:10" ht="15" customHeight="1">
      <c r="A24" s="463" t="s">
        <v>24</v>
      </c>
      <c r="B24" s="462" t="s">
        <v>489</v>
      </c>
      <c r="C24" s="464">
        <f>+C25+C26</f>
        <v>0</v>
      </c>
      <c r="D24" s="464">
        <f>+D25+D26</f>
        <v>0</v>
      </c>
      <c r="E24" s="464">
        <f>+E25+E26</f>
        <v>0</v>
      </c>
      <c r="F24" s="462" t="s">
        <v>141</v>
      </c>
      <c r="G24" s="439"/>
      <c r="H24" s="439"/>
      <c r="I24" s="439"/>
      <c r="J24" s="717"/>
    </row>
    <row r="25" spans="1:10" ht="15" customHeight="1">
      <c r="A25" s="460" t="s">
        <v>25</v>
      </c>
      <c r="B25" s="461" t="s">
        <v>490</v>
      </c>
      <c r="C25" s="446"/>
      <c r="D25" s="446"/>
      <c r="E25" s="446"/>
      <c r="F25" s="455" t="s">
        <v>142</v>
      </c>
      <c r="G25" s="446"/>
      <c r="H25" s="446"/>
      <c r="I25" s="446"/>
      <c r="J25" s="717"/>
    </row>
    <row r="26" spans="1:10" ht="15" customHeight="1" thickBot="1">
      <c r="A26" s="463" t="s">
        <v>26</v>
      </c>
      <c r="B26" s="462" t="s">
        <v>491</v>
      </c>
      <c r="C26" s="439"/>
      <c r="D26" s="439"/>
      <c r="E26" s="439"/>
      <c r="F26" s="7" t="s">
        <v>753</v>
      </c>
      <c r="G26" s="439">
        <v>141855</v>
      </c>
      <c r="H26" s="439">
        <v>138076</v>
      </c>
      <c r="I26" s="439">
        <f>'1.1.sz.mell.'!E137-'2.2.sz.mell  '!I23</f>
        <v>130990</v>
      </c>
      <c r="J26" s="717"/>
    </row>
    <row r="27" spans="1:10" ht="17.25" customHeight="1" thickBot="1">
      <c r="A27" s="459" t="s">
        <v>27</v>
      </c>
      <c r="B27" s="440" t="s">
        <v>492</v>
      </c>
      <c r="C27" s="445">
        <f>+C19+C24</f>
        <v>158966</v>
      </c>
      <c r="D27" s="445">
        <f>+D19+D24</f>
        <v>209579</v>
      </c>
      <c r="E27" s="445">
        <f>+E19+E24</f>
        <v>212499</v>
      </c>
      <c r="F27" s="440" t="s">
        <v>496</v>
      </c>
      <c r="G27" s="445">
        <f>SUM(G19:G26)</f>
        <v>141855</v>
      </c>
      <c r="H27" s="445">
        <f>SUM(H19:H26)</f>
        <v>138076</v>
      </c>
      <c r="I27" s="445">
        <f>SUM(I19:I26)</f>
        <v>130990</v>
      </c>
      <c r="J27" s="717"/>
    </row>
    <row r="28" spans="1:10" ht="17.25" customHeight="1" thickBot="1">
      <c r="A28" s="459" t="s">
        <v>28</v>
      </c>
      <c r="B28" s="465" t="s">
        <v>493</v>
      </c>
      <c r="C28" s="100">
        <f>+C18+C27</f>
        <v>471493</v>
      </c>
      <c r="D28" s="100">
        <f>+D18+D27</f>
        <v>496338</v>
      </c>
      <c r="E28" s="466">
        <f>+E18+E27</f>
        <v>499258</v>
      </c>
      <c r="F28" s="465" t="s">
        <v>497</v>
      </c>
      <c r="G28" s="100">
        <f>+G18+G27</f>
        <v>471493</v>
      </c>
      <c r="H28" s="100">
        <f>+H18+H27</f>
        <v>496338</v>
      </c>
      <c r="I28" s="100">
        <f>+I18+I27</f>
        <v>438993</v>
      </c>
      <c r="J28" s="717"/>
    </row>
    <row r="29" spans="1:10" ht="17.25" customHeight="1" thickBot="1">
      <c r="A29" s="459" t="s">
        <v>29</v>
      </c>
      <c r="B29" s="465" t="s">
        <v>118</v>
      </c>
      <c r="C29" s="100">
        <f>IF(C18-G18&lt;0,G18-C18,"-")</f>
        <v>17111</v>
      </c>
      <c r="D29" s="100">
        <f>IF(D18-H18&lt;0,H18-D18,"-")</f>
        <v>71503</v>
      </c>
      <c r="E29" s="466">
        <f>IF(E18-I18&lt;0,I18-E18,"-")</f>
        <v>21244</v>
      </c>
      <c r="F29" s="465" t="s">
        <v>119</v>
      </c>
      <c r="G29" s="100" t="str">
        <f>IF(C18-G18&gt;0,C18-G18,"-")</f>
        <v>-</v>
      </c>
      <c r="H29" s="100" t="str">
        <f>IF(D18-H18&gt;0,D18-H18,"-")</f>
        <v>-</v>
      </c>
      <c r="I29" s="100" t="str">
        <f>IF(E18-I18&gt;0,E18-I18,"-")</f>
        <v>-</v>
      </c>
      <c r="J29" s="717"/>
    </row>
    <row r="30" spans="1:10" ht="17.25" customHeight="1" thickBot="1">
      <c r="A30" s="459" t="s">
        <v>30</v>
      </c>
      <c r="B30" s="465" t="s">
        <v>164</v>
      </c>
      <c r="C30" s="100" t="str">
        <f>IF(C28-G28&lt;0,G28-C28,"-")</f>
        <v>-</v>
      </c>
      <c r="D30" s="100" t="str">
        <f>IF(D28-H28&lt;0,H28-D28,"-")</f>
        <v>-</v>
      </c>
      <c r="E30" s="466" t="str">
        <f>IF(E28-I28&lt;0,I28-E28,"-")</f>
        <v>-</v>
      </c>
      <c r="F30" s="465" t="s">
        <v>165</v>
      </c>
      <c r="G30" s="100" t="str">
        <f>IF(C28-G28&gt;0,C28-G28,"-")</f>
        <v>-</v>
      </c>
      <c r="H30" s="100" t="str">
        <f>IF(D28-H28&gt;0,D28-H28,"-")</f>
        <v>-</v>
      </c>
      <c r="I30" s="100">
        <f>IF(E28-I28&gt;0,E28-I28,"-")</f>
        <v>60265</v>
      </c>
      <c r="J30" s="717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D30" sqref="D30"/>
    </sheetView>
  </sheetViews>
  <sheetFormatPr defaultColWidth="9.00390625" defaultRowHeight="12.75"/>
  <cols>
    <col min="1" max="1" width="6.875" style="10" customWidth="1"/>
    <col min="2" max="2" width="55.125" style="25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50" t="s">
        <v>117</v>
      </c>
      <c r="C1" s="451"/>
      <c r="D1" s="451"/>
      <c r="E1" s="451"/>
      <c r="F1" s="451"/>
      <c r="G1" s="451"/>
      <c r="H1" s="451"/>
      <c r="I1" s="451"/>
      <c r="J1" s="720" t="str">
        <f>+CONCATENATE("2.2. melléklet a ……/",LEFT('1.1.sz.mell.'!C3,4)+1,". (……) önkormányzati rendelethez")</f>
        <v>2.2. melléklet a ……/2015. (……) önkormányzati rendelethez</v>
      </c>
    </row>
    <row r="2" spans="7:10" ht="14.25" thickBot="1">
      <c r="G2" s="38"/>
      <c r="H2" s="38"/>
      <c r="I2" s="38" t="s">
        <v>51</v>
      </c>
      <c r="J2" s="720"/>
    </row>
    <row r="3" spans="1:10" ht="24" customHeight="1" thickBot="1">
      <c r="A3" s="718" t="s">
        <v>59</v>
      </c>
      <c r="B3" s="478" t="s">
        <v>43</v>
      </c>
      <c r="C3" s="479"/>
      <c r="D3" s="479"/>
      <c r="E3" s="479"/>
      <c r="F3" s="478" t="s">
        <v>44</v>
      </c>
      <c r="G3" s="480"/>
      <c r="H3" s="480"/>
      <c r="I3" s="480"/>
      <c r="J3" s="720"/>
    </row>
    <row r="4" spans="1:10" s="452" customFormat="1" ht="35.25" customHeight="1" thickBot="1">
      <c r="A4" s="719"/>
      <c r="B4" s="26" t="s">
        <v>52</v>
      </c>
      <c r="C4" s="27" t="str">
        <f>+'2.1.sz.mell  '!C4</f>
        <v>2014. évi eredeti előirányzat</v>
      </c>
      <c r="D4" s="438" t="str">
        <f>+'2.1.sz.mell  '!D4</f>
        <v>2014. évi módosított előirányzat</v>
      </c>
      <c r="E4" s="27" t="str">
        <f>+'2.1.sz.mell  '!E4</f>
        <v>2014. évi teljesítés</v>
      </c>
      <c r="F4" s="26" t="s">
        <v>52</v>
      </c>
      <c r="G4" s="27" t="str">
        <f>+'2.1.sz.mell  '!C4</f>
        <v>2014. évi eredeti előirányzat</v>
      </c>
      <c r="H4" s="438" t="str">
        <f>+'2.1.sz.mell  '!D4</f>
        <v>2014. évi módosított előirányzat</v>
      </c>
      <c r="I4" s="468" t="str">
        <f>+'2.1.sz.mell  '!E4</f>
        <v>2014. évi teljesítés</v>
      </c>
      <c r="J4" s="720"/>
    </row>
    <row r="5" spans="1:10" s="452" customFormat="1" ht="13.5" thickBot="1">
      <c r="A5" s="481" t="s">
        <v>427</v>
      </c>
      <c r="B5" s="482" t="s">
        <v>428</v>
      </c>
      <c r="C5" s="483" t="s">
        <v>429</v>
      </c>
      <c r="D5" s="483" t="s">
        <v>430</v>
      </c>
      <c r="E5" s="483" t="s">
        <v>431</v>
      </c>
      <c r="F5" s="482" t="s">
        <v>507</v>
      </c>
      <c r="G5" s="483" t="s">
        <v>508</v>
      </c>
      <c r="H5" s="483" t="s">
        <v>509</v>
      </c>
      <c r="I5" s="484" t="s">
        <v>510</v>
      </c>
      <c r="J5" s="720"/>
    </row>
    <row r="6" spans="1:10" ht="12.75" customHeight="1">
      <c r="A6" s="454" t="s">
        <v>6</v>
      </c>
      <c r="B6" s="455" t="s">
        <v>498</v>
      </c>
      <c r="C6" s="441"/>
      <c r="D6" s="441">
        <v>11184</v>
      </c>
      <c r="E6" s="441">
        <f>'1.1.sz.mell.'!E20</f>
        <v>11184</v>
      </c>
      <c r="F6" s="455" t="s">
        <v>156</v>
      </c>
      <c r="G6" s="441">
        <v>3147</v>
      </c>
      <c r="H6" s="441">
        <v>6479</v>
      </c>
      <c r="I6" s="447">
        <f>'1.1.sz.mell.'!E111</f>
        <v>3719</v>
      </c>
      <c r="J6" s="720"/>
    </row>
    <row r="7" spans="1:10" ht="12.75">
      <c r="A7" s="456" t="s">
        <v>7</v>
      </c>
      <c r="B7" s="457" t="s">
        <v>499</v>
      </c>
      <c r="C7" s="442"/>
      <c r="D7" s="442">
        <v>11184</v>
      </c>
      <c r="E7" s="442">
        <f>'1.1.sz.mell.'!E26</f>
        <v>11184</v>
      </c>
      <c r="F7" s="457" t="s">
        <v>511</v>
      </c>
      <c r="G7" s="442"/>
      <c r="H7" s="442"/>
      <c r="I7" s="448"/>
      <c r="J7" s="720"/>
    </row>
    <row r="8" spans="1:10" ht="12.75" customHeight="1">
      <c r="A8" s="456" t="s">
        <v>8</v>
      </c>
      <c r="B8" s="457" t="s">
        <v>500</v>
      </c>
      <c r="C8" s="442"/>
      <c r="D8" s="442"/>
      <c r="E8" s="442"/>
      <c r="F8" s="457" t="s">
        <v>136</v>
      </c>
      <c r="G8" s="442">
        <v>16732</v>
      </c>
      <c r="H8" s="442">
        <v>30228</v>
      </c>
      <c r="I8" s="448">
        <f>'1.1.sz.mell.'!E113</f>
        <v>30043</v>
      </c>
      <c r="J8" s="720"/>
    </row>
    <row r="9" spans="1:10" ht="12.75" customHeight="1">
      <c r="A9" s="456" t="s">
        <v>9</v>
      </c>
      <c r="B9" s="457" t="s">
        <v>501</v>
      </c>
      <c r="C9" s="442"/>
      <c r="D9" s="442">
        <v>18190</v>
      </c>
      <c r="E9" s="442">
        <f>'1.1.sz.mell.'!E56</f>
        <v>18190</v>
      </c>
      <c r="F9" s="457" t="s">
        <v>512</v>
      </c>
      <c r="G9" s="442">
        <v>15107</v>
      </c>
      <c r="H9" s="442">
        <v>15035</v>
      </c>
      <c r="I9" s="448">
        <f>'1.1.sz.mell.'!E114</f>
        <v>15035</v>
      </c>
      <c r="J9" s="720"/>
    </row>
    <row r="10" spans="1:10" ht="12.75" customHeight="1">
      <c r="A10" s="456" t="s">
        <v>10</v>
      </c>
      <c r="B10" s="457" t="s">
        <v>502</v>
      </c>
      <c r="C10" s="442"/>
      <c r="D10" s="442"/>
      <c r="E10" s="442"/>
      <c r="F10" s="457" t="s">
        <v>159</v>
      </c>
      <c r="G10" s="442">
        <v>85671</v>
      </c>
      <c r="H10" s="442">
        <v>85732</v>
      </c>
      <c r="I10" s="448">
        <f>'1.1.sz.mell.'!E115</f>
        <v>85732</v>
      </c>
      <c r="J10" s="720"/>
    </row>
    <row r="11" spans="1:10" ht="12.75" customHeight="1">
      <c r="A11" s="456" t="s">
        <v>11</v>
      </c>
      <c r="B11" s="457" t="s">
        <v>503</v>
      </c>
      <c r="C11" s="443"/>
      <c r="D11" s="443"/>
      <c r="E11" s="443"/>
      <c r="F11" s="498"/>
      <c r="G11" s="442"/>
      <c r="H11" s="442"/>
      <c r="I11" s="448"/>
      <c r="J11" s="720"/>
    </row>
    <row r="12" spans="1:10" ht="12.75" customHeight="1">
      <c r="A12" s="456" t="s">
        <v>12</v>
      </c>
      <c r="B12" s="7"/>
      <c r="C12" s="442"/>
      <c r="D12" s="442"/>
      <c r="E12" s="442"/>
      <c r="F12" s="498"/>
      <c r="G12" s="442"/>
      <c r="H12" s="442"/>
      <c r="I12" s="448"/>
      <c r="J12" s="720"/>
    </row>
    <row r="13" spans="1:10" ht="12.75" customHeight="1">
      <c r="A13" s="456" t="s">
        <v>13</v>
      </c>
      <c r="B13" s="7"/>
      <c r="C13" s="442"/>
      <c r="D13" s="442"/>
      <c r="E13" s="442"/>
      <c r="F13" s="499"/>
      <c r="G13" s="442"/>
      <c r="H13" s="442"/>
      <c r="I13" s="448"/>
      <c r="J13" s="720"/>
    </row>
    <row r="14" spans="1:10" ht="12.75" customHeight="1">
      <c r="A14" s="456" t="s">
        <v>14</v>
      </c>
      <c r="B14" s="496"/>
      <c r="C14" s="443"/>
      <c r="D14" s="443"/>
      <c r="E14" s="443"/>
      <c r="F14" s="498"/>
      <c r="G14" s="442"/>
      <c r="H14" s="442"/>
      <c r="I14" s="448"/>
      <c r="J14" s="720"/>
    </row>
    <row r="15" spans="1:10" ht="12.75">
      <c r="A15" s="456" t="s">
        <v>15</v>
      </c>
      <c r="B15" s="7"/>
      <c r="C15" s="443"/>
      <c r="D15" s="443"/>
      <c r="E15" s="443"/>
      <c r="F15" s="498"/>
      <c r="G15" s="442"/>
      <c r="H15" s="442"/>
      <c r="I15" s="448"/>
      <c r="J15" s="720"/>
    </row>
    <row r="16" spans="1:10" ht="12.75" customHeight="1" thickBot="1">
      <c r="A16" s="493" t="s">
        <v>16</v>
      </c>
      <c r="B16" s="497"/>
      <c r="C16" s="495"/>
      <c r="D16" s="107"/>
      <c r="E16" s="114"/>
      <c r="F16" s="494" t="s">
        <v>37</v>
      </c>
      <c r="G16" s="442"/>
      <c r="H16" s="442"/>
      <c r="I16" s="448"/>
      <c r="J16" s="720"/>
    </row>
    <row r="17" spans="1:10" ht="15.75" customHeight="1" thickBot="1">
      <c r="A17" s="459" t="s">
        <v>17</v>
      </c>
      <c r="B17" s="440" t="s">
        <v>504</v>
      </c>
      <c r="C17" s="445">
        <f>+C6+C8+C9+C11+C12+C13+C14+C15+C16</f>
        <v>0</v>
      </c>
      <c r="D17" s="445">
        <f>+D6+D8+D9+D11+D12+D13+D14+D15+D16</f>
        <v>29374</v>
      </c>
      <c r="E17" s="445">
        <f>+E6+E8+E9+E11+E12+E13+E14+E15+E16</f>
        <v>29374</v>
      </c>
      <c r="F17" s="440" t="s">
        <v>513</v>
      </c>
      <c r="G17" s="445">
        <f>+G6+G8+G10+G11+G12+G13+G14+G15+G16</f>
        <v>105550</v>
      </c>
      <c r="H17" s="445">
        <f>+H6+H8+H10+H11+H12+H13+H14+H15+H16</f>
        <v>122439</v>
      </c>
      <c r="I17" s="477">
        <f>+I6+I8+I10+I11+I12+I13+I14+I15+I16</f>
        <v>119494</v>
      </c>
      <c r="J17" s="720"/>
    </row>
    <row r="18" spans="1:10" ht="12.75" customHeight="1">
      <c r="A18" s="454" t="s">
        <v>18</v>
      </c>
      <c r="B18" s="485" t="s">
        <v>177</v>
      </c>
      <c r="C18" s="492">
        <f>+C19+C20+C21+C22+C23</f>
        <v>105550</v>
      </c>
      <c r="D18" s="492">
        <f>+D19+D20+D21+D22+D23</f>
        <v>93855</v>
      </c>
      <c r="E18" s="492">
        <f>+E19+E20+E21+E22+E23</f>
        <v>90910</v>
      </c>
      <c r="F18" s="462" t="s">
        <v>140</v>
      </c>
      <c r="G18" s="102"/>
      <c r="H18" s="102"/>
      <c r="I18" s="472"/>
      <c r="J18" s="720"/>
    </row>
    <row r="19" spans="1:10" ht="12.75" customHeight="1">
      <c r="A19" s="456" t="s">
        <v>19</v>
      </c>
      <c r="B19" s="486" t="s">
        <v>166</v>
      </c>
      <c r="C19" s="439">
        <v>105550</v>
      </c>
      <c r="D19" s="439">
        <v>93065</v>
      </c>
      <c r="E19" s="439">
        <v>90120</v>
      </c>
      <c r="F19" s="462" t="s">
        <v>143</v>
      </c>
      <c r="G19" s="439"/>
      <c r="H19" s="439"/>
      <c r="I19" s="473"/>
      <c r="J19" s="720"/>
    </row>
    <row r="20" spans="1:10" ht="12.75" customHeight="1">
      <c r="A20" s="454" t="s">
        <v>20</v>
      </c>
      <c r="B20" s="486" t="s">
        <v>167</v>
      </c>
      <c r="C20" s="439"/>
      <c r="D20" s="439"/>
      <c r="E20" s="439"/>
      <c r="F20" s="462" t="s">
        <v>114</v>
      </c>
      <c r="G20" s="439"/>
      <c r="H20" s="439"/>
      <c r="I20" s="473"/>
      <c r="J20" s="720"/>
    </row>
    <row r="21" spans="1:10" ht="12.75" customHeight="1">
      <c r="A21" s="456" t="s">
        <v>21</v>
      </c>
      <c r="B21" s="486" t="s">
        <v>168</v>
      </c>
      <c r="C21" s="439"/>
      <c r="D21" s="439"/>
      <c r="E21" s="439"/>
      <c r="F21" s="462" t="s">
        <v>115</v>
      </c>
      <c r="G21" s="439"/>
      <c r="H21" s="439"/>
      <c r="I21" s="473"/>
      <c r="J21" s="720"/>
    </row>
    <row r="22" spans="1:10" ht="12.75" customHeight="1">
      <c r="A22" s="454" t="s">
        <v>22</v>
      </c>
      <c r="B22" s="486" t="s">
        <v>169</v>
      </c>
      <c r="C22" s="439"/>
      <c r="D22" s="439"/>
      <c r="E22" s="439"/>
      <c r="F22" s="462" t="s">
        <v>163</v>
      </c>
      <c r="G22" s="439"/>
      <c r="H22" s="439"/>
      <c r="I22" s="473"/>
      <c r="J22" s="720"/>
    </row>
    <row r="23" spans="1:10" ht="12.75" customHeight="1">
      <c r="A23" s="456" t="s">
        <v>23</v>
      </c>
      <c r="B23" s="487" t="s">
        <v>170</v>
      </c>
      <c r="C23" s="439"/>
      <c r="D23" s="439">
        <v>790</v>
      </c>
      <c r="E23" s="439">
        <v>790</v>
      </c>
      <c r="F23" s="681" t="s">
        <v>755</v>
      </c>
      <c r="G23" s="439"/>
      <c r="H23" s="439">
        <v>790</v>
      </c>
      <c r="I23" s="473">
        <v>790</v>
      </c>
      <c r="J23" s="720"/>
    </row>
    <row r="24" spans="1:10" ht="12.75" customHeight="1">
      <c r="A24" s="454" t="s">
        <v>24</v>
      </c>
      <c r="B24" s="488" t="s">
        <v>171</v>
      </c>
      <c r="C24" s="464">
        <f>+C25+C26+C27+C28+C29</f>
        <v>0</v>
      </c>
      <c r="D24" s="464">
        <f>+D25+D26+D27+D28+D29</f>
        <v>0</v>
      </c>
      <c r="E24" s="464">
        <f>+E25+E26+E27+E28+E29</f>
        <v>0</v>
      </c>
      <c r="F24" s="489" t="s">
        <v>142</v>
      </c>
      <c r="G24" s="439"/>
      <c r="H24" s="439"/>
      <c r="I24" s="473"/>
      <c r="J24" s="720"/>
    </row>
    <row r="25" spans="1:10" ht="12.75" customHeight="1">
      <c r="A25" s="456" t="s">
        <v>25</v>
      </c>
      <c r="B25" s="487" t="s">
        <v>172</v>
      </c>
      <c r="C25" s="439"/>
      <c r="D25" s="439"/>
      <c r="E25" s="439"/>
      <c r="F25" s="489" t="s">
        <v>514</v>
      </c>
      <c r="G25" s="439"/>
      <c r="H25" s="439"/>
      <c r="I25" s="473"/>
      <c r="J25" s="720"/>
    </row>
    <row r="26" spans="1:10" ht="12.75" customHeight="1">
      <c r="A26" s="454" t="s">
        <v>26</v>
      </c>
      <c r="B26" s="487" t="s">
        <v>173</v>
      </c>
      <c r="C26" s="439"/>
      <c r="D26" s="439"/>
      <c r="E26" s="439"/>
      <c r="F26" s="462" t="s">
        <v>144</v>
      </c>
      <c r="G26" s="439"/>
      <c r="H26" s="439"/>
      <c r="I26" s="473"/>
      <c r="J26" s="720"/>
    </row>
    <row r="27" spans="1:10" ht="12.75" customHeight="1">
      <c r="A27" s="456" t="s">
        <v>27</v>
      </c>
      <c r="B27" s="486" t="s">
        <v>174</v>
      </c>
      <c r="C27" s="439"/>
      <c r="D27" s="439"/>
      <c r="E27" s="439"/>
      <c r="F27" s="462"/>
      <c r="G27" s="439"/>
      <c r="H27" s="439"/>
      <c r="I27" s="473"/>
      <c r="J27" s="720"/>
    </row>
    <row r="28" spans="1:10" ht="12.75" customHeight="1">
      <c r="A28" s="454" t="s">
        <v>28</v>
      </c>
      <c r="B28" s="490" t="s">
        <v>175</v>
      </c>
      <c r="C28" s="439"/>
      <c r="D28" s="439"/>
      <c r="E28" s="439"/>
      <c r="F28" s="7"/>
      <c r="G28" s="439"/>
      <c r="H28" s="439"/>
      <c r="I28" s="473"/>
      <c r="J28" s="720"/>
    </row>
    <row r="29" spans="1:10" ht="12.75" customHeight="1" thickBot="1">
      <c r="A29" s="456" t="s">
        <v>29</v>
      </c>
      <c r="B29" s="491" t="s">
        <v>176</v>
      </c>
      <c r="C29" s="439"/>
      <c r="D29" s="439"/>
      <c r="E29" s="439"/>
      <c r="F29" s="474"/>
      <c r="G29" s="439"/>
      <c r="H29" s="439"/>
      <c r="I29" s="473"/>
      <c r="J29" s="720"/>
    </row>
    <row r="30" spans="1:10" ht="21.75" thickBot="1">
      <c r="A30" s="459" t="s">
        <v>30</v>
      </c>
      <c r="B30" s="440" t="s">
        <v>505</v>
      </c>
      <c r="C30" s="445">
        <f>+C18+C24</f>
        <v>105550</v>
      </c>
      <c r="D30" s="445">
        <f>+D18+D24</f>
        <v>93855</v>
      </c>
      <c r="E30" s="445">
        <f>+E18+E24</f>
        <v>90910</v>
      </c>
      <c r="F30" s="440" t="s">
        <v>516</v>
      </c>
      <c r="G30" s="445">
        <f>SUM(G18:G29)</f>
        <v>0</v>
      </c>
      <c r="H30" s="445">
        <f>SUM(H18:H29)</f>
        <v>790</v>
      </c>
      <c r="I30" s="477">
        <f>SUM(I18:I29)</f>
        <v>790</v>
      </c>
      <c r="J30" s="720"/>
    </row>
    <row r="31" spans="1:10" ht="16.5" customHeight="1" thickBot="1">
      <c r="A31" s="459" t="s">
        <v>31</v>
      </c>
      <c r="B31" s="465" t="s">
        <v>506</v>
      </c>
      <c r="C31" s="100">
        <f>+C17+C30</f>
        <v>105550</v>
      </c>
      <c r="D31" s="100">
        <f>+D17+D30</f>
        <v>123229</v>
      </c>
      <c r="E31" s="466">
        <f>+E17+E30</f>
        <v>120284</v>
      </c>
      <c r="F31" s="465" t="s">
        <v>515</v>
      </c>
      <c r="G31" s="100">
        <f>+G17+G30</f>
        <v>105550</v>
      </c>
      <c r="H31" s="100">
        <f>+H17+H30</f>
        <v>123229</v>
      </c>
      <c r="I31" s="101">
        <f>+I17+I30</f>
        <v>120284</v>
      </c>
      <c r="J31" s="720"/>
    </row>
    <row r="32" spans="1:10" ht="16.5" customHeight="1" thickBot="1">
      <c r="A32" s="459" t="s">
        <v>32</v>
      </c>
      <c r="B32" s="465" t="s">
        <v>118</v>
      </c>
      <c r="C32" s="100">
        <f>IF(C17-G17&lt;0,G17-C17,"-")</f>
        <v>105550</v>
      </c>
      <c r="D32" s="100">
        <f>IF(D17-H17&lt;0,H17-D17,"-")</f>
        <v>93065</v>
      </c>
      <c r="E32" s="466">
        <f>IF(E17-I17&lt;0,I17-E17,"-")</f>
        <v>90120</v>
      </c>
      <c r="F32" s="465" t="s">
        <v>119</v>
      </c>
      <c r="G32" s="100" t="str">
        <f>IF(C17-G17&gt;0,C17-G17,"-")</f>
        <v>-</v>
      </c>
      <c r="H32" s="100" t="str">
        <f>IF(D17-H17&gt;0,D17-H17,"-")</f>
        <v>-</v>
      </c>
      <c r="I32" s="101" t="str">
        <f>IF(E17-I17&gt;0,E17-I17,"-")</f>
        <v>-</v>
      </c>
      <c r="J32" s="720"/>
    </row>
    <row r="33" spans="1:10" ht="16.5" customHeight="1" thickBot="1">
      <c r="A33" s="459" t="s">
        <v>33</v>
      </c>
      <c r="B33" s="465" t="s">
        <v>164</v>
      </c>
      <c r="C33" s="100" t="str">
        <f>IF(C26-G26&lt;0,G26-C26,"-")</f>
        <v>-</v>
      </c>
      <c r="D33" s="100" t="str">
        <f>IF(D26-H26&lt;0,H26-D26,"-")</f>
        <v>-</v>
      </c>
      <c r="E33" s="466" t="str">
        <f>IF(E26-I26&lt;0,I26-E26,"-")</f>
        <v>-</v>
      </c>
      <c r="F33" s="465" t="s">
        <v>165</v>
      </c>
      <c r="G33" s="100" t="str">
        <f>IF(C26-G26&gt;0,C26-G26,"-")</f>
        <v>-</v>
      </c>
      <c r="H33" s="100" t="str">
        <f>IF(D26-H26&gt;0,D26-H26,"-")</f>
        <v>-</v>
      </c>
      <c r="I33" s="101" t="str">
        <f>IF(E26-I26&gt;0,E26-I26,"-")</f>
        <v>-</v>
      </c>
      <c r="J33" s="720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44" sqref="C44"/>
    </sheetView>
  </sheetViews>
  <sheetFormatPr defaultColWidth="9.00390625" defaultRowHeight="12.75"/>
  <cols>
    <col min="1" max="1" width="46.375" style="311" customWidth="1"/>
    <col min="2" max="2" width="13.875" style="311" customWidth="1"/>
    <col min="3" max="3" width="66.125" style="311" customWidth="1"/>
    <col min="4" max="5" width="13.875" style="311" customWidth="1"/>
    <col min="6" max="16384" width="9.375" style="311" customWidth="1"/>
  </cols>
  <sheetData>
    <row r="1" spans="1:5" ht="18.75">
      <c r="A1" s="500" t="s">
        <v>109</v>
      </c>
      <c r="E1" s="506" t="s">
        <v>113</v>
      </c>
    </row>
    <row r="3" spans="1:5" ht="12.75">
      <c r="A3" s="501"/>
      <c r="B3" s="507"/>
      <c r="C3" s="501"/>
      <c r="D3" s="508"/>
      <c r="E3" s="507"/>
    </row>
    <row r="4" spans="1:5" ht="15.75">
      <c r="A4" s="476" t="str">
        <f>+ÖSSZEFÜGGÉSEK!A4</f>
        <v>2014. évi eredeti előirányzat BEVÉTELEK</v>
      </c>
      <c r="B4" s="509"/>
      <c r="C4" s="502"/>
      <c r="D4" s="508"/>
      <c r="E4" s="507"/>
    </row>
    <row r="5" spans="1:5" ht="12.75">
      <c r="A5" s="501"/>
      <c r="B5" s="507"/>
      <c r="C5" s="501"/>
      <c r="D5" s="508"/>
      <c r="E5" s="507"/>
    </row>
    <row r="6" spans="1:5" ht="12.75">
      <c r="A6" s="501" t="s">
        <v>521</v>
      </c>
      <c r="B6" s="507">
        <f>+'1.1.sz.mell.'!C61</f>
        <v>312527</v>
      </c>
      <c r="C6" s="501" t="s">
        <v>522</v>
      </c>
      <c r="D6" s="508">
        <f>+'2.1.sz.mell  '!C18+'2.2.sz.mell  '!C17</f>
        <v>312527</v>
      </c>
      <c r="E6" s="507">
        <f>+B6-D6</f>
        <v>0</v>
      </c>
    </row>
    <row r="7" spans="1:5" ht="12.75">
      <c r="A7" s="501" t="s">
        <v>523</v>
      </c>
      <c r="B7" s="507">
        <f>+'1.1.sz.mell.'!C85</f>
        <v>264516</v>
      </c>
      <c r="C7" s="501" t="s">
        <v>524</v>
      </c>
      <c r="D7" s="508">
        <f>+'2.1.sz.mell  '!C27+'2.2.sz.mell  '!C30</f>
        <v>264516</v>
      </c>
      <c r="E7" s="507">
        <f>+B7-D7</f>
        <v>0</v>
      </c>
    </row>
    <row r="8" spans="1:5" ht="12.75">
      <c r="A8" s="501" t="s">
        <v>525</v>
      </c>
      <c r="B8" s="507">
        <f>+'1.1.sz.mell.'!C86</f>
        <v>577043</v>
      </c>
      <c r="C8" s="501" t="s">
        <v>526</v>
      </c>
      <c r="D8" s="508">
        <f>+'2.1.sz.mell  '!C28+'2.2.sz.mell  '!C31</f>
        <v>577043</v>
      </c>
      <c r="E8" s="507">
        <f>+B8-D8</f>
        <v>0</v>
      </c>
    </row>
    <row r="9" spans="1:5" ht="12.75">
      <c r="A9" s="501"/>
      <c r="B9" s="507"/>
      <c r="C9" s="501"/>
      <c r="D9" s="508"/>
      <c r="E9" s="507"/>
    </row>
    <row r="10" spans="1:5" ht="15.75">
      <c r="A10" s="476" t="str">
        <f>+ÖSSZEFÜGGÉSEK!A10</f>
        <v>2014. évi módosított előirányzat BEVÉTELEK</v>
      </c>
      <c r="B10" s="509"/>
      <c r="C10" s="502"/>
      <c r="D10" s="508"/>
      <c r="E10" s="507"/>
    </row>
    <row r="11" spans="1:5" ht="12.75">
      <c r="A11" s="501"/>
      <c r="B11" s="507"/>
      <c r="C11" s="501"/>
      <c r="D11" s="508"/>
      <c r="E11" s="507"/>
    </row>
    <row r="12" spans="1:5" ht="12.75">
      <c r="A12" s="501" t="s">
        <v>527</v>
      </c>
      <c r="B12" s="507">
        <f>+'1.1.sz.mell.'!D61</f>
        <v>316133</v>
      </c>
      <c r="C12" s="501" t="s">
        <v>533</v>
      </c>
      <c r="D12" s="508">
        <f>+'2.1.sz.mell  '!D18+'2.2.sz.mell  '!D17</f>
        <v>316133</v>
      </c>
      <c r="E12" s="507">
        <f>+B12-D12</f>
        <v>0</v>
      </c>
    </row>
    <row r="13" spans="1:5" ht="12.75">
      <c r="A13" s="501" t="s">
        <v>528</v>
      </c>
      <c r="B13" s="507">
        <f>+'1.1.sz.mell.'!D85</f>
        <v>303434</v>
      </c>
      <c r="C13" s="501" t="s">
        <v>534</v>
      </c>
      <c r="D13" s="508">
        <f>+'2.1.sz.mell  '!D27+'2.2.sz.mell  '!D30</f>
        <v>303434</v>
      </c>
      <c r="E13" s="507">
        <f>+B13-D13</f>
        <v>0</v>
      </c>
    </row>
    <row r="14" spans="1:5" ht="12.75">
      <c r="A14" s="501" t="s">
        <v>529</v>
      </c>
      <c r="B14" s="507">
        <f>+'1.1.sz.mell.'!D86</f>
        <v>619567</v>
      </c>
      <c r="C14" s="501" t="s">
        <v>535</v>
      </c>
      <c r="D14" s="508">
        <f>+'2.1.sz.mell  '!D28+'2.2.sz.mell  '!D31</f>
        <v>619567</v>
      </c>
      <c r="E14" s="507">
        <f>+B14-D14</f>
        <v>0</v>
      </c>
    </row>
    <row r="15" spans="1:5" ht="12.75">
      <c r="A15" s="501"/>
      <c r="B15" s="507"/>
      <c r="C15" s="501"/>
      <c r="D15" s="508"/>
      <c r="E15" s="507"/>
    </row>
    <row r="16" spans="1:5" ht="14.25">
      <c r="A16" s="510" t="str">
        <f>+ÖSSZEFÜGGÉSEK!A16</f>
        <v>2014. évi teljesítés BEVÉTELEK</v>
      </c>
      <c r="B16" s="475"/>
      <c r="C16" s="502"/>
      <c r="D16" s="508"/>
      <c r="E16" s="507"/>
    </row>
    <row r="17" spans="1:5" ht="12.75">
      <c r="A17" s="501"/>
      <c r="B17" s="507"/>
      <c r="C17" s="501"/>
      <c r="D17" s="508"/>
      <c r="E17" s="507"/>
    </row>
    <row r="18" spans="1:5" ht="12.75">
      <c r="A18" s="501" t="s">
        <v>530</v>
      </c>
      <c r="B18" s="507">
        <f>+'1.1.sz.mell.'!E61</f>
        <v>316133</v>
      </c>
      <c r="C18" s="501" t="s">
        <v>536</v>
      </c>
      <c r="D18" s="508">
        <f>+'2.1.sz.mell  '!E18+'2.2.sz.mell  '!E17</f>
        <v>316133</v>
      </c>
      <c r="E18" s="507">
        <f>+B18-D18</f>
        <v>0</v>
      </c>
    </row>
    <row r="19" spans="1:5" ht="12.75">
      <c r="A19" s="501" t="s">
        <v>531</v>
      </c>
      <c r="B19" s="507">
        <f>+'1.1.sz.mell.'!E85</f>
        <v>303409</v>
      </c>
      <c r="C19" s="501" t="s">
        <v>537</v>
      </c>
      <c r="D19" s="508">
        <f>+'2.1.sz.mell  '!E27+'2.2.sz.mell  '!E30</f>
        <v>303409</v>
      </c>
      <c r="E19" s="507">
        <f>+B19-D19</f>
        <v>0</v>
      </c>
    </row>
    <row r="20" spans="1:5" ht="12.75">
      <c r="A20" s="501" t="s">
        <v>532</v>
      </c>
      <c r="B20" s="507">
        <f>+'1.1.sz.mell.'!E86</f>
        <v>619542</v>
      </c>
      <c r="C20" s="501" t="s">
        <v>538</v>
      </c>
      <c r="D20" s="508">
        <f>+'2.1.sz.mell  '!E28+'2.2.sz.mell  '!E31</f>
        <v>619542</v>
      </c>
      <c r="E20" s="507">
        <f>+B20-D20</f>
        <v>0</v>
      </c>
    </row>
    <row r="21" spans="1:5" ht="12.75">
      <c r="A21" s="501"/>
      <c r="B21" s="507"/>
      <c r="C21" s="501"/>
      <c r="D21" s="508"/>
      <c r="E21" s="507"/>
    </row>
    <row r="22" spans="1:5" ht="15.75">
      <c r="A22" s="476" t="str">
        <f>+ÖSSZEFÜGGÉSEK!A22</f>
        <v>2014. évi eredeti előirányzat KIADÁSOK</v>
      </c>
      <c r="B22" s="509"/>
      <c r="C22" s="502"/>
      <c r="D22" s="508"/>
      <c r="E22" s="507"/>
    </row>
    <row r="23" spans="1:5" ht="12.75">
      <c r="A23" s="501"/>
      <c r="B23" s="507"/>
      <c r="C23" s="501"/>
      <c r="D23" s="508"/>
      <c r="E23" s="507"/>
    </row>
    <row r="24" spans="1:5" ht="12.75">
      <c r="A24" s="501" t="s">
        <v>539</v>
      </c>
      <c r="B24" s="507">
        <f>+'1.1.sz.mell.'!C127</f>
        <v>435188</v>
      </c>
      <c r="C24" s="501" t="s">
        <v>545</v>
      </c>
      <c r="D24" s="508">
        <f>+'2.1.sz.mell  '!G18+'2.2.sz.mell  '!G17</f>
        <v>435188</v>
      </c>
      <c r="E24" s="507">
        <f>+B24-D24</f>
        <v>0</v>
      </c>
    </row>
    <row r="25" spans="1:5" ht="12.75">
      <c r="A25" s="501" t="s">
        <v>518</v>
      </c>
      <c r="B25" s="507">
        <f>+'1.1.sz.mell.'!C148</f>
        <v>141855</v>
      </c>
      <c r="C25" s="501" t="s">
        <v>546</v>
      </c>
      <c r="D25" s="508">
        <f>+'2.1.sz.mell  '!G27+'2.2.sz.mell  '!G30</f>
        <v>141855</v>
      </c>
      <c r="E25" s="507">
        <f>+B25-D25</f>
        <v>0</v>
      </c>
    </row>
    <row r="26" spans="1:5" ht="12.75">
      <c r="A26" s="501" t="s">
        <v>540</v>
      </c>
      <c r="B26" s="507">
        <f>+'1.1.sz.mell.'!C149</f>
        <v>577043</v>
      </c>
      <c r="C26" s="501" t="s">
        <v>547</v>
      </c>
      <c r="D26" s="508">
        <f>+'2.1.sz.mell  '!G28+'2.2.sz.mell  '!G31</f>
        <v>577043</v>
      </c>
      <c r="E26" s="507">
        <f>+B26-D26</f>
        <v>0</v>
      </c>
    </row>
    <row r="27" spans="1:5" ht="12.75">
      <c r="A27" s="501"/>
      <c r="B27" s="507"/>
      <c r="C27" s="501"/>
      <c r="D27" s="508"/>
      <c r="E27" s="507"/>
    </row>
    <row r="28" spans="1:5" ht="15.75">
      <c r="A28" s="476" t="str">
        <f>+ÖSSZEFÜGGÉSEK!A28</f>
        <v>2014. évi módosított előirányzat KIADÁSOK</v>
      </c>
      <c r="B28" s="509"/>
      <c r="C28" s="502"/>
      <c r="D28" s="508"/>
      <c r="E28" s="507"/>
    </row>
    <row r="29" spans="1:5" ht="12.75">
      <c r="A29" s="501"/>
      <c r="B29" s="507"/>
      <c r="C29" s="501"/>
      <c r="D29" s="508"/>
      <c r="E29" s="507"/>
    </row>
    <row r="30" spans="1:5" ht="12.75">
      <c r="A30" s="501" t="s">
        <v>541</v>
      </c>
      <c r="B30" s="507">
        <f>+'1.1.sz.mell.'!D127</f>
        <v>480701</v>
      </c>
      <c r="C30" s="501" t="s">
        <v>552</v>
      </c>
      <c r="D30" s="508">
        <f>+'2.1.sz.mell  '!H18+'2.2.sz.mell  '!H17</f>
        <v>480701</v>
      </c>
      <c r="E30" s="507">
        <f>+B30-D30</f>
        <v>0</v>
      </c>
    </row>
    <row r="31" spans="1:5" ht="12.75">
      <c r="A31" s="501" t="s">
        <v>519</v>
      </c>
      <c r="B31" s="507">
        <f>+'1.1.sz.mell.'!D148</f>
        <v>138866</v>
      </c>
      <c r="C31" s="501" t="s">
        <v>549</v>
      </c>
      <c r="D31" s="508">
        <f>+'2.1.sz.mell  '!H27+'2.2.sz.mell  '!H30</f>
        <v>138866</v>
      </c>
      <c r="E31" s="507">
        <f>+B31-D31</f>
        <v>0</v>
      </c>
    </row>
    <row r="32" spans="1:5" ht="12.75">
      <c r="A32" s="501" t="s">
        <v>542</v>
      </c>
      <c r="B32" s="507">
        <f>+'1.1.sz.mell.'!D149</f>
        <v>619567</v>
      </c>
      <c r="C32" s="501" t="s">
        <v>548</v>
      </c>
      <c r="D32" s="508">
        <f>+'2.1.sz.mell  '!H28+'2.2.sz.mell  '!H31</f>
        <v>619567</v>
      </c>
      <c r="E32" s="507">
        <f>+B32-D32</f>
        <v>0</v>
      </c>
    </row>
    <row r="33" spans="1:5" ht="12.75">
      <c r="A33" s="501"/>
      <c r="B33" s="507"/>
      <c r="C33" s="501"/>
      <c r="D33" s="508"/>
      <c r="E33" s="507"/>
    </row>
    <row r="34" spans="1:5" ht="15.75">
      <c r="A34" s="505" t="str">
        <f>+ÖSSZEFÜGGÉSEK!A34</f>
        <v>2014. évi teljesítés KIADÁSOK</v>
      </c>
      <c r="B34" s="509"/>
      <c r="C34" s="502"/>
      <c r="D34" s="508"/>
      <c r="E34" s="507"/>
    </row>
    <row r="35" spans="1:5" ht="12.75">
      <c r="A35" s="501"/>
      <c r="B35" s="507"/>
      <c r="C35" s="501"/>
      <c r="D35" s="508"/>
      <c r="E35" s="507"/>
    </row>
    <row r="36" spans="1:5" ht="12.75">
      <c r="A36" s="501" t="s">
        <v>543</v>
      </c>
      <c r="B36" s="507">
        <f>+'1.1.sz.mell.'!E127</f>
        <v>427497</v>
      </c>
      <c r="C36" s="501" t="s">
        <v>553</v>
      </c>
      <c r="D36" s="508">
        <f>+'2.1.sz.mell  '!I18+'2.2.sz.mell  '!I17</f>
        <v>427497</v>
      </c>
      <c r="E36" s="507">
        <f>+B36-D36</f>
        <v>0</v>
      </c>
    </row>
    <row r="37" spans="1:5" ht="12.75">
      <c r="A37" s="501" t="s">
        <v>520</v>
      </c>
      <c r="B37" s="507">
        <f>+'1.1.sz.mell.'!E148</f>
        <v>131780</v>
      </c>
      <c r="C37" s="501" t="s">
        <v>551</v>
      </c>
      <c r="D37" s="508">
        <f>+'2.1.sz.mell  '!I27+'2.2.sz.mell  '!I30</f>
        <v>131780</v>
      </c>
      <c r="E37" s="507">
        <f>+B37-D37</f>
        <v>0</v>
      </c>
    </row>
    <row r="38" spans="1:5" ht="12.75">
      <c r="A38" s="501" t="s">
        <v>544</v>
      </c>
      <c r="B38" s="507">
        <f>+'1.1.sz.mell.'!E149</f>
        <v>559277</v>
      </c>
      <c r="C38" s="501" t="s">
        <v>550</v>
      </c>
      <c r="D38" s="508">
        <f>+'2.1.sz.mell  '!I28+'2.2.sz.mell  '!I31</f>
        <v>559277</v>
      </c>
      <c r="E38" s="507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workbookViewId="0" topLeftCell="A1">
      <selection activeCell="B11" sqref="B11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22" t="s">
        <v>0</v>
      </c>
      <c r="B1" s="722"/>
      <c r="C1" s="722"/>
      <c r="D1" s="722"/>
      <c r="E1" s="722"/>
      <c r="F1" s="722"/>
      <c r="G1" s="722"/>
      <c r="H1" s="723" t="str">
        <f>+CONCATENATE("3. melléklet a ……/",LEFT(ÖSSZEFÜGGÉSEK!A4,4)+1,". (……) önkormányzati rendelethez")</f>
        <v>3. melléklet a ……/2015. (……) önkormányzati rendelethez</v>
      </c>
    </row>
    <row r="2" spans="1:8" ht="22.5" customHeight="1" thickBot="1">
      <c r="A2" s="25"/>
      <c r="B2" s="10"/>
      <c r="C2" s="10"/>
      <c r="D2" s="10"/>
      <c r="E2" s="10"/>
      <c r="F2" s="721" t="s">
        <v>51</v>
      </c>
      <c r="G2" s="721"/>
      <c r="H2" s="723"/>
    </row>
    <row r="3" spans="1:8" s="6" customFormat="1" ht="50.25" customHeight="1" thickBot="1">
      <c r="A3" s="26" t="s">
        <v>55</v>
      </c>
      <c r="B3" s="27" t="s">
        <v>56</v>
      </c>
      <c r="C3" s="27" t="s">
        <v>57</v>
      </c>
      <c r="D3" s="27" t="str">
        <f>+CONCATENATE("Felhasználás ",LEFT(ÖSSZEFÜGGÉSEK!A4,4)-1,". XII.31-ig")</f>
        <v>Felhasználás 2013. XII.31-ig</v>
      </c>
      <c r="E3" s="27" t="str">
        <f>+CONCATENATE(LEFT(ÖSSZEFÜGGÉSEK!A4,4),". évi módosított előirányzat")</f>
        <v>2014. évi módosított előirányzat</v>
      </c>
      <c r="F3" s="104" t="str">
        <f>+CONCATENATE(LEFT(ÖSSZEFÜGGÉSEK!A4,4),". évi teljesítés")</f>
        <v>2014. évi teljesítés</v>
      </c>
      <c r="G3" s="103" t="str">
        <f>+CONCATENATE("Összes teljesítés ",LEFT(ÖSSZEFÜGGÉSEK!A4,4),". dec. 31-ig")</f>
        <v>Összes teljesítés 2014. dec. 31-ig</v>
      </c>
      <c r="H3" s="723"/>
    </row>
    <row r="4" spans="1:8" s="10" customFormat="1" ht="12" customHeight="1" thickBot="1">
      <c r="A4" s="469" t="s">
        <v>427</v>
      </c>
      <c r="B4" s="470" t="s">
        <v>428</v>
      </c>
      <c r="C4" s="470" t="s">
        <v>429</v>
      </c>
      <c r="D4" s="470" t="s">
        <v>430</v>
      </c>
      <c r="E4" s="470" t="s">
        <v>431</v>
      </c>
      <c r="F4" s="48" t="s">
        <v>507</v>
      </c>
      <c r="G4" s="471" t="s">
        <v>554</v>
      </c>
      <c r="H4" s="723"/>
    </row>
    <row r="5" spans="1:8" ht="22.5">
      <c r="A5" s="682" t="s">
        <v>809</v>
      </c>
      <c r="B5" s="2">
        <v>387</v>
      </c>
      <c r="C5" s="11">
        <v>2014</v>
      </c>
      <c r="D5" s="2"/>
      <c r="E5" s="2">
        <v>387</v>
      </c>
      <c r="F5" s="49">
        <v>387</v>
      </c>
      <c r="G5" s="50">
        <f>+D5+F5</f>
        <v>387</v>
      </c>
      <c r="H5" s="723"/>
    </row>
    <row r="6" spans="1:8" ht="15.75" customHeight="1">
      <c r="A6" s="682" t="s">
        <v>810</v>
      </c>
      <c r="B6" s="2"/>
      <c r="C6" s="11"/>
      <c r="D6" s="2"/>
      <c r="E6" s="2">
        <v>1270</v>
      </c>
      <c r="F6" s="49"/>
      <c r="G6" s="50">
        <f aca="true" t="shared" si="0" ref="G6:G16">+D6+F6</f>
        <v>0</v>
      </c>
      <c r="H6" s="723"/>
    </row>
    <row r="7" spans="1:8" ht="15.75" customHeight="1">
      <c r="A7" s="682" t="s">
        <v>811</v>
      </c>
      <c r="B7" s="2">
        <v>381</v>
      </c>
      <c r="C7" s="11">
        <v>2014</v>
      </c>
      <c r="D7" s="2"/>
      <c r="E7" s="2">
        <v>1000</v>
      </c>
      <c r="F7" s="49">
        <v>381</v>
      </c>
      <c r="G7" s="50">
        <f t="shared" si="0"/>
        <v>381</v>
      </c>
      <c r="H7" s="723"/>
    </row>
    <row r="8" spans="1:8" ht="15.75" customHeight="1">
      <c r="A8" s="682" t="s">
        <v>812</v>
      </c>
      <c r="B8" s="2"/>
      <c r="C8" s="11"/>
      <c r="D8" s="2"/>
      <c r="E8" s="2">
        <v>305</v>
      </c>
      <c r="F8" s="49"/>
      <c r="G8" s="50">
        <f t="shared" si="0"/>
        <v>0</v>
      </c>
      <c r="H8" s="723"/>
    </row>
    <row r="9" spans="1:8" ht="15.75" customHeight="1">
      <c r="A9" s="682" t="s">
        <v>813</v>
      </c>
      <c r="B9" s="2">
        <v>900</v>
      </c>
      <c r="C9" s="11">
        <v>2014</v>
      </c>
      <c r="D9" s="2"/>
      <c r="E9" s="2">
        <v>900</v>
      </c>
      <c r="F9" s="49">
        <v>900</v>
      </c>
      <c r="G9" s="50">
        <f t="shared" si="0"/>
        <v>900</v>
      </c>
      <c r="H9" s="723"/>
    </row>
    <row r="10" spans="1:8" ht="45">
      <c r="A10" s="682" t="s">
        <v>814</v>
      </c>
      <c r="B10" s="2">
        <f>1261+790</f>
        <v>2051</v>
      </c>
      <c r="C10" s="11">
        <v>2014</v>
      </c>
      <c r="D10" s="2"/>
      <c r="E10" s="2">
        <v>2617</v>
      </c>
      <c r="F10" s="49">
        <f>1261+790</f>
        <v>2051</v>
      </c>
      <c r="G10" s="50">
        <f t="shared" si="0"/>
        <v>2051</v>
      </c>
      <c r="H10" s="723"/>
    </row>
    <row r="11" spans="1:8" ht="15.75" customHeight="1">
      <c r="A11" s="7"/>
      <c r="B11" s="2"/>
      <c r="C11" s="11"/>
      <c r="D11" s="2"/>
      <c r="E11" s="2"/>
      <c r="F11" s="49"/>
      <c r="G11" s="50">
        <f t="shared" si="0"/>
        <v>0</v>
      </c>
      <c r="H11" s="723"/>
    </row>
    <row r="12" spans="1:8" ht="15.75" customHeight="1">
      <c r="A12" s="7"/>
      <c r="B12" s="2"/>
      <c r="C12" s="11"/>
      <c r="D12" s="2"/>
      <c r="E12" s="2"/>
      <c r="F12" s="49"/>
      <c r="G12" s="50">
        <f t="shared" si="0"/>
        <v>0</v>
      </c>
      <c r="H12" s="723"/>
    </row>
    <row r="13" spans="1:8" ht="15.75" customHeight="1">
      <c r="A13" s="7"/>
      <c r="B13" s="2"/>
      <c r="C13" s="11"/>
      <c r="D13" s="2"/>
      <c r="E13" s="2"/>
      <c r="F13" s="49"/>
      <c r="G13" s="50">
        <f t="shared" si="0"/>
        <v>0</v>
      </c>
      <c r="H13" s="723"/>
    </row>
    <row r="14" spans="1:8" ht="15.75" customHeight="1">
      <c r="A14" s="7"/>
      <c r="B14" s="2"/>
      <c r="C14" s="11"/>
      <c r="D14" s="2"/>
      <c r="E14" s="2"/>
      <c r="F14" s="49"/>
      <c r="G14" s="50">
        <f t="shared" si="0"/>
        <v>0</v>
      </c>
      <c r="H14" s="723"/>
    </row>
    <row r="15" spans="1:8" ht="15.75" customHeight="1">
      <c r="A15" s="7"/>
      <c r="B15" s="2"/>
      <c r="C15" s="11"/>
      <c r="D15" s="2"/>
      <c r="E15" s="2"/>
      <c r="F15" s="49"/>
      <c r="G15" s="50">
        <f t="shared" si="0"/>
        <v>0</v>
      </c>
      <c r="H15" s="723"/>
    </row>
    <row r="16" spans="1:8" ht="15.75" customHeight="1" thickBot="1">
      <c r="A16" s="7"/>
      <c r="B16" s="2"/>
      <c r="C16" s="11"/>
      <c r="D16" s="2"/>
      <c r="E16" s="2"/>
      <c r="F16" s="49"/>
      <c r="G16" s="50">
        <f t="shared" si="0"/>
        <v>0</v>
      </c>
      <c r="H16" s="723"/>
    </row>
    <row r="17" spans="1:8" s="15" customFormat="1" ht="18" customHeight="1" thickBot="1">
      <c r="A17" s="28" t="s">
        <v>54</v>
      </c>
      <c r="B17" s="13">
        <f>SUM(B5:B16)</f>
        <v>3719</v>
      </c>
      <c r="C17" s="20"/>
      <c r="D17" s="13">
        <f>SUM(D5:D16)</f>
        <v>0</v>
      </c>
      <c r="E17" s="13">
        <f>SUM(E5:E16)</f>
        <v>6479</v>
      </c>
      <c r="F17" s="13">
        <f>SUM(F5:F16)</f>
        <v>3719</v>
      </c>
      <c r="G17" s="14">
        <f>SUM(G5:G16)</f>
        <v>3719</v>
      </c>
      <c r="H17" s="723"/>
    </row>
    <row r="18" spans="6:8" ht="12.75">
      <c r="F18" s="15"/>
      <c r="G18" s="15"/>
      <c r="H18" s="656"/>
    </row>
    <row r="19" ht="12.75">
      <c r="H19" s="656"/>
    </row>
    <row r="20" ht="12.75">
      <c r="H20" s="656"/>
    </row>
    <row r="21" ht="12.75">
      <c r="H21" s="656"/>
    </row>
    <row r="22" ht="12.75">
      <c r="H22" s="656"/>
    </row>
    <row r="23" ht="12.75">
      <c r="H23" s="656"/>
    </row>
    <row r="24" ht="12.75">
      <c r="H24" s="656"/>
    </row>
    <row r="25" ht="12.75">
      <c r="H25" s="656"/>
    </row>
    <row r="26" ht="12.75">
      <c r="H26" s="656"/>
    </row>
  </sheetData>
  <sheetProtection/>
  <mergeCells count="3">
    <mergeCell ref="F2:G2"/>
    <mergeCell ref="A1:G1"/>
    <mergeCell ref="H1:H17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Községi Önkormányzat</cp:lastModifiedBy>
  <cp:lastPrinted>2015-05-19T14:21:02Z</cp:lastPrinted>
  <dcterms:created xsi:type="dcterms:W3CDTF">1999-10-30T10:30:45Z</dcterms:created>
  <dcterms:modified xsi:type="dcterms:W3CDTF">2015-05-19T14:51:56Z</dcterms:modified>
  <cp:category/>
  <cp:version/>
  <cp:contentType/>
  <cp:contentStatus/>
</cp:coreProperties>
</file>