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68" activeTab="3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6.sz.mell." sheetId="11" r:id="rId11"/>
    <sheet name="Z_7.sz.mell." sheetId="12" r:id="rId12"/>
    <sheet name="Z_8.sz.mell." sheetId="13" r:id="rId13"/>
    <sheet name="Z_9.1.sz.mell" sheetId="14" r:id="rId14"/>
    <sheet name="Z_9.1.1.sz.mell" sheetId="15" r:id="rId15"/>
    <sheet name="Z_9.1.2.sz.mell" sheetId="16" r:id="rId16"/>
    <sheet name="Z_9.1.3.sz.mell" sheetId="17" r:id="rId17"/>
    <sheet name="Z_9.2.sz.mell" sheetId="18" r:id="rId18"/>
    <sheet name="Z_9.2.1.sz.mell" sheetId="19" r:id="rId19"/>
    <sheet name="Z_9.2.2.sz.mell" sheetId="20" r:id="rId20"/>
    <sheet name="Z_9.2.3.sz.mell" sheetId="21" r:id="rId21"/>
    <sheet name="Z_9.3.sz.mell" sheetId="22" r:id="rId22"/>
    <sheet name="Z_9.3.1.sz.mell " sheetId="23" r:id="rId23"/>
    <sheet name="Z_9.3.2.sz.mell" sheetId="24" r:id="rId24"/>
    <sheet name="Z_9.3.3.sz.mell " sheetId="25" r:id="rId25"/>
    <sheet name="Z_10.sz.mell" sheetId="26" r:id="rId26"/>
    <sheet name="Z_11.sz.mell" sheetId="27" r:id="rId27"/>
    <sheet name="Z_1.tájékoztató_t." sheetId="28" r:id="rId28"/>
    <sheet name="Z_2.tájékoztató_t." sheetId="29" r:id="rId29"/>
    <sheet name="Z_3.tájékoztató_t." sheetId="30" r:id="rId30"/>
    <sheet name="Z_4.tájékoztató_t." sheetId="31" r:id="rId31"/>
    <sheet name="Z_5.tájékoztató_t." sheetId="32" r:id="rId32"/>
    <sheet name="Z_6.tájékoztató_t." sheetId="33" r:id="rId33"/>
    <sheet name="Z_7.1.tájékoztató_t." sheetId="34" r:id="rId34"/>
    <sheet name="Z_7.2.tájékoztató_t." sheetId="35" r:id="rId35"/>
    <sheet name="Z_7.3.tájékoztató_t." sheetId="36" r:id="rId36"/>
    <sheet name="Z_8.tájékoztató_t." sheetId="37" r:id="rId37"/>
    <sheet name="Z_9.tájékoztató_t." sheetId="38" r:id="rId38"/>
  </sheets>
  <externalReferences>
    <externalReference r:id="rId41"/>
  </externalReferences>
  <definedNames>
    <definedName name="_ftn1" localSheetId="35">'Z_7.3.tájékoztató_t.'!$A$31</definedName>
    <definedName name="_ftnref1" localSheetId="35">'Z_7.3.tájékoztató_t.'!$A$22</definedName>
    <definedName name="_xlfn.IFERROR" hidden="1">#NAME?</definedName>
    <definedName name="_xlnm.Print_Titles" localSheetId="33">'Z_7.1.tájékoztató_t.'!$5:$9</definedName>
    <definedName name="_xlnm.Print_Titles" localSheetId="14">'Z_9.1.1.sz.mell'!$1:$6</definedName>
    <definedName name="_xlnm.Print_Titles" localSheetId="15">'Z_9.1.2.sz.mell'!$1:$6</definedName>
    <definedName name="_xlnm.Print_Titles" localSheetId="16">'Z_9.1.3.sz.mell'!$1:$6</definedName>
    <definedName name="_xlnm.Print_Titles" localSheetId="13">'Z_9.1.sz.mell'!$1:$6</definedName>
    <definedName name="_xlnm.Print_Titles" localSheetId="18">'Z_9.2.1.sz.mell'!$1:$6</definedName>
    <definedName name="_xlnm.Print_Titles" localSheetId="19">'Z_9.2.2.sz.mell'!$1:$6</definedName>
    <definedName name="_xlnm.Print_Titles" localSheetId="20">'Z_9.2.3.sz.mell'!$1:$6</definedName>
    <definedName name="_xlnm.Print_Titles" localSheetId="17">'Z_9.2.sz.mell'!$1:$6</definedName>
    <definedName name="_xlnm.Print_Titles" localSheetId="22">'Z_9.3.1.sz.mell '!$1:$6</definedName>
    <definedName name="_xlnm.Print_Titles" localSheetId="23">'Z_9.3.2.sz.mell'!$1:$6</definedName>
    <definedName name="_xlnm.Print_Titles" localSheetId="24">'Z_9.3.3.sz.mell '!$1:$6</definedName>
    <definedName name="_xlnm.Print_Titles" localSheetId="21">'Z_9.3.sz.mell'!$1:$6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7">'Z_1.tájékoztató_t.'!$A$1:$E$149</definedName>
  </definedNames>
  <calcPr fullCalcOnLoad="1"/>
</workbook>
</file>

<file path=xl/sharedStrings.xml><?xml version="1.0" encoding="utf-8"?>
<sst xmlns="http://schemas.openxmlformats.org/spreadsheetml/2006/main" count="4870" uniqueCount="1000">
  <si>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</si>
  <si>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</si>
  <si>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</si>
  <si>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</si>
  <si>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</si>
  <si>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</si>
  <si>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</si>
  <si>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</si>
  <si>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</si>
  <si>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</si>
  <si>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</si>
  <si>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</si>
  <si>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</si>
  <si>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</si>
  <si>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</si>
  <si>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</si>
  <si>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</si>
  <si>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</si>
  <si>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</si>
  <si>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</si>
  <si>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</si>
  <si>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</si>
  <si>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</si>
  <si>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</si>
  <si>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</si>
  <si>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</si>
  <si>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</si>
  <si>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</si>
  <si>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</si>
  <si>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</si>
  <si>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</si>
  <si>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</si>
  <si>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</si>
  <si>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</si>
  <si>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</si>
  <si>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</si>
  <si>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</si>
  <si>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</si>
  <si>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</si>
  <si>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</si>
  <si>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</si>
  <si>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</si>
  <si>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</si>
  <si>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</si>
  <si>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</si>
  <si>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</si>
  <si>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</si>
  <si>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</si>
  <si>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</si>
  <si>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</si>
  <si>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</si>
  <si>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</si>
  <si>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</si>
  <si>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</si>
  <si>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</si>
  <si>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</si>
  <si>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</si>
  <si>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</si>
  <si>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</si>
  <si>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</si>
  <si>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</si>
  <si>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</si>
  <si>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</si>
  <si>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</si>
  <si>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</si>
  <si>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</si>
  <si>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</si>
  <si>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</si>
  <si>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</si>
  <si>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</si>
  <si>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</si>
  <si>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</si>
  <si>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</si>
  <si>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</si>
  <si>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</si>
  <si>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</si>
  <si>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</si>
  <si>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</si>
  <si>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</si>
  <si>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</si>
  <si>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</si>
  <si>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</si>
  <si>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</si>
  <si>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</si>
  <si>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</si>
  <si>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</si>
  <si>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</si>
  <si>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</si>
  <si>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</si>
  <si>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</si>
  <si>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</si>
  <si>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</si>
  <si>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</si>
  <si>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</si>
  <si>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</si>
  <si>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</si>
  <si>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</si>
  <si>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</si>
  <si>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</si>
  <si>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</si>
  <si>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</si>
  <si>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</si>
  <si>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</si>
  <si>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</si>
  <si>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</si>
  <si>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</si>
  <si>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</si>
  <si>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</si>
  <si>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</si>
  <si>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</si>
  <si>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</si>
  <si>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</si>
  <si>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</si>
  <si>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</si>
  <si>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</si>
  <si>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</si>
  <si>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</si>
  <si>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</si>
  <si>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</si>
  <si>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</si>
  <si>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</si>
  <si>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</si>
  <si>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</si>
  <si>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</si>
  <si>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</si>
  <si>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</si>
  <si>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</si>
  <si>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</si>
  <si>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</si>
  <si>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</si>
  <si>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</si>
  <si>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</si>
  <si>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</si>
  <si>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</si>
  <si>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</si>
  <si>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</si>
  <si>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</si>
  <si>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</si>
  <si>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</si>
  <si>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</si>
  <si>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</si>
  <si>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</si>
  <si>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</si>
  <si>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</si>
  <si>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</si>
  <si>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</si>
  <si>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</si>
  <si>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</si>
  <si>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</si>
  <si>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</si>
  <si>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</si>
  <si>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</si>
  <si>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</si>
  <si>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</si>
  <si>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</si>
  <si>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</si>
  <si>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</si>
  <si>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</si>
  <si>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</si>
  <si>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</si>
  <si>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</si>
  <si>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</si>
  <si>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</si>
  <si>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</si>
  <si>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</si>
  <si>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</si>
  <si>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</si>
  <si>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</si>
  <si>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</si>
  <si>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</si>
  <si>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</si>
  <si>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</si>
  <si>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</si>
  <si>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</si>
  <si>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</si>
  <si>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</si>
  <si>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</si>
  <si>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</si>
  <si>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</si>
  <si>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</si>
  <si>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</si>
  <si>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</si>
  <si>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</si>
  <si>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</si>
  <si>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</si>
  <si>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</si>
  <si>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</si>
  <si>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</si>
  <si>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</si>
  <si>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</si>
  <si>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</si>
  <si>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</si>
  <si>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</si>
  <si>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</si>
  <si>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</si>
  <si>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</si>
  <si>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</si>
  <si>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</si>
  <si>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</si>
  <si>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</si>
  <si>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</si>
  <si>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</si>
  <si>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</si>
  <si>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</si>
  <si>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</si>
  <si>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</si>
  <si>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</si>
  <si>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</si>
  <si>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</si>
  <si>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</si>
  <si>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</si>
  <si>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</si>
  <si>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</si>
  <si>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</si>
  <si>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</si>
  <si>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</si>
  <si>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</si>
  <si>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</si>
  <si>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</si>
  <si>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</si>
  <si>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</si>
  <si>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</si>
  <si>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</si>
  <si>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</si>
  <si>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</si>
  <si>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</si>
  <si>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</si>
  <si>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</si>
  <si>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</si>
  <si>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</si>
  <si>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</si>
  <si>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</si>
  <si>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</si>
  <si>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</si>
  <si>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</si>
  <si>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</si>
  <si>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</si>
  <si>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</si>
  <si>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</si>
  <si>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</si>
  <si>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</si>
  <si>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</si>
  <si>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</si>
  <si>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</si>
  <si>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</si>
  <si>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</si>
  <si>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</si>
  <si>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</si>
  <si>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</si>
  <si>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</si>
  <si>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</si>
  <si>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</si>
  <si>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</si>
  <si>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</si>
  <si>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</si>
  <si>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</si>
  <si>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</si>
  <si>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</si>
  <si>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</si>
  <si>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</si>
  <si>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</si>
  <si>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</si>
  <si>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</si>
  <si>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</si>
  <si>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</si>
  <si>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</si>
  <si>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</si>
  <si>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</si>
  <si>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</si>
  <si>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</si>
  <si>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</si>
  <si>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</si>
  <si>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</si>
  <si>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</si>
  <si>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</si>
  <si>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</si>
  <si>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</si>
  <si>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</si>
  <si>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</si>
  <si>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</si>
  <si>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</si>
  <si>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</si>
  <si>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</si>
  <si>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</si>
  <si>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</si>
  <si>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</si>
  <si>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</si>
  <si>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</si>
  <si>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</si>
  <si>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</si>
  <si>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</si>
  <si>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</si>
  <si>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</si>
  <si>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</si>
  <si>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</si>
  <si>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</si>
  <si>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</si>
  <si>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</si>
  <si>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</si>
  <si>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</si>
  <si>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</si>
  <si>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</si>
  <si>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</si>
  <si>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</si>
  <si>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</si>
  <si>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</si>
  <si>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</si>
  <si>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</si>
  <si>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</si>
  <si>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</si>
  <si>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</si>
  <si>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</si>
  <si>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</si>
  <si>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</si>
  <si>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</si>
  <si>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</si>
  <si>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</si>
  <si>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</si>
  <si>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</si>
  <si>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</si>
  <si>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</si>
  <si>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</si>
  <si>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</si>
  <si>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</si>
  <si>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</si>
  <si>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</si>
  <si>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</si>
  <si>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</si>
  <si>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</si>
  <si>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</si>
  <si>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</si>
  <si>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</si>
  <si>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</si>
  <si>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</si>
  <si>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</si>
  <si>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</si>
  <si>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</si>
  <si>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</si>
  <si>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</si>
  <si>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</si>
  <si>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</si>
  <si>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</si>
  <si>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</si>
  <si>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</si>
  <si>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</si>
  <si>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</si>
  <si>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</si>
  <si>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</si>
  <si>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</si>
  <si>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</si>
  <si>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</si>
  <si>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</si>
  <si>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</si>
  <si>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</si>
  <si>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</si>
  <si>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</si>
  <si>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</si>
  <si>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</si>
  <si>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</si>
  <si>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</si>
  <si>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</si>
  <si>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</si>
  <si>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</si>
  <si>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</si>
  <si>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</si>
  <si>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</si>
  <si>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</si>
  <si>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</si>
  <si>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</si>
  <si>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</si>
  <si>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</si>
  <si>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</si>
  <si>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</si>
  <si>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</si>
  <si>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</si>
  <si>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</si>
  <si>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</si>
  <si>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</si>
  <si>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</si>
  <si>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</si>
  <si>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</si>
  <si>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</si>
  <si>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</si>
  <si>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</si>
  <si>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</si>
  <si>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</si>
  <si>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</si>
  <si>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</si>
  <si>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</si>
  <si>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</si>
  <si>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</si>
  <si>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</si>
  <si>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</si>
  <si>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</si>
  <si>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</si>
  <si>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</si>
  <si>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</si>
  <si>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</si>
  <si>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</si>
  <si>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</si>
  <si>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</si>
  <si>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</si>
  <si>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</si>
  <si>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</si>
  <si>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</si>
  <si>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</si>
  <si>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</si>
  <si>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</si>
  <si>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</si>
  <si>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</si>
  <si>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</si>
  <si>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</si>
  <si>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</si>
  <si>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</si>
  <si>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</si>
  <si>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</si>
  <si>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</si>
  <si>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</si>
  <si>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</si>
  <si>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</si>
  <si>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</si>
  <si>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</si>
  <si>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</si>
  <si>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</si>
  <si>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</si>
  <si>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</si>
  <si>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</si>
  <si>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</si>
  <si>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</si>
  <si>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</si>
  <si>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</si>
  <si>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</si>
  <si>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</si>
  <si>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</si>
  <si>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</si>
  <si>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</si>
  <si>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</si>
  <si>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</si>
  <si>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</si>
  <si>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</si>
  <si>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</si>
  <si>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</si>
  <si>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</si>
  <si>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</si>
  <si>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</si>
  <si>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</si>
  <si>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</si>
  <si>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</si>
  <si>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</si>
  <si>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</si>
  <si>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</si>
  <si>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</si>
  <si>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</si>
  <si>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</si>
  <si>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</si>
  <si>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</si>
  <si>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</si>
  <si>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</si>
  <si>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</si>
  <si>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</si>
  <si>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</si>
  <si>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</si>
  <si>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</si>
  <si>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</si>
  <si>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</si>
  <si>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</si>
  <si>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</si>
  <si>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</si>
  <si>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</si>
  <si>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</si>
  <si>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</si>
  <si>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</si>
  <si>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</si>
  <si>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</si>
  <si>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</si>
  <si>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</si>
  <si>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</si>
  <si>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</si>
  <si>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</si>
  <si>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</si>
  <si>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</si>
  <si>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</si>
  <si>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</si>
  <si>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</si>
  <si>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</si>
  <si>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</si>
  <si>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</si>
  <si>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</si>
  <si>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</si>
  <si>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</si>
  <si>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</si>
  <si>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</si>
  <si>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</si>
  <si>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</si>
  <si>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</si>
  <si>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</si>
  <si>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</si>
  <si>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</si>
  <si>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</si>
  <si>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</si>
  <si>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</si>
  <si>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</si>
  <si>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</si>
  <si>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……………………. Polgármesteri /Közös Önkormányzati Hivatal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</si>
  <si>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</si>
  <si>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</si>
  <si>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</si>
  <si>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</si>
  <si>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</si>
  <si>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</si>
  <si>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</si>
  <si>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</si>
  <si>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</si>
  <si>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</si>
  <si>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</si>
  <si>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</si>
  <si>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</si>
  <si>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</si>
  <si>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</si>
  <si>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</si>
  <si>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</si>
  <si>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</si>
  <si>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</si>
  <si>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</si>
  <si>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</si>
  <si>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</si>
  <si>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</si>
  <si>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</si>
  <si>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</si>
  <si>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</si>
  <si>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</si>
  <si>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</si>
  <si>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</si>
  <si>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</si>
  <si>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</si>
  <si>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</si>
  <si>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</si>
  <si>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</si>
  <si>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</si>
  <si>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</si>
  <si>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</si>
  <si>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</si>
  <si>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</si>
  <si>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</si>
  <si>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</si>
  <si>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</si>
  <si>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</si>
  <si>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</si>
  <si>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</si>
  <si>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</si>
  <si>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</si>
  <si>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</si>
  <si>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</si>
  <si>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</si>
  <si>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</si>
  <si>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</si>
  <si>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</si>
  <si>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</si>
  <si>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</si>
  <si>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</si>
  <si>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</si>
  <si>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</si>
  <si>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</si>
  <si>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</si>
  <si>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</si>
  <si>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</si>
  <si>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</si>
  <si>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</si>
  <si>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</si>
  <si>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</si>
  <si>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</si>
  <si>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</si>
  <si>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</si>
  <si>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</si>
  <si>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</si>
  <si>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</si>
  <si>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</si>
  <si>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</si>
  <si>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</si>
  <si>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</si>
  <si>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</si>
  <si>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</si>
  <si>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</si>
  <si>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</si>
  <si>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</si>
  <si>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</si>
  <si>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</si>
  <si>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</si>
  <si>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</si>
  <si>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</si>
  <si>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</si>
  <si>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</si>
  <si>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</si>
  <si>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</si>
  <si>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</si>
  <si>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</si>
  <si>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</si>
  <si>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</si>
  <si>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</si>
  <si>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</si>
  <si>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</si>
  <si>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</si>
  <si>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</si>
  <si>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</si>
  <si>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</si>
  <si>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</si>
  <si>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</si>
  <si>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</si>
  <si>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</si>
  <si>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</si>
  <si>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</si>
  <si>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</si>
  <si>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</si>
  <si>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</si>
  <si>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</si>
  <si>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</si>
  <si>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</si>
  <si>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</si>
  <si>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</si>
  <si>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</si>
  <si>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</si>
  <si>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</si>
  <si>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</si>
  <si>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</si>
  <si>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</si>
  <si>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</si>
  <si>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</si>
  <si>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</si>
  <si>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</si>
  <si>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</si>
  <si>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</si>
  <si>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</si>
  <si>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</si>
  <si>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</si>
  <si>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</si>
  <si>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</si>
  <si>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</si>
  <si>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</si>
  <si>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</si>
  <si>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</si>
  <si>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</si>
  <si>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</si>
  <si>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</si>
  <si>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</si>
  <si>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</si>
  <si>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</si>
  <si>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</si>
  <si>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</si>
  <si>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</si>
  <si>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</si>
  <si>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</si>
  <si>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</si>
  <si>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</si>
  <si>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</si>
  <si>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</si>
  <si>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</si>
  <si>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</si>
  <si>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</si>
  <si>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</si>
  <si>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</si>
  <si>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</si>
  <si>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</si>
  <si>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</si>
  <si>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</si>
  <si>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</si>
  <si>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</si>
  <si>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</si>
  <si>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</si>
  <si>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</si>
  <si>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</si>
  <si>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</si>
  <si>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</si>
  <si>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</si>
  <si>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</si>
  <si>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</si>
  <si>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</si>
  <si>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</si>
  <si>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</si>
  <si>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</si>
  <si>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</si>
  <si>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</si>
  <si>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</si>
  <si>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</si>
  <si>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</si>
  <si>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</si>
  <si>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</si>
  <si>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</si>
  <si>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</si>
  <si>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</si>
  <si>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</si>
  <si>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</si>
  <si>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</si>
  <si>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</si>
  <si>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</si>
  <si>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</si>
  <si>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</si>
  <si>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</si>
  <si>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</si>
  <si>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</si>
  <si>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</si>
  <si>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</si>
  <si>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</si>
  <si>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</si>
  <si>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</si>
  <si>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</si>
  <si>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</si>
  <si>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</si>
  <si>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</si>
  <si>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</si>
  <si>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</si>
  <si>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</si>
  <si>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</si>
  <si>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</si>
  <si>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</si>
  <si>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</si>
  <si>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</si>
  <si>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</si>
  <si>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</si>
  <si>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</si>
  <si>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</si>
  <si>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</si>
  <si>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</si>
  <si>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</si>
  <si>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</si>
  <si>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</si>
  <si>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</si>
  <si>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</si>
  <si>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</si>
  <si>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</si>
  <si>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</si>
  <si>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</si>
  <si>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</si>
  <si>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</si>
  <si>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</si>
  <si>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</si>
  <si>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</si>
  <si>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</si>
  <si>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</si>
  <si>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</si>
  <si>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</si>
  <si>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</si>
  <si>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</si>
  <si>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</si>
  <si>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</si>
  <si>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</si>
  <si>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</si>
  <si>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</si>
  <si>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</si>
  <si>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</si>
  <si>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</si>
  <si>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</si>
  <si>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</si>
  <si>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</si>
  <si>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</si>
  <si>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</si>
  <si>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</si>
  <si>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</si>
  <si>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</si>
  <si>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</si>
  <si>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</si>
  <si>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</si>
  <si>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</si>
  <si>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</si>
  <si>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</si>
  <si>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</si>
  <si>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</si>
  <si>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</si>
  <si>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</si>
  <si>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</si>
  <si>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</si>
  <si>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</si>
  <si>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</si>
  <si>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</si>
  <si>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</si>
  <si>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</si>
  <si>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</si>
  <si>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</si>
  <si>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</si>
  <si>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</si>
  <si>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</si>
  <si>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</si>
  <si>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</si>
  <si>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</si>
  <si>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</si>
  <si>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</si>
  <si>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</si>
  <si>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</si>
  <si>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</si>
  <si>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</si>
  <si>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</si>
  <si>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</si>
  <si>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</si>
  <si>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</si>
  <si>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</si>
  <si>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</si>
  <si>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</si>
  <si>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</si>
  <si>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</si>
  <si>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</si>
  <si>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</si>
  <si>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</si>
  <si>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</si>
  <si>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</si>
  <si>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</si>
  <si>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</si>
  <si>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</si>
  <si>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</si>
  <si>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</si>
  <si>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</si>
  <si>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</si>
  <si>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</si>
  <si>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</si>
  <si>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</si>
  <si>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</si>
  <si>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</si>
  <si>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</si>
  <si>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</si>
  <si>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</si>
  <si>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</si>
  <si>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</si>
  <si>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</si>
  <si>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</si>
  <si>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</si>
  <si>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</si>
  <si>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</si>
  <si>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</si>
  <si>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</si>
  <si>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</si>
  <si>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</si>
  <si>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</si>
  <si>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</si>
  <si>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</si>
  <si>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</si>
  <si>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</si>
  <si>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</si>
  <si>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</si>
  <si>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</si>
  <si>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</si>
  <si>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</si>
  <si>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</si>
  <si>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</si>
  <si>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</si>
  <si>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</si>
  <si>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</si>
  <si>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</si>
  <si>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</si>
  <si>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</si>
  <si>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</si>
  <si>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</si>
  <si>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</si>
  <si>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</si>
  <si>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</si>
  <si>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</si>
  <si>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</si>
  <si>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</si>
  <si>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</si>
  <si>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2018. évi eredeti előirányzat BEVÉTELEK</t>
  </si>
  <si>
    <t>2018. évi ZÁRSZÁMADÁSÁNAK PÉNZÜGYI MÉRLEGE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</si>
  <si>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</si>
  <si>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</si>
  <si>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</si>
  <si>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</si>
  <si>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</si>
  <si>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</si>
  <si>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</si>
  <si>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</si>
  <si>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</si>
  <si>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</si>
  <si>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</si>
  <si>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</si>
  <si>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</si>
  <si>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</si>
  <si>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</si>
  <si>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</si>
  <si>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</si>
  <si>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</si>
  <si>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</si>
  <si>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2018. évi általános működés és ágazati feladatok támogatásának alakulása jogcímenként</t>
  </si>
  <si>
    <t>* Magyarország 2018. évi központi költségvetéséról szóló törvény</t>
  </si>
  <si>
    <t>2018. ÉVI ZÁRSZÁMADSÁS</t>
  </si>
  <si>
    <t>KÖTELEZŐ FELADATOK PÉNZÜGYI MÉRLEGE</t>
  </si>
  <si>
    <t>ÖNKÉNT VÁLLALT FELADATOK PÉNZÜGYI MÉRLEGE</t>
  </si>
  <si>
    <t>ÁLLAMIGAZGATÁSI FELADATOK PÉNZÜGYI MÉRLEGE</t>
  </si>
  <si>
    <t>A 2018. évi céljelleggel juttatott támogatások felhasználásáról</t>
  </si>
  <si>
    <t>2017. évi tény</t>
  </si>
  <si>
    <t>2018. évi</t>
  </si>
  <si>
    <t>2018. évi teljesítés</t>
  </si>
  <si>
    <t>Hitel, kölcsön állomány 2018. dec.31-én</t>
  </si>
  <si>
    <t>2020. után</t>
  </si>
  <si>
    <t>Adósság állomány alakulása lejárat, eszközök, bel- és külföldi hitelezők szerinti bontásban
2018. december 31-én</t>
  </si>
  <si>
    <t>2018. év</t>
  </si>
  <si>
    <t>kötelezettségek és részesedések alakulása 2018-ban</t>
  </si>
  <si>
    <t>Pénzkészlet 2018. január 1-jén
Ebből:</t>
  </si>
  <si>
    <t>Záró pénzkészlet 2018. december 31-én
Ebből: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</si>
  <si>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</si>
  <si>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</si>
  <si>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</si>
  <si>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</si>
  <si>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Államháztartáson belüli megelőlegezés visszafizetése</t>
  </si>
  <si>
    <t>2018. ÉVI ZÁRSZÁMADÁSÁNAK PÉNZÜGYI MÉRLEGE</t>
  </si>
  <si>
    <t>Levelek Nagyközség Önkormányzata</t>
  </si>
  <si>
    <t>LEVELEK NAGYKÖZSÉG ÖNKORMÁNYZATA</t>
  </si>
  <si>
    <t>Leveleki Közös Önkormányzati Hivatal</t>
  </si>
  <si>
    <t>Leveleki Kastélykert Óvoda és Konyha</t>
  </si>
  <si>
    <t>Levelek belterületi 906 hrsz. épület megvásárlása</t>
  </si>
  <si>
    <t>ASP központhoz való csatlakozás</t>
  </si>
  <si>
    <t>5 csoportos óvoda építése</t>
  </si>
  <si>
    <t>Külterületi helyi közutak fejlesztése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</si>
  <si>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</si>
  <si>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</si>
  <si>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</si>
  <si>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</si>
  <si>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</si>
  <si>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Védőnői szolgálathoz beszerzett eszközök (bútorok, mobil kézmosó)</t>
  </si>
  <si>
    <t>Önkormányzati eszközbeszerzések (nyomtató, mobil kézmosó, JBC kanál, laptop, szoftver, kártyaolvasó, monitor, )</t>
  </si>
  <si>
    <t>orvosi rendelőhöz szalag függöny beszerzés</t>
  </si>
  <si>
    <t>2016-2018</t>
  </si>
  <si>
    <t>2017-2018</t>
  </si>
  <si>
    <t>2018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</si>
  <si>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</si>
  <si>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</si>
  <si>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</si>
  <si>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</si>
  <si>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</si>
  <si>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Leveleki Közös Hivatal LED világítás szerelés</t>
  </si>
  <si>
    <t>I. világhábosús emlékmű felújítása</t>
  </si>
  <si>
    <t>ravatalozó épületének  felújítása</t>
  </si>
  <si>
    <t>Levelek Nagyközség Önkormányzat tulajdonában álló gazdálkodó szervezetek működéséből származó</t>
  </si>
  <si>
    <t>Levelek Sport Egyesület</t>
  </si>
  <si>
    <t>működési támogatás,</t>
  </si>
  <si>
    <t>Obsitos-Őr Polgárőr Egyesület</t>
  </si>
  <si>
    <t>működési támogatás</t>
  </si>
  <si>
    <t>Levelek Település Nonprofit Kft.</t>
  </si>
  <si>
    <t>Önkormányzati hivatal működésének támogatása</t>
  </si>
  <si>
    <t>Zölterület-gazdálkodással kapcsolatos feladatok ellátásának támogatása</t>
  </si>
  <si>
    <t>Közvilágítás fenntartásának támogatása</t>
  </si>
  <si>
    <t>Köztemető fenntartással kapcsolatos feladatok támogatása</t>
  </si>
  <si>
    <t>Közútak fenntartásának támogatása</t>
  </si>
  <si>
    <t>Egyéb önkormáynzati feladatok támogatása</t>
  </si>
  <si>
    <t>Lakott külterülettel kapcsolatos feladatok támogatása</t>
  </si>
  <si>
    <t>Település- üzemeltetéshez kiegészítés</t>
  </si>
  <si>
    <t xml:space="preserve">Polgármesteri illetmény támogatása </t>
  </si>
  <si>
    <t>Az önkormányzat köznevelési feladatainak támogatása</t>
  </si>
  <si>
    <t>Az önkormányzat szociális, gyermekjóléti és gyermekétkeztetési feladatainak támogatása</t>
  </si>
  <si>
    <t>Könyvtári közművelődési és múzeumi feladatok támogatása</t>
  </si>
  <si>
    <t>4.6</t>
  </si>
  <si>
    <t>4.7</t>
  </si>
  <si>
    <t>4.8</t>
  </si>
  <si>
    <t>I.1.ba</t>
  </si>
  <si>
    <t>I.1.bb</t>
  </si>
  <si>
    <t>I.1.bc</t>
  </si>
  <si>
    <t>I.1.bd</t>
  </si>
  <si>
    <t>I.1.c</t>
  </si>
  <si>
    <t>I.1.d</t>
  </si>
  <si>
    <t>I.6</t>
  </si>
  <si>
    <t>IV.1.</t>
  </si>
  <si>
    <t>V.I.1</t>
  </si>
  <si>
    <t>II.1.,2.,</t>
  </si>
  <si>
    <t>III.2.,6.,</t>
  </si>
  <si>
    <t>I.1.a</t>
  </si>
  <si>
    <t>"Önkormányzat Levelek" Kft</t>
  </si>
  <si>
    <t>Nyírségi Vízgazdálkodási Társulat</t>
  </si>
  <si>
    <t>vízgazdálkodási feladatellátási hozzájárulás</t>
  </si>
  <si>
    <t>TOP-3.2.1-15-SB1-2016-00067 Energetikai korszerűsítések Levelek településen</t>
  </si>
  <si>
    <t>TOP-1.4.1-15-SB1-2016-00010        5 csoportos óvoda építése</t>
  </si>
  <si>
    <t>Önkormányzaton kívüli EU-s projekthez történő hozzájárulás</t>
  </si>
  <si>
    <t>1.1 számú melléklet a 7/2019 (V.30.) önkormányzati rendelethez</t>
  </si>
  <si>
    <t>1.2 számú melléklet a 7/2019 (V.30.) önkormányzati rendelethez</t>
  </si>
  <si>
    <t>1.3 számú melléklet a 7/2019 (V.30.) önkormányzati rendelethez</t>
  </si>
  <si>
    <t>1.4 számú melléklet a 7/2019 (V.30.) önkormányzati rendelethez</t>
  </si>
  <si>
    <t>2.1 számú melléklet a 7/2019 (V.30.) önkormányzati rendelethez</t>
  </si>
  <si>
    <t>2.2 számú melléklet a 7/2019 (V.30.) önkormányzati rendelethez</t>
  </si>
  <si>
    <t>6. számú melléklet a 7/2019 (V.30.) önkormányzati rendelethez</t>
  </si>
  <si>
    <t>7. számú melléklet a 7/2019 (V.30.) önkormányzati rendelethez</t>
  </si>
  <si>
    <t>8. számú melléklet a 7/2019 (V.30.) önkormányzati rendelethez</t>
  </si>
  <si>
    <t>9.1 számú melléklet a 7/2019 (V.30.) önkormányzati rendelethez</t>
  </si>
  <si>
    <t>9.1.1 számú melléklet a 7/2019 (V.30.) önkormányzati rendelethez</t>
  </si>
  <si>
    <t>9.1.2 számú melléklet a 7/2019 (V.30.) önkormányzati rendelethez</t>
  </si>
  <si>
    <t>9.1.3 számú melléklet a 7/2019 (V.30.) önkormányzati rendelethez</t>
  </si>
  <si>
    <t>9.2 számú melléklet a 7/2019 (V.30.) önkormányzati rendelethez</t>
  </si>
  <si>
    <t>9.2.1 számú melléklet a 7/2019 (V.30.) önkormányzati rendelethez</t>
  </si>
  <si>
    <t>9.2.2 számú melléklet a 7/2019 (V.30.) önkormányzati rendelethez</t>
  </si>
  <si>
    <t>9.2.3 számú melléklet a 7/2019 (V.30.) önkormányzati rendelethez</t>
  </si>
  <si>
    <t>9.3 számú melléklet a 7/2019 (V.30.) önkormányzati rendelethez</t>
  </si>
  <si>
    <t>9.3.1. számú melléklet a 7/2019 (V.30.) önkormányzati rendelethez</t>
  </si>
  <si>
    <t>9.3.2.számú melléklet a 7/2019 (V.30.) önkormányzati rendelethez</t>
  </si>
  <si>
    <t>9.3.3 számú melléklet a 7/2019 (V.30.) önkormányzati rendelethez</t>
  </si>
  <si>
    <t>10. számú melléklet a 7/2019 (V.30.) önkormányzati rendelethez</t>
  </si>
  <si>
    <t>11 számú melléklet a 7/2019 (V.30.) önkormányzati rendelethez</t>
  </si>
  <si>
    <t>1. tájékoztató tábla a 7/2019 (V.30.) önkormányzati rendelethez</t>
  </si>
  <si>
    <t>2. tájékoztató tábla a 7/2019 (V.30.) önkormányzati rendelethez</t>
  </si>
  <si>
    <t>3 tájékoztató tábla  a 7/2019 (V.30.) önkormányzati rendelethez</t>
  </si>
  <si>
    <t>4 tájékoztató tábla a 7/2019 (V.30.) önkormányzati rendelethez</t>
  </si>
  <si>
    <t>5 tájékoztató tábla a 7/2019 (V.30.) önkormányzati rendelethez</t>
  </si>
  <si>
    <t>6 tájékoztató tábla a 7/2019 (V.30.) önkormányzati rendelethez</t>
  </si>
  <si>
    <t>7.1 tájékoztató tábla a 7/2019 (V.30.) önkormányzati rendelethez</t>
  </si>
  <si>
    <t>7.2 tájékoztató tábla 7/2019 (V.30.) önkormányzati rendelethez</t>
  </si>
  <si>
    <t>7.3 tájékoztató tábla a 7/2019 (V.30.) önkormányzati rendelethez</t>
  </si>
  <si>
    <t>8 tájékoztató tábla a 7/2019 (V.30.) önkormányzati rendelethez</t>
  </si>
  <si>
    <t>9 tájékoztató tábla a 7/2019 (V.30.)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</si>
</sst>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0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2" borderId="7" applyNumberFormat="0" applyFont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93" fillId="29" borderId="0" applyNumberFormat="0" applyBorder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99" fillId="32" borderId="0" applyNumberFormat="0" applyBorder="0" applyAlignment="0" applyProtection="0"/>
    <xf numFmtId="0" fontId="10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8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8" xfId="0" applyNumberFormat="1" applyFont="1" applyFill="1" applyBorder="1" applyAlignment="1" applyProtection="1">
      <alignment vertical="center" wrapText="1"/>
      <protection/>
    </xf>
    <xf numFmtId="166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29" xfId="61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4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1" applyFont="1" applyFill="1" applyBorder="1" applyAlignment="1" applyProtection="1">
      <alignment horizontal="left" vertical="center" wrapText="1" indent="1"/>
      <protection/>
    </xf>
    <xf numFmtId="0" fontId="12" fillId="0" borderId="32" xfId="61" applyFont="1" applyFill="1" applyBorder="1" applyAlignment="1" applyProtection="1">
      <alignment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7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0" fontId="6" fillId="0" borderId="51" xfId="61" applyFont="1" applyFill="1" applyBorder="1" applyAlignment="1" applyProtection="1">
      <alignment horizontal="center" vertical="center" wrapText="1"/>
      <protection/>
    </xf>
    <xf numFmtId="0" fontId="12" fillId="0" borderId="52" xfId="61" applyFont="1" applyFill="1" applyBorder="1" applyAlignment="1" applyProtection="1">
      <alignment horizontal="center" vertical="center" wrapText="1"/>
      <protection/>
    </xf>
    <xf numFmtId="166" fontId="12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1" applyFont="1" applyFill="1" applyBorder="1" applyAlignment="1" applyProtection="1">
      <alignment horizontal="center" vertical="center" wrapTex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3" xfId="0" applyNumberFormat="1" applyFont="1" applyFill="1" applyBorder="1" applyAlignment="1">
      <alignment horizontal="center" vertical="center"/>
    </xf>
    <xf numFmtId="166" fontId="12" fillId="0" borderId="43" xfId="0" applyNumberFormat="1" applyFont="1" applyFill="1" applyBorder="1" applyAlignment="1">
      <alignment horizontal="center" vertical="center" wrapText="1"/>
    </xf>
    <xf numFmtId="166" fontId="12" fillId="0" borderId="56" xfId="0" applyNumberFormat="1" applyFont="1" applyFill="1" applyBorder="1" applyAlignment="1">
      <alignment horizontal="center" vertical="center"/>
    </xf>
    <xf numFmtId="166" fontId="12" fillId="0" borderId="57" xfId="0" applyNumberFormat="1" applyFont="1" applyFill="1" applyBorder="1" applyAlignment="1">
      <alignment horizontal="center" vertical="center"/>
    </xf>
    <xf numFmtId="166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3" xfId="0" applyNumberFormat="1" applyFont="1" applyFill="1" applyBorder="1" applyAlignment="1">
      <alignment horizontal="left" vertical="center" wrapText="1" indent="1"/>
    </xf>
    <xf numFmtId="175" fontId="26" fillId="0" borderId="0" xfId="0" applyNumberFormat="1" applyFont="1" applyFill="1" applyBorder="1" applyAlignment="1">
      <alignment horizontal="left" vertical="center" wrapText="1"/>
    </xf>
    <xf numFmtId="166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/>
      <protection locked="0"/>
    </xf>
    <xf numFmtId="3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59" xfId="0" applyNumberFormat="1" applyFont="1" applyFill="1" applyBorder="1" applyAlignment="1">
      <alignment horizontal="right" vertical="center" wrapText="1"/>
    </xf>
    <xf numFmtId="4" fontId="29" fillId="0" borderId="59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5" xfId="0" applyNumberFormat="1" applyFont="1" applyFill="1" applyBorder="1" applyAlignment="1">
      <alignment horizontal="right" vertical="center" wrapText="1"/>
    </xf>
    <xf numFmtId="166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8" xfId="0" applyNumberFormat="1" applyFont="1" applyFill="1" applyBorder="1" applyAlignment="1" applyProtection="1">
      <alignment horizontal="right" vertical="center"/>
      <protection locked="0"/>
    </xf>
    <xf numFmtId="3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32" fillId="0" borderId="68" xfId="0" applyNumberFormat="1" applyFont="1" applyFill="1" applyBorder="1" applyAlignment="1" applyProtection="1">
      <alignment horizontal="right" vertical="center" wrapText="1"/>
      <protection/>
    </xf>
    <xf numFmtId="4" fontId="32" fillId="0" borderId="59" xfId="0" applyNumberFormat="1" applyFont="1" applyFill="1" applyBorder="1" applyAlignment="1">
      <alignment horizontal="right" vertical="center" wrapText="1"/>
    </xf>
    <xf numFmtId="3" fontId="33" fillId="0" borderId="41" xfId="0" applyNumberFormat="1" applyFont="1" applyFill="1" applyBorder="1" applyAlignment="1" applyProtection="1">
      <alignment horizontal="right" vertical="center"/>
      <protection locked="0"/>
    </xf>
    <xf numFmtId="166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65" xfId="0" applyNumberFormat="1" applyFont="1" applyFill="1" applyBorder="1" applyAlignment="1">
      <alignment horizontal="right" vertical="center" wrapText="1"/>
    </xf>
    <xf numFmtId="166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9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6" fontId="20" fillId="0" borderId="31" xfId="61" applyNumberFormat="1" applyFont="1" applyFill="1" applyBorder="1" applyAlignment="1" applyProtection="1">
      <alignment/>
      <protection/>
    </xf>
    <xf numFmtId="0" fontId="12" fillId="0" borderId="34" xfId="61" applyFont="1" applyFill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 wrapText="1"/>
      <protection/>
    </xf>
    <xf numFmtId="0" fontId="13" fillId="0" borderId="14" xfId="61" applyFont="1" applyFill="1" applyBorder="1" applyAlignment="1" applyProtection="1">
      <alignment horizontal="left" vertical="center" wrapText="1"/>
      <protection/>
    </xf>
    <xf numFmtId="0" fontId="13" fillId="0" borderId="0" xfId="61" applyFont="1" applyFill="1" applyBorder="1" applyAlignment="1" applyProtection="1">
      <alignment horizontal="left" vertical="center" wrapText="1"/>
      <protection/>
    </xf>
    <xf numFmtId="0" fontId="13" fillId="0" borderId="11" xfId="61" applyFont="1" applyFill="1" applyBorder="1" applyAlignment="1" applyProtection="1">
      <alignment horizontal="left" vertical="center"/>
      <protection/>
    </xf>
    <xf numFmtId="0" fontId="13" fillId="0" borderId="15" xfId="61" applyFont="1" applyFill="1" applyBorder="1" applyAlignment="1" applyProtection="1">
      <alignment horizontal="left" vertical="center" wrapText="1"/>
      <protection/>
    </xf>
    <xf numFmtId="0" fontId="13" fillId="0" borderId="29" xfId="61" applyFont="1" applyFill="1" applyBorder="1" applyAlignment="1" applyProtection="1">
      <alignment horizontal="left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/>
      <protection/>
    </xf>
    <xf numFmtId="0" fontId="2" fillId="0" borderId="0" xfId="61" applyFill="1" applyAlignment="1" applyProtection="1">
      <alignment horizontal="left" vertical="center" indent="1"/>
      <protection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6" fontId="6" fillId="0" borderId="71" xfId="0" applyNumberFormat="1" applyFont="1" applyFill="1" applyBorder="1" applyAlignment="1" applyProtection="1">
      <alignment horizontal="centerContinuous" vertical="center"/>
      <protection/>
    </xf>
    <xf numFmtId="166" fontId="6" fillId="0" borderId="72" xfId="0" applyNumberFormat="1" applyFont="1" applyFill="1" applyBorder="1" applyAlignment="1" applyProtection="1">
      <alignment horizontal="centerContinuous" vertical="center"/>
      <protection/>
    </xf>
    <xf numFmtId="166" fontId="6" fillId="0" borderId="48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73" xfId="0" applyNumberFormat="1" applyFont="1" applyFill="1" applyBorder="1" applyAlignment="1" applyProtection="1">
      <alignment horizontal="center" vertical="center"/>
      <protection/>
    </xf>
    <xf numFmtId="166" fontId="6" fillId="0" borderId="74" xfId="0" applyNumberFormat="1" applyFont="1" applyFill="1" applyBorder="1" applyAlignment="1" applyProtection="1">
      <alignment horizontal="center" vertical="center"/>
      <protection/>
    </xf>
    <xf numFmtId="166" fontId="6" fillId="0" borderId="69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63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3" xfId="0" applyNumberFormat="1" applyFont="1" applyFill="1" applyBorder="1" applyAlignment="1" applyProtection="1">
      <alignment horizontal="center" vertical="center" wrapText="1"/>
      <protection/>
    </xf>
    <xf numFmtId="166" fontId="12" fillId="0" borderId="4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71" xfId="0" applyNumberFormat="1" applyFont="1" applyFill="1" applyBorder="1" applyAlignment="1" applyProtection="1">
      <alignment vertical="center" wrapText="1"/>
      <protection/>
    </xf>
    <xf numFmtId="166" fontId="12" fillId="0" borderId="59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9" xfId="0" applyNumberFormat="1" applyFont="1" applyFill="1" applyBorder="1" applyAlignment="1" applyProtection="1">
      <alignment vertical="center" wrapText="1"/>
      <protection locked="0"/>
    </xf>
    <xf numFmtId="166" fontId="13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1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6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3" xfId="0" applyNumberFormat="1" applyFont="1" applyFill="1" applyBorder="1" applyAlignment="1" applyProtection="1">
      <alignment vertical="center" wrapText="1"/>
      <protection/>
    </xf>
    <xf numFmtId="166" fontId="12" fillId="0" borderId="43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3" xfId="0" applyNumberFormat="1" applyFont="1" applyFill="1" applyBorder="1" applyAlignment="1">
      <alignment horizontal="left" vertical="center" wrapText="1" indent="1"/>
    </xf>
    <xf numFmtId="166" fontId="0" fillId="33" borderId="43" xfId="0" applyNumberFormat="1" applyFont="1" applyFill="1" applyBorder="1" applyAlignment="1">
      <alignment horizontal="left" vertical="center" wrapText="1" indent="2"/>
    </xf>
    <xf numFmtId="166" fontId="0" fillId="33" borderId="33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166" fontId="0" fillId="33" borderId="43" xfId="0" applyNumberFormat="1" applyFont="1" applyFill="1" applyBorder="1" applyAlignment="1">
      <alignment horizontal="right" vertical="center" wrapText="1" indent="2"/>
    </xf>
    <xf numFmtId="166" fontId="0" fillId="33" borderId="33" xfId="0" applyNumberFormat="1" applyFont="1" applyFill="1" applyBorder="1" applyAlignment="1">
      <alignment horizontal="right" vertical="center" wrapText="1" indent="2"/>
    </xf>
    <xf numFmtId="166" fontId="13" fillId="0" borderId="39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3" fillId="0" borderId="75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74" xfId="0" applyNumberFormat="1" applyFont="1" applyFill="1" applyBorder="1" applyAlignment="1" applyProtection="1">
      <alignment vertical="center"/>
      <protection locked="0"/>
    </xf>
    <xf numFmtId="166" fontId="12" fillId="0" borderId="53" xfId="0" applyNumberFormat="1" applyFont="1" applyFill="1" applyBorder="1" applyAlignment="1" applyProtection="1">
      <alignment vertical="center"/>
      <protection/>
    </xf>
    <xf numFmtId="166" fontId="12" fillId="0" borderId="69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6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6" fontId="13" fillId="0" borderId="13" xfId="62" applyNumberFormat="1" applyFont="1" applyFill="1" applyBorder="1" applyAlignment="1" applyProtection="1">
      <alignment horizontal="center" vertical="center"/>
      <protection/>
    </xf>
    <xf numFmtId="177" fontId="39" fillId="0" borderId="13" xfId="63" applyNumberFormat="1" applyFont="1" applyFill="1" applyBorder="1" applyAlignment="1" applyProtection="1">
      <alignment horizontal="right" vertical="center" wrapText="1"/>
      <protection locked="0"/>
    </xf>
    <xf numFmtId="177" fontId="39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6" fontId="13" fillId="0" borderId="11" xfId="62" applyNumberFormat="1" applyFont="1" applyFill="1" applyBorder="1" applyAlignment="1" applyProtection="1">
      <alignment horizontal="center" vertical="center"/>
      <protection/>
    </xf>
    <xf numFmtId="177" fontId="39" fillId="0" borderId="11" xfId="63" applyNumberFormat="1" applyFont="1" applyFill="1" applyBorder="1" applyAlignment="1" applyProtection="1">
      <alignment horizontal="right" vertical="center" wrapText="1"/>
      <protection/>
    </xf>
    <xf numFmtId="177" fontId="39" fillId="0" borderId="27" xfId="63" applyNumberFormat="1" applyFont="1" applyFill="1" applyBorder="1" applyAlignment="1" applyProtection="1">
      <alignment horizontal="right" vertical="center" wrapText="1"/>
      <protection/>
    </xf>
    <xf numFmtId="0" fontId="40" fillId="0" borderId="17" xfId="63" applyFont="1" applyFill="1" applyBorder="1" applyAlignment="1" applyProtection="1">
      <alignment horizontal="left" vertical="center" wrapText="1" indent="1"/>
      <protection/>
    </xf>
    <xf numFmtId="177" fontId="41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41" fillId="0" borderId="27" xfId="63" applyNumberFormat="1" applyFont="1" applyFill="1" applyBorder="1" applyAlignment="1" applyProtection="1">
      <alignment horizontal="right" vertical="center" wrapText="1"/>
      <protection locked="0"/>
    </xf>
    <xf numFmtId="177" fontId="42" fillId="0" borderId="11" xfId="63" applyNumberFormat="1" applyFont="1" applyFill="1" applyBorder="1" applyAlignment="1" applyProtection="1">
      <alignment horizontal="right" vertical="center" wrapText="1"/>
      <protection locked="0"/>
    </xf>
    <xf numFmtId="177" fontId="42" fillId="0" borderId="27" xfId="63" applyNumberFormat="1" applyFont="1" applyFill="1" applyBorder="1" applyAlignment="1" applyProtection="1">
      <alignment horizontal="right" vertical="center" wrapText="1"/>
      <protection locked="0"/>
    </xf>
    <xf numFmtId="177" fontId="42" fillId="0" borderId="11" xfId="63" applyNumberFormat="1" applyFont="1" applyFill="1" applyBorder="1" applyAlignment="1" applyProtection="1">
      <alignment horizontal="right" vertical="center" wrapText="1"/>
      <protection/>
    </xf>
    <xf numFmtId="177" fontId="42" fillId="0" borderId="27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6" fontId="13" fillId="0" borderId="29" xfId="62" applyNumberFormat="1" applyFont="1" applyFill="1" applyBorder="1" applyAlignment="1" applyProtection="1">
      <alignment horizontal="center" vertical="center"/>
      <protection/>
    </xf>
    <xf numFmtId="177" fontId="39" fillId="0" borderId="29" xfId="63" applyNumberFormat="1" applyFont="1" applyFill="1" applyBorder="1" applyAlignment="1" applyProtection="1">
      <alignment horizontal="right" vertical="center" wrapText="1"/>
      <protection/>
    </xf>
    <xf numFmtId="177" fontId="39" fillId="0" borderId="69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3" fontId="25" fillId="0" borderId="0" xfId="63" applyNumberFormat="1" applyFont="1" applyFill="1" applyAlignment="1" applyProtection="1">
      <alignment horizontal="center"/>
      <protection/>
    </xf>
    <xf numFmtId="0" fontId="2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6" fontId="13" fillId="0" borderId="12" xfId="62" applyNumberFormat="1" applyFont="1" applyFill="1" applyBorder="1" applyAlignment="1" applyProtection="1">
      <alignment horizontal="center" vertical="center"/>
      <protection/>
    </xf>
    <xf numFmtId="178" fontId="13" fillId="0" borderId="76" xfId="62" applyNumberFormat="1" applyFont="1" applyFill="1" applyBorder="1" applyAlignment="1" applyProtection="1">
      <alignment vertical="center"/>
      <protection locked="0"/>
    </xf>
    <xf numFmtId="178" fontId="13" fillId="0" borderId="27" xfId="62" applyNumberFormat="1" applyFont="1" applyFill="1" applyBorder="1" applyAlignment="1" applyProtection="1">
      <alignment vertical="center"/>
      <protection locked="0"/>
    </xf>
    <xf numFmtId="178" fontId="12" fillId="0" borderId="27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8" fontId="12" fillId="0" borderId="69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5" fillId="0" borderId="77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6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12" xfId="63" applyNumberFormat="1" applyFont="1" applyFill="1" applyBorder="1" applyProtection="1">
      <alignment/>
      <protection locked="0"/>
    </xf>
    <xf numFmtId="3" fontId="16" fillId="0" borderId="76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11" xfId="63" applyNumberFormat="1" applyFont="1" applyFill="1" applyBorder="1" applyProtection="1">
      <alignment/>
      <protection locked="0"/>
    </xf>
    <xf numFmtId="3" fontId="16" fillId="0" borderId="27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0" fontId="16" fillId="0" borderId="15" xfId="63" applyFont="1" applyFill="1" applyBorder="1" applyAlignment="1">
      <alignment horizontal="right" indent="1"/>
      <protection/>
    </xf>
    <xf numFmtId="3" fontId="16" fillId="0" borderId="15" xfId="63" applyNumberFormat="1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0" fontId="16" fillId="0" borderId="23" xfId="63" applyFont="1" applyFill="1" applyBorder="1" applyAlignment="1">
      <alignment horizontal="right" indent="1"/>
      <protection/>
    </xf>
    <xf numFmtId="3" fontId="16" fillId="0" borderId="23" xfId="63" applyNumberFormat="1" applyFont="1" applyFill="1" applyBorder="1" applyProtection="1">
      <alignment/>
      <protection locked="0"/>
    </xf>
    <xf numFmtId="178" fontId="12" fillId="0" borderId="26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3" fontId="16" fillId="0" borderId="78" xfId="63" applyNumberFormat="1" applyFont="1" applyFill="1" applyBorder="1">
      <alignment/>
      <protection/>
    </xf>
    <xf numFmtId="0" fontId="43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5" fillId="0" borderId="0" xfId="63" applyFont="1" applyFill="1" applyAlignment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left" vertical="top" wrapText="1"/>
      <protection locked="0"/>
    </xf>
    <xf numFmtId="9" fontId="46" fillId="0" borderId="12" xfId="71" applyFont="1" applyBorder="1" applyAlignment="1" applyProtection="1">
      <alignment horizontal="center" vertical="center" wrapText="1"/>
      <protection locked="0"/>
    </xf>
    <xf numFmtId="168" fontId="46" fillId="0" borderId="12" xfId="42" applyNumberFormat="1" applyFont="1" applyBorder="1" applyAlignment="1" applyProtection="1">
      <alignment horizontal="center" vertical="center" wrapText="1"/>
      <protection locked="0"/>
    </xf>
    <xf numFmtId="168" fontId="46" fillId="0" borderId="76" xfId="42" applyNumberFormat="1" applyFont="1" applyBorder="1" applyAlignment="1" applyProtection="1">
      <alignment horizontal="center" vertical="top" wrapText="1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9" fontId="46" fillId="0" borderId="11" xfId="71" applyFont="1" applyBorder="1" applyAlignment="1" applyProtection="1">
      <alignment horizontal="center" vertical="center" wrapText="1"/>
      <protection locked="0"/>
    </xf>
    <xf numFmtId="168" fontId="46" fillId="0" borderId="11" xfId="42" applyNumberFormat="1" applyFont="1" applyBorder="1" applyAlignment="1" applyProtection="1">
      <alignment horizontal="center" vertical="center" wrapText="1"/>
      <protection locked="0"/>
    </xf>
    <xf numFmtId="168" fontId="46" fillId="0" borderId="27" xfId="42" applyNumberFormat="1" applyFont="1" applyBorder="1" applyAlignment="1" applyProtection="1">
      <alignment horizontal="center" vertical="top" wrapText="1"/>
      <protection locked="0"/>
    </xf>
    <xf numFmtId="0" fontId="46" fillId="0" borderId="15" xfId="0" applyFont="1" applyBorder="1" applyAlignment="1" applyProtection="1">
      <alignment horizontal="left" vertical="top" wrapText="1"/>
      <protection locked="0"/>
    </xf>
    <xf numFmtId="9" fontId="46" fillId="0" borderId="15" xfId="71" applyFont="1" applyBorder="1" applyAlignment="1" applyProtection="1">
      <alignment horizontal="center" vertical="center" wrapText="1"/>
      <protection locked="0"/>
    </xf>
    <xf numFmtId="168" fontId="46" fillId="0" borderId="15" xfId="42" applyNumberFormat="1" applyFont="1" applyBorder="1" applyAlignment="1" applyProtection="1">
      <alignment horizontal="center" vertical="center" wrapText="1"/>
      <protection locked="0"/>
    </xf>
    <xf numFmtId="168" fontId="46" fillId="0" borderId="28" xfId="42" applyNumberFormat="1" applyFont="1" applyBorder="1" applyAlignment="1" applyProtection="1">
      <alignment horizontal="center" vertical="top" wrapText="1"/>
      <protection locked="0"/>
    </xf>
    <xf numFmtId="0" fontId="44" fillId="34" borderId="23" xfId="0" applyFont="1" applyFill="1" applyBorder="1" applyAlignment="1" applyProtection="1">
      <alignment horizontal="center" vertical="top" wrapText="1"/>
      <protection/>
    </xf>
    <xf numFmtId="168" fontId="46" fillId="0" borderId="23" xfId="42" applyNumberFormat="1" applyFont="1" applyBorder="1" applyAlignment="1" applyProtection="1">
      <alignment horizontal="center" vertical="center" wrapText="1"/>
      <protection/>
    </xf>
    <xf numFmtId="168" fontId="46" fillId="0" borderId="26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8" fillId="0" borderId="29" xfId="0" applyFont="1" applyFill="1" applyBorder="1" applyAlignment="1">
      <alignment horizontal="left" vertical="center" indent="5"/>
    </xf>
    <xf numFmtId="166" fontId="20" fillId="0" borderId="31" xfId="61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12" fillId="0" borderId="22" xfId="61" applyFont="1" applyFill="1" applyBorder="1" applyAlignment="1" applyProtection="1">
      <alignment horizontal="center" vertical="center" wrapText="1"/>
      <protection locked="0"/>
    </xf>
    <xf numFmtId="0" fontId="12" fillId="0" borderId="23" xfId="61" applyFont="1" applyFill="1" applyBorder="1" applyAlignment="1" applyProtection="1">
      <alignment horizontal="center" vertical="center" wrapText="1"/>
      <protection locked="0"/>
    </xf>
    <xf numFmtId="0" fontId="12" fillId="0" borderId="26" xfId="6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74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6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26" fillId="0" borderId="69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69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17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4" fillId="0" borderId="26" xfId="0" applyFont="1" applyBorder="1" applyAlignment="1" applyProtection="1">
      <alignment horizontal="center" vertical="center" wrapText="1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28" xfId="0" applyNumberFormat="1" applyFont="1" applyFill="1" applyBorder="1" applyAlignment="1" applyProtection="1">
      <alignment horizontal="right" vertical="center"/>
      <protection locked="0"/>
    </xf>
    <xf numFmtId="179" fontId="0" fillId="0" borderId="69" xfId="0" applyNumberFormat="1" applyFont="1" applyFill="1" applyBorder="1" applyAlignment="1" applyProtection="1">
      <alignment horizontal="right" vertical="center"/>
      <protection locked="0"/>
    </xf>
    <xf numFmtId="179" fontId="3" fillId="0" borderId="45" xfId="0" applyNumberFormat="1" applyFont="1" applyFill="1" applyBorder="1" applyAlignment="1" applyProtection="1">
      <alignment horizontal="right" vertical="center"/>
      <protection/>
    </xf>
    <xf numFmtId="0" fontId="101" fillId="0" borderId="0" xfId="0" applyFont="1" applyAlignment="1">
      <alignment/>
    </xf>
    <xf numFmtId="0" fontId="101" fillId="0" borderId="0" xfId="0" applyFont="1" applyAlignment="1">
      <alignment horizontal="justify" vertical="top" wrapText="1"/>
    </xf>
    <xf numFmtId="0" fontId="102" fillId="35" borderId="0" xfId="0" applyFont="1" applyFill="1" applyAlignment="1">
      <alignment horizontal="center" vertical="center"/>
    </xf>
    <xf numFmtId="0" fontId="102" fillId="35" borderId="0" xfId="0" applyFont="1" applyFill="1" applyAlignment="1">
      <alignment horizontal="center" vertical="top" wrapText="1"/>
    </xf>
    <xf numFmtId="0" fontId="50" fillId="0" borderId="0" xfId="0" applyFont="1" applyAlignment="1">
      <alignment/>
    </xf>
    <xf numFmtId="0" fontId="91" fillId="0" borderId="0" xfId="46" applyAlignment="1" applyProtection="1">
      <alignment/>
      <protection/>
    </xf>
    <xf numFmtId="0" fontId="0" fillId="0" borderId="0" xfId="0" applyAlignment="1">
      <alignment horizontal="right"/>
    </xf>
    <xf numFmtId="166" fontId="103" fillId="0" borderId="0" xfId="0" applyNumberFormat="1" applyFont="1" applyFill="1" applyAlignment="1" applyProtection="1">
      <alignment horizontal="right" vertical="center" wrapText="1" indent="1"/>
      <protection/>
    </xf>
    <xf numFmtId="166" fontId="104" fillId="0" borderId="0" xfId="61" applyNumberFormat="1" applyFont="1" applyFill="1" applyProtection="1">
      <alignment/>
      <protection/>
    </xf>
    <xf numFmtId="166" fontId="104" fillId="0" borderId="0" xfId="61" applyNumberFormat="1" applyFont="1" applyFill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52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16" fillId="0" borderId="44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63" xfId="0" applyFont="1" applyFill="1" applyBorder="1" applyAlignment="1" applyProtection="1">
      <alignment vertical="center" wrapText="1"/>
      <protection/>
    </xf>
    <xf numFmtId="166" fontId="15" fillId="0" borderId="43" xfId="0" applyNumberFormat="1" applyFont="1" applyFill="1" applyBorder="1" applyAlignment="1" applyProtection="1">
      <alignment vertical="center" wrapText="1"/>
      <protection/>
    </xf>
    <xf numFmtId="166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76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6" fontId="13" fillId="0" borderId="28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76" xfId="0" applyNumberFormat="1" applyFont="1" applyFill="1" applyBorder="1" applyAlignment="1" applyProtection="1">
      <alignment horizontal="right" vertical="center"/>
      <protection locked="0"/>
    </xf>
    <xf numFmtId="166" fontId="13" fillId="0" borderId="7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37" borderId="7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37" borderId="2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/>
      <protection locked="0"/>
    </xf>
    <xf numFmtId="0" fontId="16" fillId="0" borderId="84" xfId="0" applyFont="1" applyFill="1" applyBorder="1" applyAlignment="1" applyProtection="1">
      <alignment horizontal="left" vertical="center" wrapText="1"/>
      <protection locked="0"/>
    </xf>
    <xf numFmtId="0" fontId="16" fillId="0" borderId="85" xfId="0" applyFont="1" applyFill="1" applyBorder="1" applyAlignment="1" applyProtection="1">
      <alignment horizontal="left" vertical="center" wrapText="1"/>
      <protection locked="0"/>
    </xf>
    <xf numFmtId="0" fontId="55" fillId="0" borderId="68" xfId="60" applyBorder="1">
      <alignment/>
      <protection/>
    </xf>
    <xf numFmtId="0" fontId="55" fillId="0" borderId="44" xfId="60" applyBorder="1">
      <alignment/>
      <protection/>
    </xf>
    <xf numFmtId="166" fontId="16" fillId="0" borderId="81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7" xfId="0" applyFont="1" applyFill="1" applyBorder="1" applyAlignment="1" applyProtection="1">
      <alignment horizontal="left" vertical="center" wrapText="1"/>
      <protection locked="0"/>
    </xf>
    <xf numFmtId="3" fontId="16" fillId="0" borderId="81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 applyFill="1" applyAlignment="1">
      <alignment horizontal="left" vertical="center" wrapText="1"/>
    </xf>
    <xf numFmtId="166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8" xfId="61" applyNumberFormat="1" applyFont="1" applyFill="1" applyBorder="1" applyAlignment="1" applyProtection="1">
      <alignment horizontal="right" vertical="center" wrapText="1"/>
      <protection locked="0"/>
    </xf>
    <xf numFmtId="166" fontId="13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1" xfId="0" applyNumberFormat="1" applyFill="1" applyBorder="1" applyAlignment="1">
      <alignment vertical="center" wrapText="1"/>
    </xf>
    <xf numFmtId="0" fontId="12" fillId="0" borderId="87" xfId="61" applyFont="1" applyFill="1" applyBorder="1" applyAlignment="1" applyProtection="1">
      <alignment horizontal="center" vertical="center" wrapText="1"/>
      <protection/>
    </xf>
    <xf numFmtId="166" fontId="12" fillId="0" borderId="79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3" xfId="61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horizontal="left" vertical="center" indent="1"/>
      <protection locked="0"/>
    </xf>
    <xf numFmtId="3" fontId="56" fillId="0" borderId="45" xfId="0" applyNumberFormat="1" applyFont="1" applyBorder="1" applyAlignment="1" applyProtection="1">
      <alignment horizontal="right" vertical="center" indent="1"/>
      <protection locked="0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5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88" xfId="0" applyFont="1" applyFill="1" applyBorder="1" applyAlignment="1" applyProtection="1">
      <alignment horizontal="left" vertical="center" wrapText="1"/>
      <protection locked="0"/>
    </xf>
    <xf numFmtId="0" fontId="16" fillId="0" borderId="89" xfId="0" applyFont="1" applyFill="1" applyBorder="1" applyAlignment="1" applyProtection="1">
      <alignment horizontal="left" vertical="center" wrapText="1"/>
      <protection locked="0"/>
    </xf>
    <xf numFmtId="166" fontId="16" fillId="0" borderId="9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3" xfId="61" applyFont="1" applyFill="1" applyBorder="1" applyAlignment="1" applyProtection="1">
      <alignment horizontal="left" vertical="center" wrapText="1"/>
      <protection/>
    </xf>
    <xf numFmtId="166" fontId="12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61" applyNumberFormat="1" applyFont="1" applyFill="1" applyProtection="1">
      <alignment/>
      <protection/>
    </xf>
    <xf numFmtId="166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7" xfId="0" applyNumberFormat="1" applyFont="1" applyFill="1" applyBorder="1" applyAlignment="1" applyProtection="1">
      <alignment vertical="center" wrapText="1"/>
      <protection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5" fillId="0" borderId="23" xfId="0" applyNumberFormat="1" applyFont="1" applyFill="1" applyBorder="1" applyAlignment="1" applyProtection="1">
      <alignment vertical="center" wrapText="1"/>
      <protection/>
    </xf>
    <xf numFmtId="166" fontId="5" fillId="0" borderId="26" xfId="0" applyNumberFormat="1" applyFont="1" applyFill="1" applyBorder="1" applyAlignment="1" applyProtection="1">
      <alignment vertical="center" wrapText="1"/>
      <protection/>
    </xf>
    <xf numFmtId="3" fontId="56" fillId="0" borderId="45" xfId="0" applyNumberFormat="1" applyFont="1" applyBorder="1" applyAlignment="1" applyProtection="1">
      <alignment horizontal="center" vertical="center"/>
      <protection locked="0"/>
    </xf>
    <xf numFmtId="3" fontId="56" fillId="0" borderId="27" xfId="0" applyNumberFormat="1" applyFont="1" applyBorder="1" applyAlignment="1" applyProtection="1">
      <alignment horizontal="center" vertical="center"/>
      <protection locked="0"/>
    </xf>
    <xf numFmtId="3" fontId="13" fillId="0" borderId="27" xfId="0" applyNumberFormat="1" applyFont="1" applyFill="1" applyBorder="1" applyAlignment="1" applyProtection="1">
      <alignment horizontal="center" vertical="center"/>
      <protection locked="0"/>
    </xf>
    <xf numFmtId="179" fontId="11" fillId="0" borderId="27" xfId="0" applyNumberFormat="1" applyFont="1" applyFill="1" applyBorder="1" applyAlignment="1" applyProtection="1">
      <alignment horizontal="right" vertical="center"/>
      <protection locked="0"/>
    </xf>
    <xf numFmtId="179" fontId="11" fillId="0" borderId="69" xfId="0" applyNumberFormat="1" applyFont="1" applyFill="1" applyBorder="1" applyAlignment="1" applyProtection="1">
      <alignment horizontal="right" vertical="center"/>
      <protection locked="0"/>
    </xf>
    <xf numFmtId="16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left" wrapText="1" indent="1"/>
      <protection/>
    </xf>
    <xf numFmtId="166" fontId="13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0" applyFont="1" applyBorder="1" applyAlignment="1" applyProtection="1">
      <alignment horizontal="lef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05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1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61" applyFont="1" applyFill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38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32" xfId="61" applyFont="1" applyFill="1" applyBorder="1" applyAlignment="1" applyProtection="1">
      <alignment horizontal="center" vertical="center" wrapText="1"/>
      <protection/>
    </xf>
    <xf numFmtId="0" fontId="6" fillId="0" borderId="91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45" xfId="61" applyFont="1" applyFill="1" applyBorder="1" applyAlignment="1" applyProtection="1">
      <alignment horizontal="center" vertical="center" wrapText="1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6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6" fontId="106" fillId="0" borderId="64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166" fontId="12" fillId="0" borderId="43" xfId="0" applyNumberFormat="1" applyFont="1" applyFill="1" applyBorder="1" applyAlignment="1">
      <alignment horizontal="center" vertical="center"/>
    </xf>
    <xf numFmtId="166" fontId="12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6" fontId="0" fillId="0" borderId="58" xfId="0" applyNumberFormat="1" applyFill="1" applyBorder="1" applyAlignment="1" applyProtection="1">
      <alignment horizontal="left" vertical="center" wrapText="1"/>
      <protection locked="0"/>
    </xf>
    <xf numFmtId="166" fontId="0" fillId="0" borderId="72" xfId="0" applyNumberFormat="1" applyFill="1" applyBorder="1" applyAlignment="1" applyProtection="1">
      <alignment horizontal="left" vertical="center" wrapText="1"/>
      <protection locked="0"/>
    </xf>
    <xf numFmtId="166" fontId="6" fillId="0" borderId="43" xfId="0" applyNumberFormat="1" applyFont="1" applyFill="1" applyBorder="1" applyAlignment="1">
      <alignment horizontal="center" vertical="center" wrapText="1"/>
    </xf>
    <xf numFmtId="175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31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textRotation="180"/>
    </xf>
    <xf numFmtId="166" fontId="4" fillId="0" borderId="31" xfId="0" applyNumberFormat="1" applyFont="1" applyFill="1" applyBorder="1" applyAlignment="1" applyProtection="1">
      <alignment horizontal="right" vertical="center"/>
      <protection locked="0"/>
    </xf>
    <xf numFmtId="166" fontId="6" fillId="0" borderId="80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 wrapText="1"/>
    </xf>
    <xf numFmtId="166" fontId="6" fillId="0" borderId="68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horizontal="center" vertical="center" wrapText="1"/>
    </xf>
    <xf numFmtId="166" fontId="3" fillId="0" borderId="63" xfId="0" applyNumberFormat="1" applyFont="1" applyFill="1" applyBorder="1" applyAlignment="1">
      <alignment horizontal="left" vertical="center" wrapText="1" indent="2"/>
    </xf>
    <xf numFmtId="166" fontId="3" fillId="0" borderId="66" xfId="0" applyNumberFormat="1" applyFont="1" applyFill="1" applyBorder="1" applyAlignment="1">
      <alignment horizontal="left" vertical="center" wrapText="1" indent="2"/>
    </xf>
    <xf numFmtId="166" fontId="0" fillId="0" borderId="92" xfId="0" applyNumberFormat="1" applyFill="1" applyBorder="1" applyAlignment="1" applyProtection="1">
      <alignment horizontal="left" vertical="center" wrapText="1"/>
      <protection locked="0"/>
    </xf>
    <xf numFmtId="166" fontId="0" fillId="0" borderId="93" xfId="0" applyNumberFormat="1" applyFill="1" applyBorder="1" applyAlignment="1" applyProtection="1">
      <alignment horizontal="left" vertical="center" wrapText="1"/>
      <protection locked="0"/>
    </xf>
    <xf numFmtId="166" fontId="3" fillId="0" borderId="63" xfId="0" applyNumberFormat="1" applyFont="1" applyFill="1" applyBorder="1" applyAlignment="1">
      <alignment horizontal="center" vertical="center" wrapText="1"/>
    </xf>
    <xf numFmtId="166" fontId="3" fillId="0" borderId="66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4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5" fillId="0" borderId="3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>
      <alignment/>
    </xf>
    <xf numFmtId="0" fontId="6" fillId="0" borderId="13" xfId="61" applyFont="1" applyFill="1" applyBorder="1" applyAlignment="1" applyProtection="1">
      <alignment horizontal="center" vertical="center" wrapText="1"/>
      <protection locked="0"/>
    </xf>
    <xf numFmtId="0" fontId="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25" xfId="61" applyFont="1" applyFill="1" applyBorder="1" applyAlignment="1" applyProtection="1">
      <alignment horizontal="center" vertical="center" wrapText="1"/>
      <protection locked="0"/>
    </xf>
    <xf numFmtId="0" fontId="6" fillId="0" borderId="32" xfId="61" applyFont="1" applyFill="1" applyBorder="1" applyAlignment="1" applyProtection="1">
      <alignment horizontal="center" vertical="center" wrapText="1"/>
      <protection locked="0"/>
    </xf>
    <xf numFmtId="166" fontId="6" fillId="0" borderId="13" xfId="61" applyNumberFormat="1" applyFont="1" applyFill="1" applyBorder="1" applyAlignment="1" applyProtection="1">
      <alignment horizontal="center" vertical="center"/>
      <protection locked="0"/>
    </xf>
    <xf numFmtId="166" fontId="6" fillId="0" borderId="45" xfId="61" applyNumberFormat="1" applyFont="1" applyFill="1" applyBorder="1" applyAlignment="1" applyProtection="1">
      <alignment horizontal="center" vertical="center"/>
      <protection locked="0"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6" fillId="0" borderId="21" xfId="61" applyFont="1" applyFill="1" applyBorder="1" applyAlignment="1" applyProtection="1">
      <alignment horizontal="center" vertical="center" wrapText="1"/>
      <protection/>
    </xf>
    <xf numFmtId="0" fontId="6" fillId="0" borderId="29" xfId="61" applyFont="1" applyFill="1" applyBorder="1" applyAlignment="1" applyProtection="1">
      <alignment horizontal="center" vertical="center" wrapText="1"/>
      <protection/>
    </xf>
    <xf numFmtId="166" fontId="6" fillId="0" borderId="13" xfId="61" applyNumberFormat="1" applyFont="1" applyFill="1" applyBorder="1" applyAlignment="1" applyProtection="1">
      <alignment horizontal="center" vertical="center"/>
      <protection/>
    </xf>
    <xf numFmtId="166" fontId="6" fillId="0" borderId="45" xfId="61" applyNumberFormat="1" applyFont="1" applyFill="1" applyBorder="1" applyAlignment="1" applyProtection="1">
      <alignment horizontal="center" vertical="center"/>
      <protection/>
    </xf>
    <xf numFmtId="0" fontId="6" fillId="0" borderId="20" xfId="61" applyFont="1" applyFill="1" applyBorder="1" applyAlignment="1" applyProtection="1">
      <alignment horizontal="center" vertical="center" wrapText="1"/>
      <protection locked="0"/>
    </xf>
    <xf numFmtId="0" fontId="6" fillId="0" borderId="21" xfId="6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8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 wrapText="1"/>
      <protection/>
    </xf>
    <xf numFmtId="166" fontId="6" fillId="0" borderId="68" xfId="0" applyNumberFormat="1" applyFont="1" applyFill="1" applyBorder="1" applyAlignment="1" applyProtection="1">
      <alignment horizontal="center" vertical="center" wrapText="1"/>
      <protection/>
    </xf>
    <xf numFmtId="166" fontId="6" fillId="0" borderId="57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8" xfId="0" applyNumberFormat="1" applyFont="1" applyFill="1" applyBorder="1" applyAlignment="1" applyProtection="1">
      <alignment horizontal="center" vertical="center"/>
      <protection locked="0"/>
    </xf>
    <xf numFmtId="166" fontId="6" fillId="0" borderId="57" xfId="0" applyNumberFormat="1" applyFont="1" applyFill="1" applyBorder="1" applyAlignment="1" applyProtection="1">
      <alignment horizontal="center" vertical="center"/>
      <protection locked="0"/>
    </xf>
    <xf numFmtId="166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9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63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80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63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13" fillId="0" borderId="64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3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7" fillId="0" borderId="13" xfId="63" applyFont="1" applyFill="1" applyBorder="1" applyAlignment="1" applyProtection="1">
      <alignment horizontal="center" vertical="center" wrapText="1"/>
      <protection locked="0"/>
    </xf>
    <xf numFmtId="0" fontId="37" fillId="0" borderId="11" xfId="63" applyFont="1" applyFill="1" applyBorder="1" applyAlignment="1" applyProtection="1">
      <alignment horizontal="center" vertical="center" wrapText="1"/>
      <protection locked="0"/>
    </xf>
    <xf numFmtId="0" fontId="37" fillId="0" borderId="77" xfId="63" applyFont="1" applyFill="1" applyBorder="1" applyAlignment="1" applyProtection="1">
      <alignment horizontal="center" vertical="center" wrapText="1"/>
      <protection locked="0"/>
    </xf>
    <xf numFmtId="0" fontId="37" fillId="0" borderId="76" xfId="63" applyFont="1" applyFill="1" applyBorder="1" applyAlignment="1" applyProtection="1">
      <alignment horizontal="center" vertical="center" wrapText="1"/>
      <protection locked="0"/>
    </xf>
    <xf numFmtId="0" fontId="37" fillId="0" borderId="11" xfId="63" applyFont="1" applyFill="1" applyBorder="1" applyAlignment="1" applyProtection="1">
      <alignment horizontal="center" wrapText="1"/>
      <protection locked="0"/>
    </xf>
    <xf numFmtId="0" fontId="37" fillId="0" borderId="27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left"/>
      <protection/>
    </xf>
    <xf numFmtId="0" fontId="34" fillId="0" borderId="0" xfId="63" applyFont="1" applyFill="1" applyAlignment="1" applyProtection="1">
      <alignment horizontal="right"/>
      <protection locked="0"/>
    </xf>
    <xf numFmtId="0" fontId="35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5" fillId="0" borderId="0" xfId="63" applyFont="1" applyFill="1" applyAlignment="1" applyProtection="1">
      <alignment horizontal="center" vertical="center" wrapText="1"/>
      <protection locked="0"/>
    </xf>
    <xf numFmtId="0" fontId="35" fillId="0" borderId="0" xfId="63" applyFont="1" applyFill="1" applyAlignment="1" applyProtection="1">
      <alignment horizontal="center" vertical="center"/>
      <protection locked="0"/>
    </xf>
    <xf numFmtId="0" fontId="37" fillId="0" borderId="0" xfId="63" applyFont="1" applyFill="1" applyBorder="1" applyAlignment="1" applyProtection="1">
      <alignment horizontal="right"/>
      <protection locked="0"/>
    </xf>
    <xf numFmtId="0" fontId="38" fillId="0" borderId="24" xfId="63" applyFont="1" applyFill="1" applyBorder="1" applyAlignment="1" applyProtection="1">
      <alignment horizontal="center" vertical="center" wrapText="1"/>
      <protection locked="0"/>
    </xf>
    <xf numFmtId="0" fontId="38" fillId="0" borderId="16" xfId="63" applyFont="1" applyFill="1" applyBorder="1" applyAlignment="1" applyProtection="1">
      <alignment horizontal="center" vertical="center" wrapText="1"/>
      <protection locked="0"/>
    </xf>
    <xf numFmtId="0" fontId="38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7" xfId="62" applyFont="1" applyFill="1" applyBorder="1" applyAlignment="1" applyProtection="1">
      <alignment horizontal="center" vertical="center"/>
      <protection locked="0"/>
    </xf>
    <xf numFmtId="0" fontId="35" fillId="0" borderId="0" xfId="63" applyFont="1" applyFill="1" applyAlignment="1">
      <alignment horizontal="center" vertical="center" wrapText="1"/>
      <protection/>
    </xf>
    <xf numFmtId="0" fontId="35" fillId="0" borderId="0" xfId="63" applyFont="1" applyFill="1" applyAlignment="1">
      <alignment horizontal="center" vertical="center"/>
      <protection/>
    </xf>
    <xf numFmtId="0" fontId="15" fillId="0" borderId="63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3" fontId="25" fillId="0" borderId="0" xfId="63" applyNumberFormat="1" applyFont="1" applyFill="1" applyAlignment="1">
      <alignment horizontal="center"/>
      <protection/>
    </xf>
    <xf numFmtId="0" fontId="34" fillId="0" borderId="0" xfId="63" applyFont="1" applyFill="1" applyAlignment="1">
      <alignment horizontal="right"/>
      <protection/>
    </xf>
    <xf numFmtId="0" fontId="35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44" fillId="0" borderId="22" xfId="0" applyFont="1" applyBorder="1" applyAlignment="1" applyProtection="1">
      <alignment wrapText="1"/>
      <protection/>
    </xf>
    <xf numFmtId="0" fontId="44" fillId="0" borderId="23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Let&#246;lt&#233;sek\LEVELEK_Z&#193;RSZ&#193;M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6.sz.mell."/>
      <sheetName val="Z_7.sz.mell."/>
      <sheetName val="Z_8.sz.mell."/>
      <sheetName val="Z_9.1.sz.mell"/>
      <sheetName val="Z_9.1.1.sz.mell"/>
      <sheetName val="Z_9.1.2.sz.mell"/>
      <sheetName val="Z_9.1.3.sz.mell"/>
      <sheetName val="Z_9.2.sz.mell"/>
      <sheetName val="Z_9.2.1.sz.mell"/>
      <sheetName val="Z_9.2.2.sz.mell"/>
      <sheetName val="Z_9.2.3.sz.mell"/>
      <sheetName val="Z_9.3.sz.mell"/>
      <sheetName val="Z_9.3.1.sz.mell "/>
      <sheetName val="Z_9.3.2.sz.mell"/>
      <sheetName val="Z_9.3.3.sz.mell "/>
      <sheetName val="Z_10.sz.mell"/>
      <sheetName val="Z_11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">
        <row r="39">
          <cell r="A39" t="str">
            <v>1.1. sz. melléklet Kiadások táblázat E. oszlop 3 sora 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">
      <selection activeCell="B31" sqref="B31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833" t="s">
        <v>809</v>
      </c>
      <c r="B2" s="833"/>
      <c r="C2" s="833"/>
    </row>
    <row r="3" spans="1:3" ht="15">
      <c r="A3" s="714"/>
      <c r="B3" s="715"/>
      <c r="C3" s="714"/>
    </row>
    <row r="4" spans="1:3" ht="14.25">
      <c r="A4" s="716" t="s">
        <v>810</v>
      </c>
      <c r="B4" s="717" t="s">
        <v>811</v>
      </c>
      <c r="C4" s="716" t="s">
        <v>812</v>
      </c>
    </row>
    <row r="5" spans="1:3" ht="12.75">
      <c r="A5" s="718"/>
      <c r="B5" s="718"/>
      <c r="C5" s="718"/>
    </row>
    <row r="6" spans="1:3" ht="18.75">
      <c r="A6" s="834" t="s">
        <v>844</v>
      </c>
      <c r="B6" s="834"/>
      <c r="C6" s="834"/>
    </row>
    <row r="7" spans="1:3" ht="12.75">
      <c r="A7" s="718" t="s">
        <v>813</v>
      </c>
      <c r="B7" s="718" t="s">
        <v>814</v>
      </c>
      <c r="C7" s="719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718" t="s">
        <v>815</v>
      </c>
      <c r="B8" s="718" t="s">
        <v>853</v>
      </c>
      <c r="C8" s="719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718" t="s">
        <v>816</v>
      </c>
      <c r="B9" s="718" t="str">
        <f>CONCATENATE(LOWER('Z_1.1.sz.mell.'!A3))</f>
        <v>2018. évi zárszámadásának pénzügyi mérlege</v>
      </c>
      <c r="C9" s="719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718" t="s">
        <v>817</v>
      </c>
      <c r="B10" s="718" t="str">
        <f>'Z_1.2.sz.mell.'!A3</f>
        <v>2018. ÉVI ZÁRSZÁMADSÁS</v>
      </c>
      <c r="C10" s="719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718" t="s">
        <v>818</v>
      </c>
      <c r="B11" s="718" t="str">
        <f>'Z_1.3.sz.mell.'!A3</f>
        <v>2018. ÉVI ZÁRSZÁMADSÁS</v>
      </c>
      <c r="C11" s="719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718" t="s">
        <v>819</v>
      </c>
      <c r="B12" s="718" t="str">
        <f>'Z_1.4.sz.mell.'!A3</f>
        <v>2018. ÉVI ZÁRSZÁMADSÁS</v>
      </c>
      <c r="C12" s="719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718" t="s">
        <v>523</v>
      </c>
      <c r="B13" s="718" t="s">
        <v>820</v>
      </c>
      <c r="C13" s="719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718" t="s">
        <v>424</v>
      </c>
      <c r="B14" s="718" t="s">
        <v>821</v>
      </c>
      <c r="C14" s="719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718" t="s">
        <v>822</v>
      </c>
      <c r="B15" s="718" t="s">
        <v>823</v>
      </c>
      <c r="C15" s="719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718" t="s">
        <v>824</v>
      </c>
      <c r="B16" s="718" t="s">
        <v>825</v>
      </c>
      <c r="C16" s="719" t="str">
        <f ca="1">HYPERLINK(SUBSTITUTE(CELL("address",'Z_6.sz.mell.'!A1),"'",""),SUBSTITUTE(MID(CELL("address",'Z_6.sz.mell.'!A1),SEARCH("]",CELL("address",'Z_6.sz.mell.'!A1),1)+1,LEN(CELL("address",'Z_6.sz.mell.'!A1))-SEARCH("]",CELL("address",'Z_6.sz.mell.'!A1),1)),"'",""))</f>
        <v>Z_6.sz.mell.!$A$1</v>
      </c>
    </row>
    <row r="17" spans="1:3" ht="12.75">
      <c r="A17" s="718" t="s">
        <v>826</v>
      </c>
      <c r="B17" s="718" t="s">
        <v>827</v>
      </c>
      <c r="C17" s="719" t="str">
        <f ca="1">HYPERLINK(SUBSTITUTE(CELL("address",'Z_7.sz.mell.'!A1),"'",""),SUBSTITUTE(MID(CELL("address",'Z_7.sz.mell.'!A1),SEARCH("]",CELL("address",'Z_7.sz.mell.'!A1),1)+1,LEN(CELL("address",'Z_7.sz.mell.'!A1))-SEARCH("]",CELL("address",'Z_7.sz.mell.'!A1),1)),"'",""))</f>
        <v>Z_7.sz.mell.!$A$1</v>
      </c>
    </row>
    <row r="18" spans="1:3" ht="12.75">
      <c r="A18" s="718" t="s">
        <v>828</v>
      </c>
      <c r="B18" s="718" t="str">
        <f>'Z_8.sz.mell.'!A2</f>
        <v>Európai uniós támogatással megvalósuló projektek</v>
      </c>
      <c r="C18" s="719" t="str">
        <f ca="1">HYPERLINK(SUBSTITUTE(CELL("address",'Z_8.sz.mell.'!A1),"'",""),SUBSTITUTE(MID(CELL("address",'Z_8.sz.mell.'!A1),SEARCH("]",CELL("address",'Z_8.sz.mell.'!A1),1)+1,LEN(CELL("address",'Z_8.sz.mell.'!A1))-SEARCH("]",CELL("address",'Z_8.sz.mell.'!A1),1)),"'",""))</f>
        <v>Z_8.sz.mell.!$A$1</v>
      </c>
    </row>
    <row r="19" spans="1:3" ht="12.75">
      <c r="A19" s="718" t="s">
        <v>531</v>
      </c>
      <c r="B19" s="718" t="s">
        <v>829</v>
      </c>
      <c r="C19" s="719" t="str">
        <f ca="1">HYPERLINK(SUBSTITUTE(CELL("address",'Z_9.1.sz.mell'!A1),"'",""),SUBSTITUTE(MID(CELL("address",'Z_9.1.sz.mell'!A1),SEARCH("]",CELL("address",'Z_9.1.sz.mell'!A1),1)+1,LEN(CELL("address",'Z_9.1.sz.mell'!A1))-SEARCH("]",CELL("address",'Z_9.1.sz.mell'!A1),1)),"'",""))</f>
        <v>Z_9.1.sz.mell!$A$1</v>
      </c>
    </row>
    <row r="20" spans="1:3" ht="12.75">
      <c r="A20" s="718" t="s">
        <v>459</v>
      </c>
      <c r="B20" s="718" t="s">
        <v>830</v>
      </c>
      <c r="C20" s="719" t="str">
        <f ca="1">HYPERLINK(SUBSTITUTE(CELL("address",'Z_9.1.1.sz.mell'!A1),"'",""),SUBSTITUTE(MID(CELL("address",'Z_9.1.1.sz.mell'!A1),SEARCH("]",CELL("address",'Z_9.1.1.sz.mell'!A1),1)+1,LEN(CELL("address",'Z_9.1.1.sz.mell'!A1))-SEARCH("]",CELL("address",'Z_9.1.1.sz.mell'!A1),1)),"'",""))</f>
        <v>Z_9.1.1.sz.mell!$A$1</v>
      </c>
    </row>
    <row r="21" spans="1:3" ht="12.75">
      <c r="A21" s="718" t="s">
        <v>460</v>
      </c>
      <c r="B21" s="718" t="s">
        <v>326</v>
      </c>
      <c r="C21" s="719" t="str">
        <f ca="1">HYPERLINK(SUBSTITUTE(CELL("address",'Z_9.1.2.sz.mell'!A1),"'",""),SUBSTITUTE(MID(CELL("address",'Z_9.1.2.sz.mell'!A1),SEARCH("]",CELL("address",'Z_9.1.2.sz.mell'!A1),1)+1,LEN(CELL("address",'Z_9.1.2.sz.mell'!A1))-SEARCH("]",CELL("address",'Z_9.1.2.sz.mell'!A1),1)),"'",""))</f>
        <v>Z_9.1.2.sz.mell!$A$1</v>
      </c>
    </row>
    <row r="22" spans="1:3" ht="12.75">
      <c r="A22" s="718" t="s">
        <v>831</v>
      </c>
      <c r="B22" s="718" t="s">
        <v>832</v>
      </c>
      <c r="C22" s="719" t="str">
        <f ca="1">HYPERLINK(SUBSTITUTE(CELL("address",'Z_9.1.3.sz.mell'!A1),"'",""),SUBSTITUTE(MID(CELL("address",'Z_9.1.3.sz.mell'!A1),SEARCH("]",CELL("address",'Z_9.1.3.sz.mell'!A1),1)+1,LEN(CELL("address",'Z_9.1.3.sz.mell'!A1))-SEARCH("]",CELL("address",'Z_9.1.3.sz.mell'!A1),1)),"'",""))</f>
        <v>Z_9.1.3.sz.mell!$A$1</v>
      </c>
    </row>
    <row r="23" spans="1:3" ht="12.75">
      <c r="A23" s="718" t="s">
        <v>833</v>
      </c>
      <c r="B23" s="718" t="str">
        <f>Z_ALAPADATOK!A11</f>
        <v>……………………. Polgármesteri /Közös Önkormányzati Hivatal</v>
      </c>
      <c r="C23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ht="12.75">
      <c r="A24" s="718" t="s">
        <v>834</v>
      </c>
      <c r="B24" t="str">
        <f>Z_ALAPADATOK!B13</f>
        <v>1 kvi név</v>
      </c>
      <c r="C24" s="719" t="str">
        <f ca="1">HYPERLINK(SUBSTITUTE(CELL("address",'Z_9.2.sz.mell'!A1),"'",""),SUBSTITUTE(MID(CELL("address",'Z_9.2.sz.mell'!A1),SEARCH("]",CELL("address",'Z_9.2.sz.mell'!A1),1)+1,LEN(CELL("address",'Z_9.2.sz.mell'!A1))-SEARCH("]",CELL("address",'Z_9.2.sz.mell'!A1),1)),"'",""))</f>
        <v>Z_9.2.sz.mell!$A$1</v>
      </c>
    </row>
    <row r="25" spans="1:3" ht="12.75">
      <c r="A25" s="718" t="s">
        <v>835</v>
      </c>
      <c r="B25" t="str">
        <f>Z_ALAPADATOK!B15</f>
        <v>2 kvi név</v>
      </c>
      <c r="C25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718" t="s">
        <v>836</v>
      </c>
      <c r="B26" t="str">
        <f>Z_ALAPADATOK!B17</f>
        <v>3 kvi név</v>
      </c>
      <c r="C26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718" t="s">
        <v>837</v>
      </c>
      <c r="B27" t="str">
        <f>Z_ALAPADATOK!B19</f>
        <v>4 kvi név</v>
      </c>
      <c r="C27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718" t="s">
        <v>838</v>
      </c>
      <c r="B28" t="str">
        <f>Z_ALAPADATOK!B21</f>
        <v>5 kvi név</v>
      </c>
      <c r="C28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718" t="s">
        <v>839</v>
      </c>
      <c r="B29" t="str">
        <f>Z_ALAPADATOK!B23</f>
        <v>6 kvi név</v>
      </c>
      <c r="C29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718" t="s">
        <v>840</v>
      </c>
      <c r="B30" t="str">
        <f>Z_ALAPADATOK!B25</f>
        <v>7 kvi név</v>
      </c>
      <c r="C30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718" t="s">
        <v>841</v>
      </c>
      <c r="B31" t="str">
        <f>Z_ALAPADATOK!B27</f>
        <v>8 kvi név</v>
      </c>
      <c r="C31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718" t="s">
        <v>842</v>
      </c>
      <c r="B32" t="str">
        <f>Z_ALAPADATOK!B29</f>
        <v>9 kvi név</v>
      </c>
      <c r="C32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718" t="s">
        <v>843</v>
      </c>
      <c r="B33" t="str">
        <f>Z_ALAPADATOK!B31</f>
        <v>10 kvi név</v>
      </c>
      <c r="C33" s="71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718" t="s">
        <v>872</v>
      </c>
      <c r="B34" t="str">
        <f>PROPER('Z_10.sz.mell'!A3)</f>
        <v>Költségvetési Szervek Maradványának Alakulása</v>
      </c>
      <c r="C34" s="719" t="str">
        <f ca="1">HYPERLINK(SUBSTITUTE(CELL("address",'Z_10.sz.mell'!A1),"'",""),SUBSTITUTE(MID(CELL("address",'Z_10.sz.mell'!A1),SEARCH("]",CELL("address",'Z_10.sz.mell'!A1),1)+1,LEN(CELL("address",'Z_10.sz.mell'!A1))-SEARCH("]",CELL("address",'Z_10.sz.mell'!A1),1)),"'",""))</f>
        <v>Z_10.sz.mell!$A$1</v>
      </c>
    </row>
    <row r="35" spans="1:3" ht="12.75">
      <c r="A35" s="718" t="s">
        <v>873</v>
      </c>
      <c r="B35" t="str">
        <f>'Z_11.sz.mell'!B1</f>
        <v>2018. évi általános működés és ágazati feladatok támogatásának alakulása jogcímenként</v>
      </c>
      <c r="C35" s="719" t="str">
        <f ca="1">HYPERLINK(SUBSTITUTE(CELL("address",'Z_11.sz.mell'!A1),"'",""),SUBSTITUTE(MID(CELL("address",'Z_11.sz.mell'!A1),SEARCH("]",CELL("address",'Z_11.sz.mell'!A1),1)+1,LEN(CELL("address",'Z_11.sz.mell'!A1))-SEARCH("]",CELL("address",'Z_11.sz.mell'!A1),1)),"'",""))</f>
        <v>Z_11.sz.mell!$A$1</v>
      </c>
    </row>
    <row r="36" spans="1:3" ht="12.75">
      <c r="A36" s="718" t="s">
        <v>787</v>
      </c>
      <c r="B36" t="str">
        <f>CONCATENATE(PROPER('Z_1.tájékoztató_t.'!A2)," ",LOWER('Z_1.tájékoztató_t.'!A3))</f>
        <v>Levelek Nagyközség Önkormányzata 2018. évi zárszámadásának pénzügyi mérlege</v>
      </c>
      <c r="C36" s="719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718" t="s">
        <v>789</v>
      </c>
      <c r="B37" t="str">
        <f>'Z_2.tájékoztató_t.'!A1</f>
        <v>Többéves kihatással járó döntésekből származó kötzelezettségek célok szerinti, évenkénti bontásban</v>
      </c>
      <c r="C37" s="719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718" t="s">
        <v>793</v>
      </c>
      <c r="B38" t="str">
        <f>'Z_3.tájékoztató_t.'!A1</f>
        <v>Az önkormányzat által nyújtott hitel és kölcsön alakulása lejárat és eszközök szerinti bontásban</v>
      </c>
      <c r="C38" s="719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718" t="s">
        <v>794</v>
      </c>
      <c r="B39" t="str">
        <f>'Z_4.tájékoztató_t.'!A1</f>
        <v>Adósság állomány alakulása lejárat, eszközök, bel- és külföldi hitelezők szerinti bontásban
2018. december 31-én</v>
      </c>
      <c r="C39" s="719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718" t="s">
        <v>795</v>
      </c>
      <c r="B40" t="str">
        <f>'Z_5.tájékoztató_t.'!A3</f>
        <v>Az önkormányzat által adott közvetett támogatások</v>
      </c>
      <c r="C40" s="719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718" t="s">
        <v>799</v>
      </c>
      <c r="B41" t="str">
        <f>CONCATENATE(PROPER('Z_6.tájékoztató_t.'!A3)," ",LOWER('Z_6.tájékoztató_t.'!A4))</f>
        <v>K I M U T A T Á S a 2018. évi céljelleggel juttatott támogatások felhasználásáról</v>
      </c>
      <c r="C41" s="719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718" t="s">
        <v>801</v>
      </c>
      <c r="B42" t="str">
        <f>CONCATENATE(PROPER('Z_7.1.tájékoztató_t.'!A2)," ",'Z_7.1.tájékoztató_t.'!A3)</f>
        <v>Vagyonkimutatás a könyvviteli mérlegben értékkel szerplő eszközökről</v>
      </c>
      <c r="C42" s="719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718" t="s">
        <v>804</v>
      </c>
      <c r="B43" t="str">
        <f>CONCATENATE(PROPER('Z_7.2.tájékoztató_t.'!A3)," ",'Z_7.2.tájékoztató_t.'!A4)</f>
        <v>Vagyonkimutatás a könyvviteli mérlegben értékkel szereplő forrásokról</v>
      </c>
      <c r="C43" s="719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718" t="s">
        <v>805</v>
      </c>
      <c r="B44" t="str">
        <f>CONCATENATE(PROPER('Z_7.3.tájékoztató_t.'!A3)," ",'Z_7.3.tájékoztató_t.'!A4)</f>
        <v>Vagyonkimutatás az érték nélkül nyilvántartott eszkzözkről</v>
      </c>
      <c r="C44" s="719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718" t="s">
        <v>807</v>
      </c>
      <c r="B45" t="str">
        <f>CONCATENATE('Z_8.tájékoztató_t.'!A2,'Z_8.tájékoztató_t.'!A3)</f>
        <v>Levelek Nagyközség Önkormányzat tulajdonában álló gazdálkodó szervezetek működéséből származókötelezettségek és részesedések alakulása 2018-ban</v>
      </c>
      <c r="C45" s="719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718" t="s">
        <v>808</v>
      </c>
      <c r="B46" t="s">
        <v>845</v>
      </c>
      <c r="C46" s="719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4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6" t="s">
        <v>526</v>
      </c>
      <c r="B1" s="80"/>
      <c r="C1" s="80"/>
      <c r="D1" s="80"/>
      <c r="E1" s="277" t="s">
        <v>105</v>
      </c>
    </row>
    <row r="2" spans="1:5" ht="12.75">
      <c r="A2" s="80"/>
      <c r="B2" s="80"/>
      <c r="C2" s="80"/>
      <c r="D2" s="80"/>
      <c r="E2" s="80"/>
    </row>
    <row r="3" spans="1:5" ht="12.75">
      <c r="A3" s="278"/>
      <c r="B3" s="279"/>
      <c r="C3" s="278"/>
      <c r="D3" s="280"/>
      <c r="E3" s="279"/>
    </row>
    <row r="4" spans="1:5" ht="15.75">
      <c r="A4" s="82" t="str">
        <f>+Z_ÖSSZEFÜGGÉSEK!A6</f>
        <v>2018. évi eredeti előirányzat BEVÉTELEK</v>
      </c>
      <c r="B4" s="281"/>
      <c r="C4" s="282"/>
      <c r="D4" s="280"/>
      <c r="E4" s="279"/>
    </row>
    <row r="5" spans="1:5" ht="12.75">
      <c r="A5" s="278"/>
      <c r="B5" s="279"/>
      <c r="C5" s="278"/>
      <c r="D5" s="280"/>
      <c r="E5" s="279"/>
    </row>
    <row r="6" spans="1:5" ht="12.75">
      <c r="A6" s="278" t="s">
        <v>464</v>
      </c>
      <c r="B6" s="279">
        <f>+'Z_1.1.sz.mell.'!C68</f>
        <v>732719844</v>
      </c>
      <c r="C6" s="278" t="s">
        <v>425</v>
      </c>
      <c r="D6" s="280">
        <f>+'Z_2.1.sz.mell'!C18+'Z_2.2.sz.mell'!C17</f>
        <v>732719844</v>
      </c>
      <c r="E6" s="279">
        <f>+B6-D6</f>
        <v>0</v>
      </c>
    </row>
    <row r="7" spans="1:5" ht="12.75">
      <c r="A7" s="278" t="s">
        <v>480</v>
      </c>
      <c r="B7" s="279">
        <f>+'Z_1.1.sz.mell.'!C92</f>
        <v>520215477</v>
      </c>
      <c r="C7" s="278" t="s">
        <v>431</v>
      </c>
      <c r="D7" s="280">
        <f>+'Z_2.1.sz.mell'!C29+'Z_2.2.sz.mell'!C30</f>
        <v>520215477</v>
      </c>
      <c r="E7" s="279">
        <f>+B7-D7</f>
        <v>0</v>
      </c>
    </row>
    <row r="8" spans="1:5" ht="12.75">
      <c r="A8" s="278" t="s">
        <v>481</v>
      </c>
      <c r="B8" s="279">
        <f>+'Z_1.1.sz.mell.'!C93</f>
        <v>1252935321</v>
      </c>
      <c r="C8" s="278" t="s">
        <v>432</v>
      </c>
      <c r="D8" s="280">
        <f>+'Z_2.1.sz.mell'!C30+'Z_2.2.sz.mell'!C31</f>
        <v>1252935321</v>
      </c>
      <c r="E8" s="279">
        <f>+B8-D8</f>
        <v>0</v>
      </c>
    </row>
    <row r="9" spans="1:5" ht="12.75">
      <c r="A9" s="278"/>
      <c r="B9" s="279"/>
      <c r="C9" s="278"/>
      <c r="D9" s="280"/>
      <c r="E9" s="279"/>
    </row>
    <row r="10" spans="1:5" ht="15.75">
      <c r="A10" s="82" t="str">
        <f>+Z_ÖSSZEFÜGGÉSEK!A13</f>
        <v>2018. évi módosított előirányzat BEVÉTELEK</v>
      </c>
      <c r="B10" s="281"/>
      <c r="C10" s="282"/>
      <c r="D10" s="280"/>
      <c r="E10" s="279"/>
    </row>
    <row r="11" spans="1:5" ht="12.75">
      <c r="A11" s="278"/>
      <c r="B11" s="279"/>
      <c r="C11" s="278"/>
      <c r="D11" s="280"/>
      <c r="E11" s="279"/>
    </row>
    <row r="12" spans="1:5" ht="12.75">
      <c r="A12" s="278" t="s">
        <v>465</v>
      </c>
      <c r="B12" s="279">
        <f>+'Z_1.1.sz.mell.'!D68</f>
        <v>823722811</v>
      </c>
      <c r="C12" s="278" t="s">
        <v>426</v>
      </c>
      <c r="D12" s="280">
        <f>+'Z_2.1.sz.mell'!D18+'Z_2.2.sz.mell'!D17</f>
        <v>823722811</v>
      </c>
      <c r="E12" s="279">
        <f>+B12-D12</f>
        <v>0</v>
      </c>
    </row>
    <row r="13" spans="1:5" ht="12.75">
      <c r="A13" s="278" t="s">
        <v>466</v>
      </c>
      <c r="B13" s="279">
        <f>+'Z_1.1.sz.mell.'!D92</f>
        <v>511164394</v>
      </c>
      <c r="C13" s="278" t="s">
        <v>433</v>
      </c>
      <c r="D13" s="280">
        <f>+'Z_2.1.sz.mell'!D29+'Z_2.2.sz.mell'!D30</f>
        <v>511164394</v>
      </c>
      <c r="E13" s="279">
        <f>+B13-D13</f>
        <v>0</v>
      </c>
    </row>
    <row r="14" spans="1:5" ht="12.75">
      <c r="A14" s="278" t="s">
        <v>467</v>
      </c>
      <c r="B14" s="279">
        <f>+'Z_1.1.sz.mell.'!D93</f>
        <v>1334887205</v>
      </c>
      <c r="C14" s="278" t="s">
        <v>434</v>
      </c>
      <c r="D14" s="280">
        <f>+'Z_2.1.sz.mell'!D30+'Z_2.2.sz.mell'!D31</f>
        <v>1334887205</v>
      </c>
      <c r="E14" s="279">
        <f>+B14-D14</f>
        <v>0</v>
      </c>
    </row>
    <row r="15" spans="1:5" ht="12.75">
      <c r="A15" s="278"/>
      <c r="B15" s="279"/>
      <c r="C15" s="278"/>
      <c r="D15" s="280"/>
      <c r="E15" s="279"/>
    </row>
    <row r="16" spans="1:5" ht="14.25">
      <c r="A16" s="283" t="str">
        <f>+Z_ÖSSZEFÜGGÉSEK!A19</f>
        <v>2018.évi teljesített BEVÉTELEK</v>
      </c>
      <c r="B16" s="81"/>
      <c r="C16" s="282"/>
      <c r="D16" s="280"/>
      <c r="E16" s="279"/>
    </row>
    <row r="17" spans="1:5" ht="12.75">
      <c r="A17" s="278"/>
      <c r="B17" s="279"/>
      <c r="C17" s="278"/>
      <c r="D17" s="280"/>
      <c r="E17" s="279"/>
    </row>
    <row r="18" spans="1:5" ht="12.75">
      <c r="A18" s="278" t="s">
        <v>468</v>
      </c>
      <c r="B18" s="279">
        <f>+'Z_1.1.sz.mell.'!E68</f>
        <v>720133185</v>
      </c>
      <c r="C18" s="278" t="s">
        <v>427</v>
      </c>
      <c r="D18" s="280">
        <f>+'Z_2.1.sz.mell'!E18+'Z_2.2.sz.mell'!E17</f>
        <v>720133185</v>
      </c>
      <c r="E18" s="279">
        <f>+B18-D18</f>
        <v>0</v>
      </c>
    </row>
    <row r="19" spans="1:5" ht="12.75">
      <c r="A19" s="278" t="s">
        <v>469</v>
      </c>
      <c r="B19" s="279">
        <f>+'Z_1.1.sz.mell.'!E92</f>
        <v>510665440</v>
      </c>
      <c r="C19" s="278" t="s">
        <v>435</v>
      </c>
      <c r="D19" s="280">
        <f>+'Z_2.1.sz.mell'!E29+'Z_2.2.sz.mell'!E30</f>
        <v>510665440</v>
      </c>
      <c r="E19" s="279">
        <f>+B19-D19</f>
        <v>0</v>
      </c>
    </row>
    <row r="20" spans="1:5" ht="12.75">
      <c r="A20" s="278" t="s">
        <v>470</v>
      </c>
      <c r="B20" s="279">
        <f>+'Z_1.1.sz.mell.'!E93</f>
        <v>1230798625</v>
      </c>
      <c r="C20" s="278" t="s">
        <v>436</v>
      </c>
      <c r="D20" s="280">
        <f>+'Z_2.1.sz.mell'!E30+'Z_2.2.sz.mell'!E31</f>
        <v>1230798625</v>
      </c>
      <c r="E20" s="279">
        <f>+B20-D20</f>
        <v>0</v>
      </c>
    </row>
    <row r="21" spans="1:5" ht="12.75">
      <c r="A21" s="278"/>
      <c r="B21" s="279"/>
      <c r="C21" s="278"/>
      <c r="D21" s="280"/>
      <c r="E21" s="279"/>
    </row>
    <row r="22" spans="1:5" ht="15.75">
      <c r="A22" s="82" t="str">
        <f>+Z_ÖSSZEFÜGGÉSEK!A25</f>
        <v>2018. évi eredeti előirányzat KIADÁSOK</v>
      </c>
      <c r="B22" s="281"/>
      <c r="C22" s="282"/>
      <c r="D22" s="280"/>
      <c r="E22" s="279"/>
    </row>
    <row r="23" spans="1:5" ht="12.75">
      <c r="A23" s="278"/>
      <c r="B23" s="279"/>
      <c r="C23" s="278"/>
      <c r="D23" s="280"/>
      <c r="E23" s="279"/>
    </row>
    <row r="24" spans="1:5" ht="12.75">
      <c r="A24" s="278" t="s">
        <v>482</v>
      </c>
      <c r="B24" s="279">
        <f>+'Z_1.1.sz.mell.'!C135</f>
        <v>1242079694</v>
      </c>
      <c r="C24" s="278" t="s">
        <v>428</v>
      </c>
      <c r="D24" s="280">
        <f>+'Z_2.1.sz.mell'!G18+'Z_2.2.sz.mell'!G17</f>
        <v>1242079694</v>
      </c>
      <c r="E24" s="279">
        <f>+B24-D24</f>
        <v>0</v>
      </c>
    </row>
    <row r="25" spans="1:5" ht="12.75">
      <c r="A25" s="278" t="s">
        <v>472</v>
      </c>
      <c r="B25" s="279">
        <f>+'Z_1.1.sz.mell.'!C160</f>
        <v>10855627</v>
      </c>
      <c r="C25" s="278" t="s">
        <v>437</v>
      </c>
      <c r="D25" s="280">
        <f>+'Z_2.1.sz.mell'!G29+'Z_2.2.sz.mell'!G30</f>
        <v>10855627</v>
      </c>
      <c r="E25" s="279">
        <f>+B25-D25</f>
        <v>0</v>
      </c>
    </row>
    <row r="26" spans="1:5" ht="12.75">
      <c r="A26" s="278" t="s">
        <v>473</v>
      </c>
      <c r="B26" s="279">
        <f>+'Z_1.1.sz.mell.'!C161</f>
        <v>1252935321</v>
      </c>
      <c r="C26" s="278" t="s">
        <v>438</v>
      </c>
      <c r="D26" s="280">
        <f>+'Z_2.1.sz.mell'!G30+'Z_2.2.sz.mell'!G31</f>
        <v>1252935321</v>
      </c>
      <c r="E26" s="279">
        <f>+B26-D26</f>
        <v>0</v>
      </c>
    </row>
    <row r="27" spans="1:5" ht="12.75">
      <c r="A27" s="278"/>
      <c r="B27" s="279"/>
      <c r="C27" s="278"/>
      <c r="D27" s="280"/>
      <c r="E27" s="279"/>
    </row>
    <row r="28" spans="1:5" ht="15.75">
      <c r="A28" s="82" t="str">
        <f>+Z_ÖSSZEFÜGGÉSEK!A31</f>
        <v>2018. évi módosított előirányzat KIADÁSOK</v>
      </c>
      <c r="B28" s="281"/>
      <c r="C28" s="282"/>
      <c r="D28" s="280"/>
      <c r="E28" s="279"/>
    </row>
    <row r="29" spans="1:5" ht="12.75">
      <c r="A29" s="278"/>
      <c r="B29" s="279"/>
      <c r="C29" s="278"/>
      <c r="D29" s="280"/>
      <c r="E29" s="279"/>
    </row>
    <row r="30" spans="1:5" ht="12.75">
      <c r="A30" s="278" t="s">
        <v>474</v>
      </c>
      <c r="B30" s="279">
        <f>+'Z_1.1.sz.mell.'!D135</f>
        <v>1324031578</v>
      </c>
      <c r="C30" s="278" t="s">
        <v>429</v>
      </c>
      <c r="D30" s="280">
        <f>+'Z_2.1.sz.mell'!H18+'Z_2.2.sz.mell'!H17</f>
        <v>1324031578</v>
      </c>
      <c r="E30" s="279">
        <f>+B30-D30</f>
        <v>0</v>
      </c>
    </row>
    <row r="31" spans="1:5" ht="12.75">
      <c r="A31" s="278" t="s">
        <v>475</v>
      </c>
      <c r="B31" s="279">
        <f>+'Z_1.1.sz.mell.'!D160</f>
        <v>10855627</v>
      </c>
      <c r="C31" s="278" t="s">
        <v>439</v>
      </c>
      <c r="D31" s="280">
        <f>+'Z_2.1.sz.mell'!H29+'Z_2.2.sz.mell'!H30</f>
        <v>10855627</v>
      </c>
      <c r="E31" s="279">
        <f>+B31-D31</f>
        <v>0</v>
      </c>
    </row>
    <row r="32" spans="1:5" ht="12.75">
      <c r="A32" s="278" t="s">
        <v>476</v>
      </c>
      <c r="B32" s="279">
        <f>+'Z_1.1.sz.mell.'!D161</f>
        <v>1334887205</v>
      </c>
      <c r="C32" s="278" t="s">
        <v>440</v>
      </c>
      <c r="D32" s="280">
        <f>+'Z_2.1.sz.mell'!H30+'Z_2.2.sz.mell'!H31</f>
        <v>1334887205</v>
      </c>
      <c r="E32" s="279">
        <f>+B32-D32</f>
        <v>0</v>
      </c>
    </row>
    <row r="33" spans="1:5" ht="12.75">
      <c r="A33" s="278"/>
      <c r="B33" s="279"/>
      <c r="C33" s="278"/>
      <c r="D33" s="280"/>
      <c r="E33" s="279"/>
    </row>
    <row r="34" spans="1:5" ht="15.75">
      <c r="A34" s="284" t="str">
        <f>+Z_ÖSSZEFÜGGÉSEK!A37</f>
        <v>2018.évi teljesített KIADÁSOK</v>
      </c>
      <c r="B34" s="281"/>
      <c r="C34" s="282"/>
      <c r="D34" s="280"/>
      <c r="E34" s="279"/>
    </row>
    <row r="35" spans="1:5" ht="12.75">
      <c r="A35" s="278"/>
      <c r="B35" s="279"/>
      <c r="C35" s="278"/>
      <c r="D35" s="280"/>
      <c r="E35" s="279"/>
    </row>
    <row r="36" spans="1:5" ht="12.75">
      <c r="A36" s="278" t="s">
        <v>477</v>
      </c>
      <c r="B36" s="279">
        <f>+'Z_1.1.sz.mell.'!E135</f>
        <v>793185310</v>
      </c>
      <c r="C36" s="278" t="s">
        <v>430</v>
      </c>
      <c r="D36" s="280">
        <f>+'Z_2.1.sz.mell'!I18+'Z_2.2.sz.mell'!I17</f>
        <v>793185310</v>
      </c>
      <c r="E36" s="279">
        <f>+B36-D36</f>
        <v>0</v>
      </c>
    </row>
    <row r="37" spans="1:5" ht="12.75">
      <c r="A37" s="278" t="s">
        <v>478</v>
      </c>
      <c r="B37" s="279">
        <f>+'Z_1.1.sz.mell.'!E160</f>
        <v>10855627</v>
      </c>
      <c r="C37" s="278" t="s">
        <v>441</v>
      </c>
      <c r="D37" s="280">
        <f>+'Z_2.1.sz.mell'!I29+'Z_2.2.sz.mell'!I30</f>
        <v>10855627</v>
      </c>
      <c r="E37" s="279">
        <f>+B37-D37</f>
        <v>0</v>
      </c>
    </row>
    <row r="38" spans="1:5" ht="12.75">
      <c r="A38" s="278" t="s">
        <v>483</v>
      </c>
      <c r="B38" s="279">
        <f>+'Z_1.1.sz.mell.'!E161</f>
        <v>804040937</v>
      </c>
      <c r="C38" s="278" t="s">
        <v>442</v>
      </c>
      <c r="D38" s="280">
        <f>+'Z_2.1.sz.mell'!I30+'Z_2.2.sz.mell'!I31</f>
        <v>804040937</v>
      </c>
      <c r="E38" s="27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G25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4" width="18.00390625" style="27" customWidth="1"/>
    <col min="5" max="5" width="18.00390625" style="28" customWidth="1"/>
    <col min="6" max="6" width="16.625" style="27" customWidth="1"/>
    <col min="7" max="7" width="18.875" style="33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3"/>
      <c r="B1" s="866" t="s">
        <v>972</v>
      </c>
      <c r="C1" s="867"/>
      <c r="D1" s="867"/>
      <c r="E1" s="867"/>
      <c r="F1" s="867"/>
      <c r="G1" s="867"/>
    </row>
    <row r="2" spans="1:7" ht="12.75">
      <c r="A2" s="403"/>
      <c r="B2" s="404"/>
      <c r="C2" s="404"/>
      <c r="D2" s="404"/>
      <c r="E2" s="403"/>
      <c r="F2" s="404"/>
      <c r="G2" s="404"/>
    </row>
    <row r="3" spans="1:7" ht="25.5" customHeight="1">
      <c r="A3" s="865" t="s">
        <v>527</v>
      </c>
      <c r="B3" s="865"/>
      <c r="C3" s="865"/>
      <c r="D3" s="865"/>
      <c r="E3" s="865"/>
      <c r="F3" s="865"/>
      <c r="G3" s="865"/>
    </row>
    <row r="4" spans="1:7" ht="22.5" customHeight="1" thickBot="1">
      <c r="A4" s="403"/>
      <c r="B4" s="404"/>
      <c r="C4" s="404"/>
      <c r="D4" s="404"/>
      <c r="E4" s="403"/>
      <c r="F4" s="404"/>
      <c r="G4" s="405" t="str">
        <f>'Z_2.2.sz.mell'!I2</f>
        <v> Forintban!</v>
      </c>
    </row>
    <row r="5" spans="1:7" s="29" customFormat="1" ht="44.25" customHeight="1" thickBot="1">
      <c r="A5" s="406" t="s">
        <v>48</v>
      </c>
      <c r="B5" s="372" t="s">
        <v>49</v>
      </c>
      <c r="C5" s="372" t="s">
        <v>50</v>
      </c>
      <c r="D5" s="372" t="str">
        <f>+CONCATENATE("Felhasználás   ",LEFT(Z_ÖSSZEFÜGGÉSEK!A6,4)-1,". XII. 31-ig")</f>
        <v>Felhasználás   2017. XII. 31-ig</v>
      </c>
      <c r="E5" s="372" t="str">
        <f>+CONCATENATE(LEFT(Z_ÖSSZEFÜGGÉSEK!A6,4),". évi",CHAR(10),"módosított előirányzat")</f>
        <v>2018. évi
módosított előirányzat</v>
      </c>
      <c r="F5" s="372" t="str">
        <f>+CONCATENATE("Teljesítés",CHAR(10),LEFT(Z_ÖSSZEFÜGGÉSEK!A6,4),". XII. 31-ig")</f>
        <v>Teljesítés
2018. XII. 31-ig</v>
      </c>
      <c r="G5" s="373" t="str">
        <f>+CONCATENATE("Összes teljesítés",CHAR(10),LEFT(Z_ÖSSZEFÜGGÉSEK!A6,4),". XII. 31-ig")</f>
        <v>Összes teljesítés
2018. XII. 31-ig</v>
      </c>
    </row>
    <row r="6" spans="1:7" s="33" customFormat="1" ht="12" customHeight="1" thickBot="1">
      <c r="A6" s="407" t="s">
        <v>388</v>
      </c>
      <c r="B6" s="408" t="s">
        <v>389</v>
      </c>
      <c r="C6" s="408" t="s">
        <v>390</v>
      </c>
      <c r="D6" s="408" t="s">
        <v>392</v>
      </c>
      <c r="E6" s="408" t="s">
        <v>391</v>
      </c>
      <c r="F6" s="408" t="s">
        <v>393</v>
      </c>
      <c r="G6" s="409" t="s">
        <v>443</v>
      </c>
    </row>
    <row r="7" spans="1:7" ht="31.5">
      <c r="A7" s="785" t="s">
        <v>904</v>
      </c>
      <c r="B7" s="789">
        <v>5850000</v>
      </c>
      <c r="C7" s="790" t="s">
        <v>916</v>
      </c>
      <c r="D7" s="789">
        <v>3217500</v>
      </c>
      <c r="E7" s="789">
        <v>2632500</v>
      </c>
      <c r="F7" s="791">
        <v>2632500</v>
      </c>
      <c r="G7" s="815">
        <f>SUM(D7+F7)</f>
        <v>5850000</v>
      </c>
    </row>
    <row r="8" spans="1:7" ht="36.75" customHeight="1">
      <c r="A8" s="785" t="s">
        <v>905</v>
      </c>
      <c r="B8" s="789">
        <v>7000000</v>
      </c>
      <c r="C8" s="790" t="s">
        <v>917</v>
      </c>
      <c r="D8" s="789">
        <v>3738768</v>
      </c>
      <c r="E8" s="789">
        <v>164432</v>
      </c>
      <c r="F8" s="791"/>
      <c r="G8" s="815">
        <f aca="true" t="shared" si="0" ref="G8:G19">SUM(D8+F8)</f>
        <v>3738768</v>
      </c>
    </row>
    <row r="9" spans="1:7" ht="36.75" customHeight="1">
      <c r="A9" s="785" t="s">
        <v>906</v>
      </c>
      <c r="B9" s="789">
        <v>300000000</v>
      </c>
      <c r="C9" s="790" t="s">
        <v>917</v>
      </c>
      <c r="D9" s="789">
        <v>17213394</v>
      </c>
      <c r="E9" s="789">
        <v>271916606</v>
      </c>
      <c r="F9" s="791"/>
      <c r="G9" s="815">
        <f t="shared" si="0"/>
        <v>17213394</v>
      </c>
    </row>
    <row r="10" spans="1:7" ht="33" customHeight="1">
      <c r="A10" s="786" t="s">
        <v>907</v>
      </c>
      <c r="B10" s="789">
        <v>99914326</v>
      </c>
      <c r="C10" s="790" t="s">
        <v>918</v>
      </c>
      <c r="D10" s="21"/>
      <c r="E10" s="789">
        <v>97968450</v>
      </c>
      <c r="F10" s="791">
        <v>33171497</v>
      </c>
      <c r="G10" s="815">
        <f t="shared" si="0"/>
        <v>33171497</v>
      </c>
    </row>
    <row r="11" spans="1:7" ht="36.75" customHeight="1">
      <c r="A11" s="787" t="s">
        <v>908</v>
      </c>
      <c r="B11" s="789">
        <v>4998720</v>
      </c>
      <c r="C11" s="790" t="s">
        <v>918</v>
      </c>
      <c r="D11" s="21"/>
      <c r="E11" s="789">
        <v>4998720</v>
      </c>
      <c r="F11" s="791"/>
      <c r="G11" s="815">
        <f t="shared" si="0"/>
        <v>0</v>
      </c>
    </row>
    <row r="12" spans="1:7" ht="15.75">
      <c r="A12" s="785" t="s">
        <v>909</v>
      </c>
      <c r="B12" s="789">
        <v>3250000</v>
      </c>
      <c r="C12" s="790" t="s">
        <v>918</v>
      </c>
      <c r="D12" s="21"/>
      <c r="E12" s="789">
        <v>3250000</v>
      </c>
      <c r="F12" s="791">
        <v>3250000</v>
      </c>
      <c r="G12" s="815">
        <f t="shared" si="0"/>
        <v>3250000</v>
      </c>
    </row>
    <row r="13" spans="1:7" ht="31.5">
      <c r="A13" s="785" t="s">
        <v>910</v>
      </c>
      <c r="B13" s="789">
        <v>105530000</v>
      </c>
      <c r="C13" s="790" t="s">
        <v>917</v>
      </c>
      <c r="D13" s="21"/>
      <c r="E13" s="789">
        <v>100424028</v>
      </c>
      <c r="F13" s="791"/>
      <c r="G13" s="815">
        <f t="shared" si="0"/>
        <v>0</v>
      </c>
    </row>
    <row r="14" spans="1:7" ht="15.75" customHeight="1">
      <c r="A14" s="785" t="s">
        <v>911</v>
      </c>
      <c r="B14" s="789">
        <v>4718050</v>
      </c>
      <c r="C14" s="790" t="s">
        <v>918</v>
      </c>
      <c r="D14" s="21"/>
      <c r="E14" s="789">
        <v>4718050</v>
      </c>
      <c r="F14" s="791">
        <v>4718050</v>
      </c>
      <c r="G14" s="815">
        <f t="shared" si="0"/>
        <v>4718050</v>
      </c>
    </row>
    <row r="15" spans="1:7" ht="31.5">
      <c r="A15" s="785" t="s">
        <v>912</v>
      </c>
      <c r="B15" s="789">
        <v>3000000</v>
      </c>
      <c r="C15" s="790" t="s">
        <v>918</v>
      </c>
      <c r="D15" s="21"/>
      <c r="E15" s="789">
        <v>1822616</v>
      </c>
      <c r="F15" s="791">
        <v>1011962</v>
      </c>
      <c r="G15" s="815">
        <f t="shared" si="0"/>
        <v>1011962</v>
      </c>
    </row>
    <row r="16" spans="1:7" ht="31.5">
      <c r="A16" s="785" t="s">
        <v>913</v>
      </c>
      <c r="B16" s="791"/>
      <c r="C16" s="790"/>
      <c r="D16" s="21"/>
      <c r="E16" s="789">
        <v>381524</v>
      </c>
      <c r="F16" s="791">
        <v>381524</v>
      </c>
      <c r="G16" s="815">
        <f t="shared" si="0"/>
        <v>381524</v>
      </c>
    </row>
    <row r="17" spans="1:7" ht="47.25">
      <c r="A17" s="785" t="s">
        <v>914</v>
      </c>
      <c r="B17" s="791"/>
      <c r="C17" s="790"/>
      <c r="D17" s="21"/>
      <c r="E17" s="789">
        <v>1566948</v>
      </c>
      <c r="F17" s="791">
        <v>1566948</v>
      </c>
      <c r="G17" s="815">
        <f t="shared" si="0"/>
        <v>1566948</v>
      </c>
    </row>
    <row r="18" spans="1:7" ht="15.75">
      <c r="A18" s="785" t="s">
        <v>915</v>
      </c>
      <c r="B18" s="21"/>
      <c r="C18" s="225"/>
      <c r="D18" s="21"/>
      <c r="E18" s="789">
        <v>700000</v>
      </c>
      <c r="F18" s="791">
        <v>442170</v>
      </c>
      <c r="G18" s="815">
        <f t="shared" si="0"/>
        <v>442170</v>
      </c>
    </row>
    <row r="19" spans="1:7" ht="15.75" customHeight="1">
      <c r="A19" s="224"/>
      <c r="B19" s="21"/>
      <c r="C19" s="225"/>
      <c r="D19" s="21"/>
      <c r="E19" s="788">
        <v>-480041</v>
      </c>
      <c r="F19" s="791"/>
      <c r="G19" s="815">
        <f t="shared" si="0"/>
        <v>0</v>
      </c>
    </row>
    <row r="20" spans="1:7" ht="15.75" customHeight="1">
      <c r="A20" s="224"/>
      <c r="B20" s="21"/>
      <c r="C20" s="225"/>
      <c r="D20" s="21"/>
      <c r="E20" s="788"/>
      <c r="F20" s="791"/>
      <c r="G20" s="815">
        <f>B20-D20-F20</f>
        <v>0</v>
      </c>
    </row>
    <row r="21" spans="1:7" ht="15.75" customHeight="1">
      <c r="A21" s="224"/>
      <c r="B21" s="21"/>
      <c r="C21" s="225"/>
      <c r="D21" s="21"/>
      <c r="E21" s="788"/>
      <c r="F21" s="791"/>
      <c r="G21" s="815">
        <f>B21-D21-F21</f>
        <v>0</v>
      </c>
    </row>
    <row r="22" spans="1:7" ht="15.75" customHeight="1">
      <c r="A22" s="224"/>
      <c r="B22" s="21"/>
      <c r="C22" s="225"/>
      <c r="D22" s="21"/>
      <c r="E22" s="788"/>
      <c r="F22" s="791"/>
      <c r="G22" s="815">
        <f>B22-D22-F22</f>
        <v>0</v>
      </c>
    </row>
    <row r="23" spans="1:7" ht="15.75" customHeight="1">
      <c r="A23" s="224"/>
      <c r="B23" s="21"/>
      <c r="C23" s="225"/>
      <c r="D23" s="21"/>
      <c r="E23" s="788"/>
      <c r="F23" s="791"/>
      <c r="G23" s="815">
        <f>B23-D23-F23</f>
        <v>0</v>
      </c>
    </row>
    <row r="24" spans="1:7" ht="15.75" customHeight="1" thickBot="1">
      <c r="A24" s="34"/>
      <c r="B24" s="22"/>
      <c r="C24" s="226"/>
      <c r="D24" s="22"/>
      <c r="E24" s="814"/>
      <c r="F24" s="816"/>
      <c r="G24" s="817">
        <f>B24-D24-F24</f>
        <v>0</v>
      </c>
    </row>
    <row r="25" spans="1:7" s="37" customFormat="1" ht="18" customHeight="1" thickBot="1">
      <c r="A25" s="73" t="s">
        <v>47</v>
      </c>
      <c r="B25" s="35">
        <f>SUM(B7:B24)</f>
        <v>534261096</v>
      </c>
      <c r="C25" s="54"/>
      <c r="D25" s="35">
        <f>SUM(D7:D24)</f>
        <v>24169662</v>
      </c>
      <c r="E25" s="468">
        <f>SUM(E7:E24)</f>
        <v>490063833</v>
      </c>
      <c r="F25" s="818">
        <f>SUM(F7:F24)</f>
        <v>47174651</v>
      </c>
      <c r="G25" s="819">
        <f>SUM(G7:G24)</f>
        <v>71344313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G26"/>
  <sheetViews>
    <sheetView zoomScale="120" zoomScaleNormal="120" workbookViewId="0" topLeftCell="A1">
      <selection activeCell="B2" sqref="B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403"/>
      <c r="B1" s="866" t="s">
        <v>973</v>
      </c>
      <c r="C1" s="866"/>
      <c r="D1" s="866"/>
      <c r="E1" s="866"/>
      <c r="F1" s="866"/>
      <c r="G1" s="866"/>
    </row>
    <row r="2" spans="1:7" ht="12.75">
      <c r="A2" s="403"/>
      <c r="B2" s="404"/>
      <c r="C2" s="404"/>
      <c r="D2" s="404"/>
      <c r="E2" s="404"/>
      <c r="F2" s="404"/>
      <c r="G2" s="404"/>
    </row>
    <row r="3" spans="1:7" ht="24.75" customHeight="1">
      <c r="A3" s="865" t="s">
        <v>528</v>
      </c>
      <c r="B3" s="865"/>
      <c r="C3" s="865"/>
      <c r="D3" s="865"/>
      <c r="E3" s="865"/>
      <c r="F3" s="865"/>
      <c r="G3" s="865"/>
    </row>
    <row r="4" spans="1:7" ht="23.25" customHeight="1" thickBot="1">
      <c r="A4" s="403"/>
      <c r="B4" s="404"/>
      <c r="C4" s="404"/>
      <c r="D4" s="404"/>
      <c r="E4" s="404"/>
      <c r="F4" s="404"/>
      <c r="G4" s="405" t="str">
        <f>'Z_6.sz.mell.'!G4</f>
        <v> Forintban!</v>
      </c>
    </row>
    <row r="5" spans="1:7" s="29" customFormat="1" ht="48.75" customHeight="1" thickBot="1">
      <c r="A5" s="406" t="s">
        <v>51</v>
      </c>
      <c r="B5" s="372" t="s">
        <v>49</v>
      </c>
      <c r="C5" s="372" t="s">
        <v>50</v>
      </c>
      <c r="D5" s="372" t="str">
        <f>+'Z_6.sz.mell.'!D5</f>
        <v>Felhasználás   2017. XII. 31-ig</v>
      </c>
      <c r="E5" s="372" t="str">
        <f>+CONCATENATE(LEFT(Z_ÖSSZEFÜGGÉSEK!A6,4),". évi",CHAR(10),"módosított előirányzat")</f>
        <v>2018. évi
módosított előirányzat</v>
      </c>
      <c r="F5" s="372" t="str">
        <f>+CONCATENATE("Teljesítés",CHAR(10),LEFT(Z_ÖSSZEFÜGGÉSEK!A6,4),". XII. 31-ig")</f>
        <v>Teljesítés
2018. XII. 31-ig</v>
      </c>
      <c r="G5" s="373" t="str">
        <f>+CONCATENATE("Összes teljesítés",CHAR(10),LEFT(Z_ÖSSZEFÜGGÉSEK!A6,4),". XII. 31-ig")</f>
        <v>Összes teljesítés
2018. XII. 31-ig</v>
      </c>
    </row>
    <row r="6" spans="1:7" s="33" customFormat="1" ht="15" customHeight="1" thickBot="1">
      <c r="A6" s="407" t="s">
        <v>388</v>
      </c>
      <c r="B6" s="408" t="s">
        <v>389</v>
      </c>
      <c r="C6" s="408" t="s">
        <v>390</v>
      </c>
      <c r="D6" s="408" t="s">
        <v>392</v>
      </c>
      <c r="E6" s="408" t="s">
        <v>391</v>
      </c>
      <c r="F6" s="408" t="s">
        <v>393</v>
      </c>
      <c r="G6" s="409" t="s">
        <v>443</v>
      </c>
    </row>
    <row r="7" spans="1:7" ht="27" customHeight="1">
      <c r="A7" s="792" t="s">
        <v>919</v>
      </c>
      <c r="B7" s="793">
        <v>85669711</v>
      </c>
      <c r="C7" s="227" t="s">
        <v>917</v>
      </c>
      <c r="D7" s="793">
        <v>37846</v>
      </c>
      <c r="E7" s="793">
        <v>82065964</v>
      </c>
      <c r="F7" s="793">
        <v>82065964</v>
      </c>
      <c r="G7" s="40">
        <f>SUM(D7+F7)</f>
        <v>82103810</v>
      </c>
    </row>
    <row r="8" spans="1:7" ht="15.75" customHeight="1">
      <c r="A8" s="792" t="s">
        <v>920</v>
      </c>
      <c r="B8" s="793">
        <v>31048960</v>
      </c>
      <c r="C8" s="227" t="s">
        <v>917</v>
      </c>
      <c r="D8" s="793">
        <v>29966707</v>
      </c>
      <c r="E8" s="793">
        <v>365903</v>
      </c>
      <c r="F8" s="793"/>
      <c r="G8" s="40">
        <f aca="true" t="shared" si="0" ref="G8:G15">SUM(D8+F8)</f>
        <v>29966707</v>
      </c>
    </row>
    <row r="9" spans="1:7" ht="15.75" customHeight="1">
      <c r="A9" s="792" t="s">
        <v>921</v>
      </c>
      <c r="B9" s="793">
        <v>31578946</v>
      </c>
      <c r="C9" s="227" t="s">
        <v>918</v>
      </c>
      <c r="D9" s="793">
        <v>0</v>
      </c>
      <c r="E9" s="793">
        <v>31578946</v>
      </c>
      <c r="F9" s="793">
        <v>31578946</v>
      </c>
      <c r="G9" s="40">
        <f t="shared" si="0"/>
        <v>31578946</v>
      </c>
    </row>
    <row r="10" spans="1:7" ht="15.75" customHeight="1">
      <c r="A10" s="792" t="s">
        <v>922</v>
      </c>
      <c r="B10" s="793">
        <v>34998530</v>
      </c>
      <c r="C10" s="227" t="s">
        <v>918</v>
      </c>
      <c r="D10" s="793">
        <v>0</v>
      </c>
      <c r="E10" s="793">
        <v>34998530</v>
      </c>
      <c r="F10" s="793"/>
      <c r="G10" s="40">
        <f t="shared" si="0"/>
        <v>0</v>
      </c>
    </row>
    <row r="11" spans="1:7" ht="15.75" customHeight="1">
      <c r="A11" s="792" t="s">
        <v>923</v>
      </c>
      <c r="B11" s="793">
        <v>1892300</v>
      </c>
      <c r="C11" s="227" t="s">
        <v>918</v>
      </c>
      <c r="D11" s="793"/>
      <c r="E11" s="793">
        <v>1892300</v>
      </c>
      <c r="F11" s="793">
        <v>1892300</v>
      </c>
      <c r="G11" s="40">
        <f t="shared" si="0"/>
        <v>1892300</v>
      </c>
    </row>
    <row r="12" spans="1:7" ht="15.75" customHeight="1">
      <c r="A12" s="825" t="s">
        <v>924</v>
      </c>
      <c r="B12" s="800"/>
      <c r="C12" s="225"/>
      <c r="D12" s="21"/>
      <c r="E12" s="788">
        <v>962476</v>
      </c>
      <c r="F12" s="788">
        <v>962476</v>
      </c>
      <c r="G12" s="40">
        <f t="shared" si="0"/>
        <v>962476</v>
      </c>
    </row>
    <row r="13" spans="1:7" ht="15.75" customHeight="1">
      <c r="A13" s="792" t="s">
        <v>925</v>
      </c>
      <c r="B13" s="800"/>
      <c r="C13" s="225"/>
      <c r="D13" s="21"/>
      <c r="E13" s="788">
        <v>508000</v>
      </c>
      <c r="F13" s="788">
        <v>508000</v>
      </c>
      <c r="G13" s="40">
        <f t="shared" si="0"/>
        <v>508000</v>
      </c>
    </row>
    <row r="14" spans="1:7" ht="15.75" customHeight="1">
      <c r="A14" s="792" t="s">
        <v>926</v>
      </c>
      <c r="B14" s="800"/>
      <c r="C14" s="225"/>
      <c r="D14" s="21"/>
      <c r="E14" s="788">
        <v>2857500</v>
      </c>
      <c r="F14" s="788">
        <v>2857500</v>
      </c>
      <c r="G14" s="40">
        <f t="shared" si="0"/>
        <v>2857500</v>
      </c>
    </row>
    <row r="15" spans="1:7" ht="15.75" customHeight="1">
      <c r="A15" s="826"/>
      <c r="B15" s="789"/>
      <c r="C15" s="790"/>
      <c r="D15" s="21"/>
      <c r="E15" s="789"/>
      <c r="F15" s="789"/>
      <c r="G15" s="40">
        <f t="shared" si="0"/>
        <v>0</v>
      </c>
    </row>
    <row r="16" spans="1:7" ht="15.75" customHeight="1">
      <c r="A16" s="827"/>
      <c r="B16" s="39"/>
      <c r="C16" s="227"/>
      <c r="D16" s="39"/>
      <c r="E16" s="39"/>
      <c r="F16" s="39"/>
      <c r="G16" s="40">
        <f aca="true" t="shared" si="1" ref="G16:G25">B16-D16-F16</f>
        <v>0</v>
      </c>
    </row>
    <row r="17" spans="1:7" ht="15.75" customHeight="1">
      <c r="A17" s="38"/>
      <c r="B17" s="39"/>
      <c r="C17" s="227"/>
      <c r="D17" s="39"/>
      <c r="E17" s="39"/>
      <c r="F17" s="39"/>
      <c r="G17" s="40">
        <f t="shared" si="1"/>
        <v>0</v>
      </c>
    </row>
    <row r="18" spans="1:7" ht="15.75" customHeight="1">
      <c r="A18" s="38"/>
      <c r="B18" s="39"/>
      <c r="C18" s="227"/>
      <c r="D18" s="39"/>
      <c r="E18" s="39"/>
      <c r="F18" s="39"/>
      <c r="G18" s="40">
        <f t="shared" si="1"/>
        <v>0</v>
      </c>
    </row>
    <row r="19" spans="1:7" ht="15.75" customHeight="1">
      <c r="A19" s="38"/>
      <c r="B19" s="39"/>
      <c r="C19" s="227"/>
      <c r="D19" s="39"/>
      <c r="E19" s="39"/>
      <c r="F19" s="39"/>
      <c r="G19" s="40">
        <f t="shared" si="1"/>
        <v>0</v>
      </c>
    </row>
    <row r="20" spans="1:7" ht="15.75" customHeight="1">
      <c r="A20" s="38"/>
      <c r="B20" s="39"/>
      <c r="C20" s="227"/>
      <c r="D20" s="39"/>
      <c r="E20" s="39"/>
      <c r="F20" s="39"/>
      <c r="G20" s="40">
        <f t="shared" si="1"/>
        <v>0</v>
      </c>
    </row>
    <row r="21" spans="1:7" ht="15.75" customHeight="1">
      <c r="A21" s="38"/>
      <c r="B21" s="39"/>
      <c r="C21" s="227"/>
      <c r="D21" s="39"/>
      <c r="E21" s="39"/>
      <c r="F21" s="39"/>
      <c r="G21" s="40">
        <f t="shared" si="1"/>
        <v>0</v>
      </c>
    </row>
    <row r="22" spans="1:7" ht="15.75" customHeight="1">
      <c r="A22" s="38"/>
      <c r="B22" s="39"/>
      <c r="C22" s="227"/>
      <c r="D22" s="39"/>
      <c r="E22" s="39"/>
      <c r="F22" s="39"/>
      <c r="G22" s="40">
        <f t="shared" si="1"/>
        <v>0</v>
      </c>
    </row>
    <row r="23" spans="1:7" ht="15.75" customHeight="1">
      <c r="A23" s="38"/>
      <c r="B23" s="39"/>
      <c r="C23" s="227"/>
      <c r="D23" s="39"/>
      <c r="E23" s="39"/>
      <c r="F23" s="39"/>
      <c r="G23" s="40">
        <f t="shared" si="1"/>
        <v>0</v>
      </c>
    </row>
    <row r="24" spans="1:7" ht="15.75" customHeight="1">
      <c r="A24" s="38"/>
      <c r="B24" s="39"/>
      <c r="C24" s="227"/>
      <c r="D24" s="39"/>
      <c r="E24" s="39"/>
      <c r="F24" s="39"/>
      <c r="G24" s="40">
        <f t="shared" si="1"/>
        <v>0</v>
      </c>
    </row>
    <row r="25" spans="1:7" ht="15.75" customHeight="1" thickBot="1">
      <c r="A25" s="41"/>
      <c r="B25" s="42"/>
      <c r="C25" s="228"/>
      <c r="D25" s="42"/>
      <c r="E25" s="42"/>
      <c r="F25" s="42"/>
      <c r="G25" s="43">
        <f t="shared" si="1"/>
        <v>0</v>
      </c>
    </row>
    <row r="26" spans="1:7" s="37" customFormat="1" ht="18" customHeight="1" thickBot="1">
      <c r="A26" s="73" t="s">
        <v>47</v>
      </c>
      <c r="B26" s="74">
        <f>SUM(B7:B25)</f>
        <v>185188447</v>
      </c>
      <c r="C26" s="55"/>
      <c r="D26" s="74">
        <f>SUM(D7:D25)</f>
        <v>30004553</v>
      </c>
      <c r="E26" s="74">
        <f>SUM(E7:E25)</f>
        <v>155229619</v>
      </c>
      <c r="F26" s="74">
        <f>SUM(F7:F25)</f>
        <v>119865186</v>
      </c>
      <c r="G26" s="44">
        <f>SUM(G7:G25)</f>
        <v>149869739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69"/>
  <sheetViews>
    <sheetView zoomScale="120" zoomScaleNormal="120" zoomScaleSheetLayoutView="100" workbookViewId="0" topLeftCell="A1">
      <selection activeCell="A2" sqref="A2:M2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871" t="s">
        <v>974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</row>
    <row r="2" spans="1:13" ht="15.75">
      <c r="A2" s="872" t="s">
        <v>529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</row>
    <row r="3" spans="1:13" ht="15.75">
      <c r="A3" s="873" t="s">
        <v>530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</row>
    <row r="4" ht="15.75" customHeight="1">
      <c r="N4" s="881"/>
    </row>
    <row r="5" ht="12.75">
      <c r="N5" s="881"/>
    </row>
    <row r="6" spans="1:14" ht="13.5" customHeight="1">
      <c r="A6" s="868" t="s">
        <v>444</v>
      </c>
      <c r="B6" s="868"/>
      <c r="C6" s="868"/>
      <c r="D6" s="1027" t="s">
        <v>963</v>
      </c>
      <c r="E6" s="1027"/>
      <c r="F6" s="1027"/>
      <c r="G6" s="1027"/>
      <c r="H6" s="1027"/>
      <c r="I6" s="1027"/>
      <c r="J6" s="1027"/>
      <c r="K6" s="1027"/>
      <c r="L6" s="1027"/>
      <c r="M6" s="1027"/>
      <c r="N6" s="881"/>
    </row>
    <row r="7" spans="1:14" ht="15" customHeight="1" thickBot="1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882" t="e">
        <f>'[1]Z_7.sz.mell.'!G37</f>
        <v>#REF!</v>
      </c>
      <c r="M7" s="882"/>
      <c r="N7" s="881"/>
    </row>
    <row r="8" spans="1:14" ht="13.5" thickBot="1">
      <c r="A8" s="883" t="s">
        <v>84</v>
      </c>
      <c r="B8" s="886" t="s">
        <v>445</v>
      </c>
      <c r="C8" s="886"/>
      <c r="D8" s="886"/>
      <c r="E8" s="886"/>
      <c r="F8" s="886"/>
      <c r="G8" s="886"/>
      <c r="H8" s="886"/>
      <c r="I8" s="886"/>
      <c r="J8" s="887" t="s">
        <v>446</v>
      </c>
      <c r="K8" s="887"/>
      <c r="L8" s="887"/>
      <c r="M8" s="887"/>
      <c r="N8" s="881"/>
    </row>
    <row r="9" spans="1:14" ht="13.5" thickBot="1">
      <c r="A9" s="884"/>
      <c r="B9" s="869" t="s">
        <v>447</v>
      </c>
      <c r="C9" s="870" t="s">
        <v>448</v>
      </c>
      <c r="D9" s="876" t="s">
        <v>449</v>
      </c>
      <c r="E9" s="876"/>
      <c r="F9" s="876"/>
      <c r="G9" s="876"/>
      <c r="H9" s="876"/>
      <c r="I9" s="876"/>
      <c r="J9" s="888"/>
      <c r="K9" s="888"/>
      <c r="L9" s="888"/>
      <c r="M9" s="888"/>
      <c r="N9" s="881"/>
    </row>
    <row r="10" spans="1:14" ht="21.75" thickBot="1">
      <c r="A10" s="884"/>
      <c r="B10" s="869"/>
      <c r="C10" s="870"/>
      <c r="D10" s="287" t="s">
        <v>447</v>
      </c>
      <c r="E10" s="287" t="s">
        <v>448</v>
      </c>
      <c r="F10" s="287" t="s">
        <v>447</v>
      </c>
      <c r="G10" s="287" t="s">
        <v>448</v>
      </c>
      <c r="H10" s="287" t="s">
        <v>447</v>
      </c>
      <c r="I10" s="287" t="s">
        <v>448</v>
      </c>
      <c r="J10" s="888"/>
      <c r="K10" s="888"/>
      <c r="L10" s="888"/>
      <c r="M10" s="888"/>
      <c r="N10" s="881"/>
    </row>
    <row r="11" spans="1:14" ht="32.25" thickBot="1">
      <c r="A11" s="885"/>
      <c r="B11" s="870" t="s">
        <v>450</v>
      </c>
      <c r="C11" s="870"/>
      <c r="D11" s="870" t="str">
        <f>+CONCATENATE(LEFT('[1]Z_ÖSSZEFÜGGÉSEK'!A39,4),". előtt")</f>
        <v>1.1.. előtt</v>
      </c>
      <c r="E11" s="870"/>
      <c r="F11" s="880" t="str">
        <f>+CONCATENATE(LEFT('[1]Z_ÖSSZEFÜGGÉSEK'!A39,4),". XII.31.")</f>
        <v>1.1.. XII.31.</v>
      </c>
      <c r="G11" s="880"/>
      <c r="H11" s="869" t="str">
        <f>+CONCATENATE(LEFT('[1]Z_ÖSSZEFÜGGÉSEK'!A39,4),". után")</f>
        <v>1.1.. után</v>
      </c>
      <c r="I11" s="869"/>
      <c r="J11" s="375" t="str">
        <f>+D11</f>
        <v>1.1.. előtt</v>
      </c>
      <c r="K11" s="374" t="str">
        <f>+F11</f>
        <v>1.1.. XII.31.</v>
      </c>
      <c r="L11" s="286" t="s">
        <v>37</v>
      </c>
      <c r="M11" s="374" t="str">
        <f>+CONCATENATE("Teljesítés %-a ",LEFT('[1]Z_ÖSSZEFÜGGÉSEK'!A39,4),". XII. 31-ig")</f>
        <v>Teljesítés %-a 1.1.. XII. 31-ig</v>
      </c>
      <c r="N11" s="881"/>
    </row>
    <row r="12" spans="1:14" ht="13.5" thickBot="1">
      <c r="A12" s="288" t="s">
        <v>388</v>
      </c>
      <c r="B12" s="286" t="s">
        <v>389</v>
      </c>
      <c r="C12" s="286" t="s">
        <v>390</v>
      </c>
      <c r="D12" s="289" t="s">
        <v>392</v>
      </c>
      <c r="E12" s="287" t="s">
        <v>391</v>
      </c>
      <c r="F12" s="287" t="s">
        <v>393</v>
      </c>
      <c r="G12" s="287" t="s">
        <v>394</v>
      </c>
      <c r="H12" s="286" t="s">
        <v>395</v>
      </c>
      <c r="I12" s="289" t="s">
        <v>423</v>
      </c>
      <c r="J12" s="289" t="s">
        <v>451</v>
      </c>
      <c r="K12" s="289" t="s">
        <v>452</v>
      </c>
      <c r="L12" s="289" t="s">
        <v>453</v>
      </c>
      <c r="M12" s="290" t="s">
        <v>454</v>
      </c>
      <c r="N12" s="881"/>
    </row>
    <row r="13" spans="1:14" ht="12.75">
      <c r="A13" s="291" t="s">
        <v>85</v>
      </c>
      <c r="B13" s="336"/>
      <c r="C13" s="337"/>
      <c r="D13" s="337"/>
      <c r="E13" s="338"/>
      <c r="F13" s="337"/>
      <c r="G13" s="337"/>
      <c r="H13" s="337"/>
      <c r="I13" s="337"/>
      <c r="J13" s="337"/>
      <c r="K13" s="337"/>
      <c r="L13" s="339">
        <f aca="true" t="shared" si="0" ref="L13:L19">+J13+K13</f>
        <v>0</v>
      </c>
      <c r="M13" s="340">
        <f>IF((C13&lt;&gt;0),ROUND((L13/C13)*100,1),"")</f>
      </c>
      <c r="N13" s="881"/>
    </row>
    <row r="14" spans="1:14" ht="12.75">
      <c r="A14" s="293" t="s">
        <v>97</v>
      </c>
      <c r="B14" s="341"/>
      <c r="C14" s="342"/>
      <c r="D14" s="342"/>
      <c r="E14" s="342"/>
      <c r="F14" s="342"/>
      <c r="G14" s="342"/>
      <c r="H14" s="342"/>
      <c r="I14" s="342"/>
      <c r="J14" s="342"/>
      <c r="K14" s="342"/>
      <c r="L14" s="343">
        <f t="shared" si="0"/>
        <v>0</v>
      </c>
      <c r="M14" s="344">
        <f aca="true" t="shared" si="1" ref="M14:M19">IF((C14&lt;&gt;0),ROUND((L14/C14)*100,1),"")</f>
      </c>
      <c r="N14" s="881"/>
    </row>
    <row r="15" spans="1:14" ht="12.75">
      <c r="A15" s="294" t="s">
        <v>86</v>
      </c>
      <c r="B15" s="345">
        <v>85669711</v>
      </c>
      <c r="C15" s="352">
        <v>85669711</v>
      </c>
      <c r="D15" s="345"/>
      <c r="E15" s="352"/>
      <c r="F15" s="346"/>
      <c r="G15" s="346"/>
      <c r="H15" s="346"/>
      <c r="I15" s="346"/>
      <c r="J15" s="346"/>
      <c r="K15" s="346">
        <v>85669711</v>
      </c>
      <c r="L15" s="343">
        <f t="shared" si="0"/>
        <v>85669711</v>
      </c>
      <c r="M15" s="344">
        <f t="shared" si="1"/>
        <v>100</v>
      </c>
      <c r="N15" s="881"/>
    </row>
    <row r="16" spans="1:14" ht="12.75">
      <c r="A16" s="294" t="s">
        <v>98</v>
      </c>
      <c r="B16" s="345"/>
      <c r="C16" s="346"/>
      <c r="D16" s="346"/>
      <c r="E16" s="346"/>
      <c r="F16" s="346"/>
      <c r="G16" s="346"/>
      <c r="H16" s="346"/>
      <c r="I16" s="346"/>
      <c r="J16" s="346"/>
      <c r="K16" s="346"/>
      <c r="L16" s="343">
        <f t="shared" si="0"/>
        <v>0</v>
      </c>
      <c r="M16" s="344">
        <f t="shared" si="1"/>
      </c>
      <c r="N16" s="881"/>
    </row>
    <row r="17" spans="1:14" ht="15" customHeight="1">
      <c r="A17" s="294" t="s">
        <v>87</v>
      </c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3">
        <f t="shared" si="0"/>
        <v>0</v>
      </c>
      <c r="M17" s="344">
        <f t="shared" si="1"/>
      </c>
      <c r="N17" s="881"/>
    </row>
    <row r="18" spans="1:14" ht="12.75">
      <c r="A18" s="294" t="s">
        <v>88</v>
      </c>
      <c r="B18" s="345"/>
      <c r="C18" s="346"/>
      <c r="D18" s="346"/>
      <c r="E18" s="346"/>
      <c r="F18" s="346"/>
      <c r="G18" s="346"/>
      <c r="H18" s="346"/>
      <c r="I18" s="346"/>
      <c r="J18" s="346"/>
      <c r="K18" s="346"/>
      <c r="L18" s="343">
        <f t="shared" si="0"/>
        <v>0</v>
      </c>
      <c r="M18" s="344">
        <f t="shared" si="1"/>
      </c>
      <c r="N18" s="881"/>
    </row>
    <row r="19" spans="1:14" ht="13.5" thickBot="1">
      <c r="A19" s="295"/>
      <c r="B19" s="347"/>
      <c r="C19" s="348"/>
      <c r="D19" s="348"/>
      <c r="E19" s="348"/>
      <c r="F19" s="348"/>
      <c r="G19" s="348"/>
      <c r="H19" s="348"/>
      <c r="I19" s="348"/>
      <c r="J19" s="348"/>
      <c r="K19" s="348"/>
      <c r="L19" s="343">
        <f t="shared" si="0"/>
        <v>0</v>
      </c>
      <c r="M19" s="349">
        <f t="shared" si="1"/>
      </c>
      <c r="N19" s="881"/>
    </row>
    <row r="20" spans="1:14" ht="13.5" thickBot="1">
      <c r="A20" s="297" t="s">
        <v>90</v>
      </c>
      <c r="B20" s="350">
        <f>B13+SUM(B15:B19)</f>
        <v>85669711</v>
      </c>
      <c r="C20" s="350">
        <f aca="true" t="shared" si="2" ref="C20:L20">C13+SUM(C15:C19)</f>
        <v>85669711</v>
      </c>
      <c r="D20" s="350">
        <f t="shared" si="2"/>
        <v>0</v>
      </c>
      <c r="E20" s="350">
        <f t="shared" si="2"/>
        <v>0</v>
      </c>
      <c r="F20" s="350">
        <f t="shared" si="2"/>
        <v>0</v>
      </c>
      <c r="G20" s="350">
        <f t="shared" si="2"/>
        <v>0</v>
      </c>
      <c r="H20" s="350">
        <f t="shared" si="2"/>
        <v>0</v>
      </c>
      <c r="I20" s="350">
        <f t="shared" si="2"/>
        <v>0</v>
      </c>
      <c r="J20" s="350">
        <f t="shared" si="2"/>
        <v>0</v>
      </c>
      <c r="K20" s="350">
        <f t="shared" si="2"/>
        <v>85669711</v>
      </c>
      <c r="L20" s="350">
        <f t="shared" si="2"/>
        <v>85669711</v>
      </c>
      <c r="M20" s="351">
        <f>IF((C20&lt;&gt;0),ROUND((L20/C20)*100,1),"")</f>
        <v>100</v>
      </c>
      <c r="N20" s="881"/>
    </row>
    <row r="21" spans="1:14" ht="12.75">
      <c r="A21" s="298"/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881"/>
    </row>
    <row r="22" spans="1:14" ht="13.5" thickBot="1">
      <c r="A22" s="301" t="s">
        <v>89</v>
      </c>
      <c r="B22" s="302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881"/>
    </row>
    <row r="23" spans="1:14" ht="12.75">
      <c r="A23" s="304" t="s">
        <v>93</v>
      </c>
      <c r="B23" s="353"/>
      <c r="C23" s="354">
        <v>1719450</v>
      </c>
      <c r="D23" s="354"/>
      <c r="E23" s="355"/>
      <c r="F23" s="354"/>
      <c r="G23" s="354"/>
      <c r="H23" s="354"/>
      <c r="I23" s="354"/>
      <c r="J23" s="354"/>
      <c r="K23" s="354">
        <v>1719450</v>
      </c>
      <c r="L23" s="356">
        <f>+J23+K23</f>
        <v>1719450</v>
      </c>
      <c r="M23" s="357">
        <f aca="true" t="shared" si="3" ref="M23:M28">IF((C23&lt;&gt;0),ROUND((L23/C23)*100,1),"")</f>
        <v>100</v>
      </c>
      <c r="N23" s="881"/>
    </row>
    <row r="24" spans="1:14" ht="12.75">
      <c r="A24" s="305" t="s">
        <v>94</v>
      </c>
      <c r="B24" s="345">
        <v>85669711</v>
      </c>
      <c r="C24" s="352">
        <v>82065964</v>
      </c>
      <c r="D24" s="352"/>
      <c r="E24" s="352"/>
      <c r="F24" s="352"/>
      <c r="G24" s="352"/>
      <c r="H24" s="352"/>
      <c r="I24" s="352"/>
      <c r="J24" s="352"/>
      <c r="K24" s="352">
        <v>82065964</v>
      </c>
      <c r="L24" s="359">
        <v>81724229</v>
      </c>
      <c r="M24" s="360">
        <f t="shared" si="3"/>
        <v>99.6</v>
      </c>
      <c r="N24" s="881"/>
    </row>
    <row r="25" spans="1:14" ht="12.75">
      <c r="A25" s="305" t="s">
        <v>95</v>
      </c>
      <c r="B25" s="361"/>
      <c r="C25" s="352">
        <v>1884297</v>
      </c>
      <c r="D25" s="352"/>
      <c r="E25" s="352"/>
      <c r="F25" s="352"/>
      <c r="G25" s="352"/>
      <c r="H25" s="352"/>
      <c r="I25" s="352"/>
      <c r="J25" s="352"/>
      <c r="K25" s="352">
        <v>1884297</v>
      </c>
      <c r="L25" s="359">
        <f>+J25+K25</f>
        <v>1884297</v>
      </c>
      <c r="M25" s="360">
        <f t="shared" si="3"/>
        <v>100</v>
      </c>
      <c r="N25" s="881"/>
    </row>
    <row r="26" spans="1:14" ht="12.75">
      <c r="A26" s="305" t="s">
        <v>96</v>
      </c>
      <c r="B26" s="361"/>
      <c r="C26" s="352"/>
      <c r="D26" s="352"/>
      <c r="E26" s="352"/>
      <c r="F26" s="352"/>
      <c r="G26" s="352"/>
      <c r="H26" s="352"/>
      <c r="I26" s="352"/>
      <c r="J26" s="352"/>
      <c r="K26" s="352"/>
      <c r="L26" s="359">
        <f>+J26+K26</f>
        <v>0</v>
      </c>
      <c r="M26" s="360">
        <f t="shared" si="3"/>
      </c>
      <c r="N26" s="881"/>
    </row>
    <row r="27" spans="1:14" ht="12.75" customHeight="1" thickBot="1">
      <c r="A27" s="306"/>
      <c r="B27" s="362"/>
      <c r="C27" s="363"/>
      <c r="D27" s="363"/>
      <c r="E27" s="363"/>
      <c r="F27" s="363"/>
      <c r="G27" s="363"/>
      <c r="H27" s="363"/>
      <c r="I27" s="363"/>
      <c r="J27" s="363"/>
      <c r="K27" s="363"/>
      <c r="L27" s="359">
        <f>+J27+K27</f>
        <v>0</v>
      </c>
      <c r="M27" s="364">
        <f t="shared" si="3"/>
      </c>
      <c r="N27" s="881"/>
    </row>
    <row r="28" spans="1:14" ht="5.25" customHeight="1" thickBot="1">
      <c r="A28" s="307" t="s">
        <v>75</v>
      </c>
      <c r="B28" s="365">
        <f aca="true" t="shared" si="4" ref="B28:L28">SUM(B23:B27)</f>
        <v>85669711</v>
      </c>
      <c r="C28" s="365">
        <f t="shared" si="4"/>
        <v>85669711</v>
      </c>
      <c r="D28" s="365">
        <f t="shared" si="4"/>
        <v>0</v>
      </c>
      <c r="E28" s="365">
        <f t="shared" si="4"/>
        <v>0</v>
      </c>
      <c r="F28" s="365">
        <f t="shared" si="4"/>
        <v>0</v>
      </c>
      <c r="G28" s="365">
        <f t="shared" si="4"/>
        <v>0</v>
      </c>
      <c r="H28" s="365">
        <f t="shared" si="4"/>
        <v>0</v>
      </c>
      <c r="I28" s="365">
        <f t="shared" si="4"/>
        <v>0</v>
      </c>
      <c r="J28" s="365">
        <f t="shared" si="4"/>
        <v>0</v>
      </c>
      <c r="K28" s="365">
        <f t="shared" si="4"/>
        <v>85669711</v>
      </c>
      <c r="L28" s="365">
        <f t="shared" si="4"/>
        <v>85327976</v>
      </c>
      <c r="M28" s="366">
        <f t="shared" si="3"/>
        <v>99.6</v>
      </c>
      <c r="N28" s="881"/>
    </row>
    <row r="29" spans="1:14" ht="15.75" customHeight="1">
      <c r="A29" s="877" t="s">
        <v>525</v>
      </c>
      <c r="B29" s="877"/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81"/>
    </row>
    <row r="30" spans="1:14" ht="12" customHeigh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881"/>
    </row>
    <row r="31" spans="1:14" ht="15.75">
      <c r="A31" s="879" t="str">
        <f>+CONCATENATE("Önkormányzaton kívüli EU-s projekthez történő hozzájárulás ",LEFT('[1]Z_ÖSSZEFÜGGÉSEK'!A39,4),". XII. 31.  előirányzata és teljesítése")</f>
        <v>Önkormányzaton kívüli EU-s projekthez történő hozzájárulás 1.1.. XII. 31.  előirányzata és teljesítése</v>
      </c>
      <c r="B31" s="879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81"/>
    </row>
    <row r="32" spans="1:14" ht="14.25" thickBo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878" t="e">
        <f>L7</f>
        <v>#REF!</v>
      </c>
      <c r="M32" s="878"/>
      <c r="N32" s="881"/>
    </row>
    <row r="33" spans="1:14" ht="21.75" thickBot="1">
      <c r="A33" s="893" t="s">
        <v>91</v>
      </c>
      <c r="B33" s="894"/>
      <c r="C33" s="894"/>
      <c r="D33" s="894"/>
      <c r="E33" s="894"/>
      <c r="F33" s="894"/>
      <c r="G33" s="894"/>
      <c r="H33" s="894"/>
      <c r="I33" s="894"/>
      <c r="J33" s="894"/>
      <c r="K33" s="309" t="s">
        <v>455</v>
      </c>
      <c r="L33" s="309" t="s">
        <v>456</v>
      </c>
      <c r="M33" s="309" t="s">
        <v>446</v>
      </c>
      <c r="N33" s="881"/>
    </row>
    <row r="34" spans="1:14" ht="12.75">
      <c r="A34" s="874"/>
      <c r="B34" s="875"/>
      <c r="C34" s="875"/>
      <c r="D34" s="875"/>
      <c r="E34" s="875"/>
      <c r="F34" s="875"/>
      <c r="G34" s="875"/>
      <c r="H34" s="875"/>
      <c r="I34" s="875"/>
      <c r="J34" s="875"/>
      <c r="K34" s="292"/>
      <c r="L34" s="310"/>
      <c r="M34" s="310"/>
      <c r="N34" s="881"/>
    </row>
    <row r="35" spans="1:14" ht="13.5" thickBot="1">
      <c r="A35" s="891"/>
      <c r="B35" s="892"/>
      <c r="C35" s="892"/>
      <c r="D35" s="892"/>
      <c r="E35" s="892"/>
      <c r="F35" s="892"/>
      <c r="G35" s="892"/>
      <c r="H35" s="892"/>
      <c r="I35" s="892"/>
      <c r="J35" s="892"/>
      <c r="K35" s="311"/>
      <c r="L35" s="296"/>
      <c r="M35" s="296"/>
      <c r="N35" s="881"/>
    </row>
    <row r="36" spans="1:13" ht="13.5" thickBot="1">
      <c r="A36" s="889" t="s">
        <v>524</v>
      </c>
      <c r="B36" s="890"/>
      <c r="C36" s="890"/>
      <c r="D36" s="890"/>
      <c r="E36" s="890"/>
      <c r="F36" s="890"/>
      <c r="G36" s="890"/>
      <c r="H36" s="890"/>
      <c r="I36" s="890"/>
      <c r="J36" s="890"/>
      <c r="K36" s="312">
        <f>SUM(K34:K35)</f>
        <v>0</v>
      </c>
      <c r="L36" s="312">
        <f>SUM(L34:L35)</f>
        <v>0</v>
      </c>
      <c r="M36" s="312">
        <f>SUM(M34:M35)</f>
        <v>0</v>
      </c>
    </row>
    <row r="39" spans="1:13" ht="15.75">
      <c r="A39" s="868" t="s">
        <v>444</v>
      </c>
      <c r="B39" s="868"/>
      <c r="C39" s="868"/>
      <c r="D39" s="1027" t="s">
        <v>964</v>
      </c>
      <c r="E39" s="1027"/>
      <c r="F39" s="1027"/>
      <c r="G39" s="1027"/>
      <c r="H39" s="1027"/>
      <c r="I39" s="1027"/>
      <c r="J39" s="1027"/>
      <c r="K39" s="1027"/>
      <c r="L39" s="1027"/>
      <c r="M39" s="1027"/>
    </row>
    <row r="40" spans="1:13" ht="15.75" thickBot="1">
      <c r="A40" s="402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882" t="e">
        <f>'[1]Z_7.sz.mell.'!G70</f>
        <v>#REF!</v>
      </c>
      <c r="M40" s="882"/>
    </row>
    <row r="41" spans="1:13" ht="13.5" thickBot="1">
      <c r="A41" s="883" t="s">
        <v>84</v>
      </c>
      <c r="B41" s="886" t="s">
        <v>445</v>
      </c>
      <c r="C41" s="886"/>
      <c r="D41" s="886"/>
      <c r="E41" s="886"/>
      <c r="F41" s="886"/>
      <c r="G41" s="886"/>
      <c r="H41" s="886"/>
      <c r="I41" s="886"/>
      <c r="J41" s="887" t="s">
        <v>446</v>
      </c>
      <c r="K41" s="887"/>
      <c r="L41" s="887"/>
      <c r="M41" s="887"/>
    </row>
    <row r="42" spans="1:13" ht="13.5" thickBot="1">
      <c r="A42" s="884"/>
      <c r="B42" s="869" t="s">
        <v>447</v>
      </c>
      <c r="C42" s="870" t="s">
        <v>448</v>
      </c>
      <c r="D42" s="876" t="s">
        <v>449</v>
      </c>
      <c r="E42" s="876"/>
      <c r="F42" s="876"/>
      <c r="G42" s="876"/>
      <c r="H42" s="876"/>
      <c r="I42" s="876"/>
      <c r="J42" s="888"/>
      <c r="K42" s="888"/>
      <c r="L42" s="888"/>
      <c r="M42" s="888"/>
    </row>
    <row r="43" spans="1:13" ht="21.75" thickBot="1">
      <c r="A43" s="884"/>
      <c r="B43" s="869"/>
      <c r="C43" s="870"/>
      <c r="D43" s="287" t="s">
        <v>447</v>
      </c>
      <c r="E43" s="287" t="s">
        <v>448</v>
      </c>
      <c r="F43" s="287" t="s">
        <v>447</v>
      </c>
      <c r="G43" s="287" t="s">
        <v>448</v>
      </c>
      <c r="H43" s="287" t="s">
        <v>447</v>
      </c>
      <c r="I43" s="287" t="s">
        <v>448</v>
      </c>
      <c r="J43" s="888"/>
      <c r="K43" s="888"/>
      <c r="L43" s="888"/>
      <c r="M43" s="888"/>
    </row>
    <row r="44" spans="1:13" ht="32.25" thickBot="1">
      <c r="A44" s="885"/>
      <c r="B44" s="870" t="s">
        <v>450</v>
      </c>
      <c r="C44" s="870"/>
      <c r="D44" s="870" t="e">
        <f>+CONCATENATE(LEFT('[1]Z_ÖSSZEFÜGGÉSEK'!A72,4),". előtt")</f>
        <v>#REF!</v>
      </c>
      <c r="E44" s="870"/>
      <c r="F44" s="880" t="e">
        <f>+CONCATENATE(LEFT('[1]Z_ÖSSZEFÜGGÉSEK'!A72,4),". XII.31.")</f>
        <v>#REF!</v>
      </c>
      <c r="G44" s="880"/>
      <c r="H44" s="869" t="e">
        <f>+CONCATENATE(LEFT('[1]Z_ÖSSZEFÜGGÉSEK'!A72,4),". után")</f>
        <v>#REF!</v>
      </c>
      <c r="I44" s="869"/>
      <c r="J44" s="375" t="e">
        <f>+D44</f>
        <v>#REF!</v>
      </c>
      <c r="K44" s="374" t="e">
        <f>+F44</f>
        <v>#REF!</v>
      </c>
      <c r="L44" s="286" t="s">
        <v>37</v>
      </c>
      <c r="M44" s="374" t="e">
        <f>+CONCATENATE("Teljesítés %-a ",LEFT('[1]Z_ÖSSZEFÜGGÉSEK'!A72,4),". XII. 31-ig")</f>
        <v>#REF!</v>
      </c>
    </row>
    <row r="45" spans="1:13" ht="13.5" thickBot="1">
      <c r="A45" s="288" t="s">
        <v>388</v>
      </c>
      <c r="B45" s="286" t="s">
        <v>389</v>
      </c>
      <c r="C45" s="286" t="s">
        <v>390</v>
      </c>
      <c r="D45" s="289" t="s">
        <v>392</v>
      </c>
      <c r="E45" s="287" t="s">
        <v>391</v>
      </c>
      <c r="F45" s="287" t="s">
        <v>393</v>
      </c>
      <c r="G45" s="287" t="s">
        <v>394</v>
      </c>
      <c r="H45" s="286" t="s">
        <v>395</v>
      </c>
      <c r="I45" s="289" t="s">
        <v>423</v>
      </c>
      <c r="J45" s="289" t="s">
        <v>451</v>
      </c>
      <c r="K45" s="289" t="s">
        <v>452</v>
      </c>
      <c r="L45" s="289" t="s">
        <v>453</v>
      </c>
      <c r="M45" s="290" t="s">
        <v>454</v>
      </c>
    </row>
    <row r="46" spans="1:13" ht="12.75">
      <c r="A46" s="291" t="s">
        <v>85</v>
      </c>
      <c r="B46" s="336"/>
      <c r="C46" s="337"/>
      <c r="D46" s="337"/>
      <c r="E46" s="338"/>
      <c r="F46" s="337"/>
      <c r="G46" s="337"/>
      <c r="H46" s="337"/>
      <c r="I46" s="337"/>
      <c r="J46" s="337"/>
      <c r="K46" s="337"/>
      <c r="L46" s="339">
        <f aca="true" t="shared" si="5" ref="L46:L52">+J46+K46</f>
        <v>0</v>
      </c>
      <c r="M46" s="340">
        <f>IF((C46&lt;&gt;0),ROUND((L46/C46)*100,1),"")</f>
      </c>
    </row>
    <row r="47" spans="1:13" ht="12.75">
      <c r="A47" s="293" t="s">
        <v>97</v>
      </c>
      <c r="B47" s="341"/>
      <c r="C47" s="342"/>
      <c r="D47" s="342"/>
      <c r="E47" s="342"/>
      <c r="F47" s="342"/>
      <c r="G47" s="342"/>
      <c r="H47" s="342"/>
      <c r="I47" s="342"/>
      <c r="J47" s="342"/>
      <c r="K47" s="342"/>
      <c r="L47" s="343">
        <f t="shared" si="5"/>
        <v>0</v>
      </c>
      <c r="M47" s="344">
        <f aca="true" t="shared" si="6" ref="M47:M52">IF((C47&lt;&gt;0),ROUND((L47/C47)*100,1),"")</f>
      </c>
    </row>
    <row r="48" spans="1:13" ht="12.75">
      <c r="A48" s="294" t="s">
        <v>86</v>
      </c>
      <c r="B48" s="345">
        <v>282786606</v>
      </c>
      <c r="C48" s="352">
        <v>271916606</v>
      </c>
      <c r="D48" s="346"/>
      <c r="E48" s="346"/>
      <c r="F48" s="346"/>
      <c r="G48" s="346"/>
      <c r="H48" s="346"/>
      <c r="I48" s="346"/>
      <c r="J48" s="346"/>
      <c r="K48" s="346"/>
      <c r="L48" s="343">
        <f t="shared" si="5"/>
        <v>0</v>
      </c>
      <c r="M48" s="344">
        <f t="shared" si="6"/>
        <v>0</v>
      </c>
    </row>
    <row r="49" spans="1:13" ht="12.75">
      <c r="A49" s="294" t="s">
        <v>98</v>
      </c>
      <c r="B49" s="345"/>
      <c r="C49" s="346"/>
      <c r="D49" s="346"/>
      <c r="E49" s="346"/>
      <c r="F49" s="346"/>
      <c r="G49" s="346"/>
      <c r="H49" s="346"/>
      <c r="I49" s="346"/>
      <c r="J49" s="346"/>
      <c r="K49" s="346"/>
      <c r="L49" s="343">
        <f t="shared" si="5"/>
        <v>0</v>
      </c>
      <c r="M49" s="344">
        <f t="shared" si="6"/>
      </c>
    </row>
    <row r="50" spans="1:13" ht="12.75">
      <c r="A50" s="294" t="s">
        <v>87</v>
      </c>
      <c r="B50" s="345"/>
      <c r="C50" s="346"/>
      <c r="D50" s="346"/>
      <c r="E50" s="346"/>
      <c r="F50" s="346"/>
      <c r="G50" s="346"/>
      <c r="H50" s="346"/>
      <c r="I50" s="346"/>
      <c r="J50" s="346"/>
      <c r="K50" s="346"/>
      <c r="L50" s="343">
        <f t="shared" si="5"/>
        <v>0</v>
      </c>
      <c r="M50" s="344">
        <f t="shared" si="6"/>
      </c>
    </row>
    <row r="51" spans="1:13" ht="12.75">
      <c r="A51" s="294" t="s">
        <v>88</v>
      </c>
      <c r="B51" s="345"/>
      <c r="C51" s="346"/>
      <c r="D51" s="346"/>
      <c r="E51" s="346"/>
      <c r="F51" s="346"/>
      <c r="G51" s="346"/>
      <c r="H51" s="346"/>
      <c r="I51" s="346"/>
      <c r="J51" s="346"/>
      <c r="K51" s="346"/>
      <c r="L51" s="343">
        <f t="shared" si="5"/>
        <v>0</v>
      </c>
      <c r="M51" s="344">
        <f t="shared" si="6"/>
      </c>
    </row>
    <row r="52" spans="1:13" ht="13.5" thickBot="1">
      <c r="A52" s="295"/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3">
        <f t="shared" si="5"/>
        <v>0</v>
      </c>
      <c r="M52" s="349">
        <f t="shared" si="6"/>
      </c>
    </row>
    <row r="53" spans="1:13" ht="13.5" thickBot="1">
      <c r="A53" s="297" t="s">
        <v>90</v>
      </c>
      <c r="B53" s="350">
        <f>B46+SUM(B48:B52)</f>
        <v>282786606</v>
      </c>
      <c r="C53" s="350">
        <f aca="true" t="shared" si="7" ref="C53:L53">C46+SUM(C48:C52)</f>
        <v>271916606</v>
      </c>
      <c r="D53" s="350">
        <f t="shared" si="7"/>
        <v>0</v>
      </c>
      <c r="E53" s="350">
        <f t="shared" si="7"/>
        <v>0</v>
      </c>
      <c r="F53" s="350">
        <f t="shared" si="7"/>
        <v>0</v>
      </c>
      <c r="G53" s="350">
        <f t="shared" si="7"/>
        <v>0</v>
      </c>
      <c r="H53" s="350">
        <f t="shared" si="7"/>
        <v>0</v>
      </c>
      <c r="I53" s="350">
        <f t="shared" si="7"/>
        <v>0</v>
      </c>
      <c r="J53" s="350">
        <f t="shared" si="7"/>
        <v>0</v>
      </c>
      <c r="K53" s="350">
        <f t="shared" si="7"/>
        <v>0</v>
      </c>
      <c r="L53" s="350">
        <f t="shared" si="7"/>
        <v>0</v>
      </c>
      <c r="M53" s="351">
        <f>IF((C53&lt;&gt;0),ROUND((L53/C53)*100,1),"")</f>
        <v>0</v>
      </c>
    </row>
    <row r="54" spans="1:13" ht="12.75">
      <c r="A54" s="298"/>
      <c r="B54" s="299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</row>
    <row r="55" spans="1:13" ht="13.5" thickBot="1">
      <c r="A55" s="301" t="s">
        <v>89</v>
      </c>
      <c r="B55" s="302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</row>
    <row r="56" spans="1:13" ht="12.75">
      <c r="A56" s="304" t="s">
        <v>93</v>
      </c>
      <c r="B56" s="353"/>
      <c r="C56" s="354"/>
      <c r="D56" s="354"/>
      <c r="E56" s="355"/>
      <c r="F56" s="354"/>
      <c r="G56" s="354"/>
      <c r="H56" s="354"/>
      <c r="I56" s="354"/>
      <c r="J56" s="354"/>
      <c r="K56" s="354"/>
      <c r="L56" s="356">
        <f>+J56+K56</f>
        <v>0</v>
      </c>
      <c r="M56" s="357">
        <f aca="true" t="shared" si="8" ref="M56:M61">IF((C56&lt;&gt;0),ROUND((L56/C56)*100,1),"")</f>
      </c>
    </row>
    <row r="57" spans="1:13" ht="12.75">
      <c r="A57" s="305" t="s">
        <v>94</v>
      </c>
      <c r="B57" s="358"/>
      <c r="C57" s="352"/>
      <c r="D57" s="352"/>
      <c r="E57" s="352"/>
      <c r="F57" s="352"/>
      <c r="G57" s="352"/>
      <c r="H57" s="352"/>
      <c r="I57" s="352"/>
      <c r="J57" s="352"/>
      <c r="K57" s="352"/>
      <c r="L57" s="359">
        <f>+J57+K57</f>
        <v>0</v>
      </c>
      <c r="M57" s="360">
        <f t="shared" si="8"/>
      </c>
    </row>
    <row r="58" spans="1:13" ht="12.75">
      <c r="A58" s="305" t="s">
        <v>95</v>
      </c>
      <c r="B58" s="361"/>
      <c r="C58" s="352"/>
      <c r="D58" s="352"/>
      <c r="E58" s="352"/>
      <c r="F58" s="352"/>
      <c r="G58" s="352"/>
      <c r="H58" s="352"/>
      <c r="I58" s="352"/>
      <c r="J58" s="352"/>
      <c r="K58" s="352"/>
      <c r="L58" s="359">
        <f>+J58+K58</f>
        <v>0</v>
      </c>
      <c r="M58" s="360">
        <f t="shared" si="8"/>
      </c>
    </row>
    <row r="59" spans="1:13" ht="12.75">
      <c r="A59" s="305" t="s">
        <v>96</v>
      </c>
      <c r="B59" s="361"/>
      <c r="C59" s="352"/>
      <c r="D59" s="352"/>
      <c r="E59" s="352"/>
      <c r="F59" s="352"/>
      <c r="G59" s="352"/>
      <c r="H59" s="352"/>
      <c r="I59" s="352"/>
      <c r="J59" s="352"/>
      <c r="K59" s="352"/>
      <c r="L59" s="359">
        <f>+J59+K59</f>
        <v>0</v>
      </c>
      <c r="M59" s="360">
        <f t="shared" si="8"/>
      </c>
    </row>
    <row r="60" spans="1:13" ht="13.5" thickBot="1">
      <c r="A60" s="306"/>
      <c r="B60" s="362"/>
      <c r="C60" s="363"/>
      <c r="D60" s="363"/>
      <c r="E60" s="363"/>
      <c r="F60" s="363"/>
      <c r="G60" s="363"/>
      <c r="H60" s="363"/>
      <c r="I60" s="363"/>
      <c r="J60" s="363"/>
      <c r="K60" s="363"/>
      <c r="L60" s="359">
        <f>+J60+K60</f>
        <v>0</v>
      </c>
      <c r="M60" s="364">
        <f t="shared" si="8"/>
      </c>
    </row>
    <row r="61" spans="1:13" ht="13.5" thickBot="1">
      <c r="A61" s="307" t="s">
        <v>75</v>
      </c>
      <c r="B61" s="365">
        <f aca="true" t="shared" si="9" ref="B61:L61">SUM(B56:B60)</f>
        <v>0</v>
      </c>
      <c r="C61" s="365">
        <f t="shared" si="9"/>
        <v>0</v>
      </c>
      <c r="D61" s="365">
        <f t="shared" si="9"/>
        <v>0</v>
      </c>
      <c r="E61" s="365">
        <f t="shared" si="9"/>
        <v>0</v>
      </c>
      <c r="F61" s="365">
        <f t="shared" si="9"/>
        <v>0</v>
      </c>
      <c r="G61" s="365">
        <f t="shared" si="9"/>
        <v>0</v>
      </c>
      <c r="H61" s="365">
        <f t="shared" si="9"/>
        <v>0</v>
      </c>
      <c r="I61" s="365">
        <f t="shared" si="9"/>
        <v>0</v>
      </c>
      <c r="J61" s="365">
        <f t="shared" si="9"/>
        <v>0</v>
      </c>
      <c r="K61" s="365">
        <f t="shared" si="9"/>
        <v>0</v>
      </c>
      <c r="L61" s="365">
        <f t="shared" si="9"/>
        <v>0</v>
      </c>
      <c r="M61" s="366">
        <f t="shared" si="8"/>
      </c>
    </row>
    <row r="62" spans="1:13" ht="12.75">
      <c r="A62" s="877" t="s">
        <v>525</v>
      </c>
      <c r="B62" s="877"/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</row>
    <row r="63" spans="1:13" ht="12.75">
      <c r="A63" s="308"/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</row>
    <row r="64" spans="1:13" ht="15.75">
      <c r="A64" s="879" t="s">
        <v>965</v>
      </c>
      <c r="B64" s="879"/>
      <c r="C64" s="879"/>
      <c r="D64" s="879"/>
      <c r="E64" s="879"/>
      <c r="F64" s="879"/>
      <c r="G64" s="879"/>
      <c r="H64" s="879"/>
      <c r="I64" s="879"/>
      <c r="J64" s="879"/>
      <c r="K64" s="879"/>
      <c r="L64" s="879"/>
      <c r="M64" s="879"/>
    </row>
    <row r="65" spans="1:13" ht="14.25" thickBo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878" t="e">
        <f>L40</f>
        <v>#REF!</v>
      </c>
      <c r="M65" s="878"/>
    </row>
    <row r="66" spans="1:13" ht="21.75" thickBot="1">
      <c r="A66" s="893" t="s">
        <v>91</v>
      </c>
      <c r="B66" s="894"/>
      <c r="C66" s="894"/>
      <c r="D66" s="894"/>
      <c r="E66" s="894"/>
      <c r="F66" s="894"/>
      <c r="G66" s="894"/>
      <c r="H66" s="894"/>
      <c r="I66" s="894"/>
      <c r="J66" s="894"/>
      <c r="K66" s="309" t="s">
        <v>455</v>
      </c>
      <c r="L66" s="309" t="s">
        <v>456</v>
      </c>
      <c r="M66" s="309" t="s">
        <v>446</v>
      </c>
    </row>
    <row r="67" spans="1:13" ht="12.75">
      <c r="A67" s="874"/>
      <c r="B67" s="875"/>
      <c r="C67" s="875"/>
      <c r="D67" s="875"/>
      <c r="E67" s="875"/>
      <c r="F67" s="875"/>
      <c r="G67" s="875"/>
      <c r="H67" s="875"/>
      <c r="I67" s="875"/>
      <c r="J67" s="875"/>
      <c r="K67" s="292"/>
      <c r="L67" s="310"/>
      <c r="M67" s="310"/>
    </row>
    <row r="68" spans="1:13" ht="13.5" thickBot="1">
      <c r="A68" s="891"/>
      <c r="B68" s="892"/>
      <c r="C68" s="892"/>
      <c r="D68" s="892"/>
      <c r="E68" s="892"/>
      <c r="F68" s="892"/>
      <c r="G68" s="892"/>
      <c r="H68" s="892"/>
      <c r="I68" s="892"/>
      <c r="J68" s="892"/>
      <c r="K68" s="311"/>
      <c r="L68" s="296"/>
      <c r="M68" s="296"/>
    </row>
    <row r="69" spans="1:13" ht="13.5" thickBot="1">
      <c r="A69" s="889" t="s">
        <v>524</v>
      </c>
      <c r="B69" s="890"/>
      <c r="C69" s="890"/>
      <c r="D69" s="890"/>
      <c r="E69" s="890"/>
      <c r="F69" s="890"/>
      <c r="G69" s="890"/>
      <c r="H69" s="890"/>
      <c r="I69" s="890"/>
      <c r="J69" s="890"/>
      <c r="K69" s="312">
        <f>SUM(K67:K68)</f>
        <v>0</v>
      </c>
      <c r="L69" s="312">
        <f>SUM(L67:L68)</f>
        <v>0</v>
      </c>
      <c r="M69" s="312">
        <f>SUM(M67:M68)</f>
        <v>0</v>
      </c>
    </row>
  </sheetData>
  <sheetProtection/>
  <mergeCells count="44">
    <mergeCell ref="A68:J68"/>
    <mergeCell ref="A69:J69"/>
    <mergeCell ref="H44:I44"/>
    <mergeCell ref="A62:M62"/>
    <mergeCell ref="A64:M64"/>
    <mergeCell ref="L65:M65"/>
    <mergeCell ref="A66:J66"/>
    <mergeCell ref="A67:J67"/>
    <mergeCell ref="L40:M40"/>
    <mergeCell ref="A41:A44"/>
    <mergeCell ref="B41:I41"/>
    <mergeCell ref="J41:M43"/>
    <mergeCell ref="B42:B43"/>
    <mergeCell ref="C42:C43"/>
    <mergeCell ref="D42:I42"/>
    <mergeCell ref="B44:C44"/>
    <mergeCell ref="D44:E44"/>
    <mergeCell ref="F44:G44"/>
    <mergeCell ref="A31:M31"/>
    <mergeCell ref="L32:M32"/>
    <mergeCell ref="A35:J35"/>
    <mergeCell ref="A36:J36"/>
    <mergeCell ref="A39:C39"/>
    <mergeCell ref="D39:M39"/>
    <mergeCell ref="B9:B10"/>
    <mergeCell ref="C9:C10"/>
    <mergeCell ref="D9:I9"/>
    <mergeCell ref="B11:C11"/>
    <mergeCell ref="D11:E11"/>
    <mergeCell ref="F11:G11"/>
    <mergeCell ref="H11:I11"/>
    <mergeCell ref="N4:N35"/>
    <mergeCell ref="A34:J34"/>
    <mergeCell ref="A33:J33"/>
    <mergeCell ref="A29:M29"/>
    <mergeCell ref="L7:M7"/>
    <mergeCell ref="A8:A11"/>
    <mergeCell ref="A1:M1"/>
    <mergeCell ref="A2:M2"/>
    <mergeCell ref="A3:M3"/>
    <mergeCell ref="A6:C6"/>
    <mergeCell ref="D6:M6"/>
    <mergeCell ref="B8:I8"/>
    <mergeCell ref="J8:M10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K158"/>
  <sheetViews>
    <sheetView view="pageBreakPreview" zoomScaleNormal="14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59" customWidth="1"/>
    <col min="2" max="2" width="63.875" style="160" customWidth="1"/>
    <col min="3" max="3" width="15.00390625" style="161" bestFit="1" customWidth="1"/>
    <col min="4" max="4" width="15.00390625" style="2" bestFit="1" customWidth="1"/>
    <col min="5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899" t="s">
        <v>975</v>
      </c>
      <c r="C1" s="900"/>
      <c r="D1" s="900"/>
      <c r="E1" s="900"/>
    </row>
    <row r="2" spans="1:5" s="49" customFormat="1" ht="21" customHeight="1" thickBot="1">
      <c r="A2" s="396" t="s">
        <v>45</v>
      </c>
      <c r="B2" s="898" t="s">
        <v>901</v>
      </c>
      <c r="C2" s="898"/>
      <c r="D2" s="898"/>
      <c r="E2" s="397" t="s">
        <v>39</v>
      </c>
    </row>
    <row r="3" spans="1:5" s="49" customFormat="1" ht="24.75" thickBot="1">
      <c r="A3" s="396" t="s">
        <v>137</v>
      </c>
      <c r="B3" s="898" t="s">
        <v>307</v>
      </c>
      <c r="C3" s="898"/>
      <c r="D3" s="898"/>
      <c r="E3" s="398" t="s">
        <v>39</v>
      </c>
    </row>
    <row r="4" spans="1:5" s="50" customFormat="1" ht="15.75" customHeight="1" thickBot="1">
      <c r="A4" s="390"/>
      <c r="B4" s="390"/>
      <c r="C4" s="391"/>
      <c r="D4" s="392"/>
      <c r="E4" s="401" t="str">
        <f>'Z_7.sz.mell.'!G4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+CONCATENATE("Teljesítés",CHAR(10),LEFT(Z_ÖSSZEFÜGGÉSEK!A6,4),". XII. 31.")</f>
        <v>Teljesítés
2018. XII. 31.</v>
      </c>
    </row>
    <row r="6" spans="1:5" s="45" customFormat="1" ht="12.75" customHeight="1" thickBot="1">
      <c r="A6" s="75" t="s">
        <v>388</v>
      </c>
      <c r="B6" s="76" t="s">
        <v>389</v>
      </c>
      <c r="C6" s="76" t="s">
        <v>390</v>
      </c>
      <c r="D6" s="313" t="s">
        <v>392</v>
      </c>
      <c r="E6" s="77" t="s">
        <v>391</v>
      </c>
    </row>
    <row r="7" spans="1:5" s="45" customFormat="1" ht="15.75" customHeight="1" thickBot="1">
      <c r="A7" s="895" t="s">
        <v>40</v>
      </c>
      <c r="B7" s="896"/>
      <c r="C7" s="896"/>
      <c r="D7" s="896"/>
      <c r="E7" s="897"/>
    </row>
    <row r="8" spans="1:5" s="45" customFormat="1" ht="12" customHeight="1" thickBot="1">
      <c r="A8" s="25" t="s">
        <v>6</v>
      </c>
      <c r="B8" s="19" t="s">
        <v>164</v>
      </c>
      <c r="C8" s="166">
        <f>+C9+C10+C11+C12+C13+C14</f>
        <v>295176323</v>
      </c>
      <c r="D8" s="253">
        <f>+D9+D10+D11+D12+D13+D14</f>
        <v>324270631</v>
      </c>
      <c r="E8" s="103">
        <f>+E9+E10+E11+E12+E13+E14</f>
        <v>324270631</v>
      </c>
    </row>
    <row r="9" spans="1:5" s="51" customFormat="1" ht="12" customHeight="1">
      <c r="A9" s="196" t="s">
        <v>64</v>
      </c>
      <c r="B9" s="179" t="s">
        <v>165</v>
      </c>
      <c r="C9" s="762">
        <v>111142834</v>
      </c>
      <c r="D9" s="254">
        <v>111232138</v>
      </c>
      <c r="E9" s="254">
        <v>111232138</v>
      </c>
    </row>
    <row r="10" spans="1:5" s="52" customFormat="1" ht="12" customHeight="1">
      <c r="A10" s="197" t="s">
        <v>65</v>
      </c>
      <c r="B10" s="180" t="s">
        <v>166</v>
      </c>
      <c r="C10" s="763">
        <v>67490033</v>
      </c>
      <c r="D10" s="255">
        <v>67848733</v>
      </c>
      <c r="E10" s="255">
        <v>67848733</v>
      </c>
    </row>
    <row r="11" spans="1:5" s="52" customFormat="1" ht="12" customHeight="1">
      <c r="A11" s="197" t="s">
        <v>66</v>
      </c>
      <c r="B11" s="180" t="s">
        <v>167</v>
      </c>
      <c r="C11" s="763">
        <v>112885626</v>
      </c>
      <c r="D11" s="255">
        <v>114719968</v>
      </c>
      <c r="E11" s="255">
        <v>114719968</v>
      </c>
    </row>
    <row r="12" spans="1:5" s="52" customFormat="1" ht="12" customHeight="1">
      <c r="A12" s="197" t="s">
        <v>67</v>
      </c>
      <c r="B12" s="180" t="s">
        <v>168</v>
      </c>
      <c r="C12" s="763">
        <v>3657830</v>
      </c>
      <c r="D12" s="255">
        <v>3925985</v>
      </c>
      <c r="E12" s="255">
        <v>3925985</v>
      </c>
    </row>
    <row r="13" spans="1:5" s="52" customFormat="1" ht="12" customHeight="1">
      <c r="A13" s="197" t="s">
        <v>99</v>
      </c>
      <c r="B13" s="180" t="s">
        <v>396</v>
      </c>
      <c r="C13" s="763"/>
      <c r="D13" s="255">
        <v>26422015</v>
      </c>
      <c r="E13" s="255">
        <v>26422015</v>
      </c>
    </row>
    <row r="14" spans="1:5" s="51" customFormat="1" ht="12" customHeight="1" thickBot="1">
      <c r="A14" s="198" t="s">
        <v>68</v>
      </c>
      <c r="B14" s="181" t="s">
        <v>337</v>
      </c>
      <c r="C14" s="167"/>
      <c r="D14" s="255">
        <v>121792</v>
      </c>
      <c r="E14" s="255">
        <v>121792</v>
      </c>
    </row>
    <row r="15" spans="1:5" s="51" customFormat="1" ht="12" customHeight="1" thickBot="1">
      <c r="A15" s="25" t="s">
        <v>7</v>
      </c>
      <c r="B15" s="110" t="s">
        <v>169</v>
      </c>
      <c r="C15" s="166">
        <f>+C16+C17+C18+C19+C20</f>
        <v>191152875</v>
      </c>
      <c r="D15" s="253">
        <f>+D16+D17+D18+D19+D20</f>
        <v>229399318</v>
      </c>
      <c r="E15" s="103">
        <f>+E16+E17+E18+E19+E20</f>
        <v>207384840</v>
      </c>
    </row>
    <row r="16" spans="1:5" s="51" customFormat="1" ht="12" customHeight="1">
      <c r="A16" s="196" t="s">
        <v>70</v>
      </c>
      <c r="B16" s="179" t="s">
        <v>170</v>
      </c>
      <c r="C16" s="762"/>
      <c r="D16" s="254"/>
      <c r="E16" s="105"/>
    </row>
    <row r="17" spans="1:5" s="51" customFormat="1" ht="12" customHeight="1">
      <c r="A17" s="197" t="s">
        <v>71</v>
      </c>
      <c r="B17" s="180" t="s">
        <v>171</v>
      </c>
      <c r="C17" s="763"/>
      <c r="D17" s="255"/>
      <c r="E17" s="104"/>
    </row>
    <row r="18" spans="1:5" s="51" customFormat="1" ht="12" customHeight="1">
      <c r="A18" s="197" t="s">
        <v>72</v>
      </c>
      <c r="B18" s="180" t="s">
        <v>328</v>
      </c>
      <c r="C18" s="763"/>
      <c r="D18" s="255"/>
      <c r="E18" s="104"/>
    </row>
    <row r="19" spans="1:5" s="51" customFormat="1" ht="12" customHeight="1">
      <c r="A19" s="197" t="s">
        <v>73</v>
      </c>
      <c r="B19" s="180" t="s">
        <v>329</v>
      </c>
      <c r="C19" s="763"/>
      <c r="D19" s="255"/>
      <c r="E19" s="104"/>
    </row>
    <row r="20" spans="1:5" s="51" customFormat="1" ht="12" customHeight="1">
      <c r="A20" s="197" t="s">
        <v>74</v>
      </c>
      <c r="B20" s="180" t="s">
        <v>172</v>
      </c>
      <c r="C20" s="763">
        <v>191152875</v>
      </c>
      <c r="D20" s="255">
        <v>229399318</v>
      </c>
      <c r="E20" s="104">
        <v>207384840</v>
      </c>
    </row>
    <row r="21" spans="1:5" s="52" customFormat="1" ht="12" customHeight="1" thickBot="1">
      <c r="A21" s="198" t="s">
        <v>81</v>
      </c>
      <c r="B21" s="181" t="s">
        <v>173</v>
      </c>
      <c r="C21" s="766"/>
      <c r="D21" s="256"/>
      <c r="E21" s="106"/>
    </row>
    <row r="22" spans="1:5" s="52" customFormat="1" ht="12" customHeight="1" thickBot="1">
      <c r="A22" s="25" t="s">
        <v>8</v>
      </c>
      <c r="B22" s="19" t="s">
        <v>174</v>
      </c>
      <c r="C22" s="166">
        <f>+C23+C24+C25+C26+C27</f>
        <v>164915859</v>
      </c>
      <c r="D22" s="253">
        <f>+D23+D24+D25+D26+D27</f>
        <v>165415859</v>
      </c>
      <c r="E22" s="103">
        <f>+E23+E24+E25+E26+E27</f>
        <v>79927838</v>
      </c>
    </row>
    <row r="23" spans="1:5" s="52" customFormat="1" ht="12" customHeight="1">
      <c r="A23" s="196" t="s">
        <v>53</v>
      </c>
      <c r="B23" s="179" t="s">
        <v>175</v>
      </c>
      <c r="C23" s="168"/>
      <c r="D23" s="254"/>
      <c r="E23" s="105">
        <v>29999999</v>
      </c>
    </row>
    <row r="24" spans="1:5" s="51" customFormat="1" ht="12" customHeight="1">
      <c r="A24" s="197" t="s">
        <v>54</v>
      </c>
      <c r="B24" s="180" t="s">
        <v>176</v>
      </c>
      <c r="C24" s="167"/>
      <c r="D24" s="255"/>
      <c r="E24" s="104"/>
    </row>
    <row r="25" spans="1:5" s="52" customFormat="1" ht="12" customHeight="1">
      <c r="A25" s="197" t="s">
        <v>55</v>
      </c>
      <c r="B25" s="180" t="s">
        <v>330</v>
      </c>
      <c r="C25" s="167"/>
      <c r="D25" s="255"/>
      <c r="E25" s="104"/>
    </row>
    <row r="26" spans="1:5" s="52" customFormat="1" ht="12" customHeight="1">
      <c r="A26" s="197" t="s">
        <v>56</v>
      </c>
      <c r="B26" s="180" t="s">
        <v>331</v>
      </c>
      <c r="C26" s="167"/>
      <c r="D26" s="255"/>
      <c r="E26" s="104"/>
    </row>
    <row r="27" spans="1:5" s="52" customFormat="1" ht="12" customHeight="1">
      <c r="A27" s="197" t="s">
        <v>112</v>
      </c>
      <c r="B27" s="180" t="s">
        <v>177</v>
      </c>
      <c r="C27" s="763">
        <v>164915859</v>
      </c>
      <c r="D27" s="255">
        <v>165415859</v>
      </c>
      <c r="E27" s="104">
        <v>49927839</v>
      </c>
    </row>
    <row r="28" spans="1:5" s="52" customFormat="1" ht="12" customHeight="1" thickBot="1">
      <c r="A28" s="198" t="s">
        <v>113</v>
      </c>
      <c r="B28" s="181" t="s">
        <v>178</v>
      </c>
      <c r="C28" s="169"/>
      <c r="D28" s="256"/>
      <c r="E28" s="106"/>
    </row>
    <row r="29" spans="1:5" s="52" customFormat="1" ht="12" customHeight="1" thickBot="1">
      <c r="A29" s="25" t="s">
        <v>114</v>
      </c>
      <c r="B29" s="19" t="s">
        <v>484</v>
      </c>
      <c r="C29" s="172">
        <f>SUM(C30:C36)</f>
        <v>35844000</v>
      </c>
      <c r="D29" s="172">
        <f>SUM(D32:D36)</f>
        <v>41266100</v>
      </c>
      <c r="E29" s="172">
        <f>SUM(E32:E36)</f>
        <v>44373826</v>
      </c>
    </row>
    <row r="30" spans="1:5" s="52" customFormat="1" ht="12" customHeight="1">
      <c r="A30" s="196" t="s">
        <v>179</v>
      </c>
      <c r="B30" s="179" t="s">
        <v>485</v>
      </c>
      <c r="C30" s="762"/>
      <c r="D30" s="168"/>
      <c r="E30" s="105"/>
    </row>
    <row r="31" spans="1:5" s="52" customFormat="1" ht="12" customHeight="1">
      <c r="A31" s="197" t="s">
        <v>180</v>
      </c>
      <c r="B31" s="180" t="s">
        <v>486</v>
      </c>
      <c r="C31" s="763"/>
      <c r="D31" s="167"/>
      <c r="E31" s="104"/>
    </row>
    <row r="32" spans="1:5" s="52" customFormat="1" ht="12" customHeight="1">
      <c r="A32" s="197" t="s">
        <v>181</v>
      </c>
      <c r="B32" s="180" t="s">
        <v>487</v>
      </c>
      <c r="C32" s="763">
        <v>19850000</v>
      </c>
      <c r="D32" s="167">
        <v>23557100</v>
      </c>
      <c r="E32" s="104">
        <v>27126011</v>
      </c>
    </row>
    <row r="33" spans="1:5" s="52" customFormat="1" ht="12" customHeight="1">
      <c r="A33" s="197" t="s">
        <v>182</v>
      </c>
      <c r="B33" s="180" t="s">
        <v>488</v>
      </c>
      <c r="C33" s="763">
        <v>1100000</v>
      </c>
      <c r="D33" s="167">
        <v>1100000</v>
      </c>
      <c r="E33" s="104"/>
    </row>
    <row r="34" spans="1:5" s="52" customFormat="1" ht="12" customHeight="1">
      <c r="A34" s="197" t="s">
        <v>489</v>
      </c>
      <c r="B34" s="180" t="s">
        <v>183</v>
      </c>
      <c r="C34" s="763">
        <v>6600000</v>
      </c>
      <c r="D34" s="167">
        <v>7760000</v>
      </c>
      <c r="E34" s="104">
        <v>7763699</v>
      </c>
    </row>
    <row r="35" spans="1:5" s="52" customFormat="1" ht="12" customHeight="1">
      <c r="A35" s="197" t="s">
        <v>490</v>
      </c>
      <c r="B35" s="180" t="s">
        <v>184</v>
      </c>
      <c r="C35" s="763">
        <v>7308000</v>
      </c>
      <c r="D35" s="167">
        <v>7863000</v>
      </c>
      <c r="E35" s="104">
        <v>7863222</v>
      </c>
    </row>
    <row r="36" spans="1:5" s="52" customFormat="1" ht="12" customHeight="1" thickBot="1">
      <c r="A36" s="198" t="s">
        <v>491</v>
      </c>
      <c r="B36" s="329" t="s">
        <v>185</v>
      </c>
      <c r="C36" s="766">
        <v>986000</v>
      </c>
      <c r="D36" s="169">
        <v>986000</v>
      </c>
      <c r="E36" s="106">
        <v>1620894</v>
      </c>
    </row>
    <row r="37" spans="1:5" s="52" customFormat="1" ht="12" customHeight="1" thickBot="1">
      <c r="A37" s="25" t="s">
        <v>10</v>
      </c>
      <c r="B37" s="19" t="s">
        <v>338</v>
      </c>
      <c r="C37" s="166">
        <f>SUM(C38:C48)</f>
        <v>15525232</v>
      </c>
      <c r="D37" s="253">
        <f>SUM(D38:D48)</f>
        <v>25066680</v>
      </c>
      <c r="E37" s="103">
        <f>SUM(E38:E48)</f>
        <v>24095089</v>
      </c>
    </row>
    <row r="38" spans="1:5" s="52" customFormat="1" ht="12" customHeight="1">
      <c r="A38" s="196" t="s">
        <v>57</v>
      </c>
      <c r="B38" s="179" t="s">
        <v>188</v>
      </c>
      <c r="C38" s="762">
        <v>1500000</v>
      </c>
      <c r="D38" s="254">
        <v>8958000</v>
      </c>
      <c r="E38" s="105">
        <v>9557486</v>
      </c>
    </row>
    <row r="39" spans="1:5" s="52" customFormat="1" ht="12" customHeight="1">
      <c r="A39" s="197" t="s">
        <v>58</v>
      </c>
      <c r="B39" s="180" t="s">
        <v>189</v>
      </c>
      <c r="C39" s="763">
        <v>10020232</v>
      </c>
      <c r="D39" s="255">
        <v>4722680</v>
      </c>
      <c r="E39" s="104">
        <v>3778483</v>
      </c>
    </row>
    <row r="40" spans="1:5" s="52" customFormat="1" ht="12" customHeight="1">
      <c r="A40" s="197" t="s">
        <v>59</v>
      </c>
      <c r="B40" s="180" t="s">
        <v>190</v>
      </c>
      <c r="C40" s="763">
        <v>3600000</v>
      </c>
      <c r="D40" s="255">
        <v>8150000</v>
      </c>
      <c r="E40" s="104">
        <v>7505948</v>
      </c>
    </row>
    <row r="41" spans="1:5" s="52" customFormat="1" ht="12" customHeight="1">
      <c r="A41" s="197" t="s">
        <v>116</v>
      </c>
      <c r="B41" s="180" t="s">
        <v>191</v>
      </c>
      <c r="C41" s="763"/>
      <c r="D41" s="255"/>
      <c r="E41" s="104"/>
    </row>
    <row r="42" spans="1:5" s="52" customFormat="1" ht="12" customHeight="1">
      <c r="A42" s="197" t="s">
        <v>117</v>
      </c>
      <c r="B42" s="180" t="s">
        <v>192</v>
      </c>
      <c r="C42" s="763"/>
      <c r="D42" s="255"/>
      <c r="E42" s="104"/>
    </row>
    <row r="43" spans="1:5" s="52" customFormat="1" ht="12" customHeight="1">
      <c r="A43" s="197" t="s">
        <v>118</v>
      </c>
      <c r="B43" s="180" t="s">
        <v>193</v>
      </c>
      <c r="C43" s="763">
        <v>405000</v>
      </c>
      <c r="D43" s="255">
        <v>2930000</v>
      </c>
      <c r="E43" s="104">
        <v>2945321</v>
      </c>
    </row>
    <row r="44" spans="1:5" s="52" customFormat="1" ht="12" customHeight="1">
      <c r="A44" s="197" t="s">
        <v>119</v>
      </c>
      <c r="B44" s="180" t="s">
        <v>194</v>
      </c>
      <c r="C44" s="763"/>
      <c r="D44" s="255"/>
      <c r="E44" s="104"/>
    </row>
    <row r="45" spans="1:5" s="52" customFormat="1" ht="12" customHeight="1">
      <c r="A45" s="197" t="s">
        <v>120</v>
      </c>
      <c r="B45" s="180" t="s">
        <v>492</v>
      </c>
      <c r="C45" s="763"/>
      <c r="D45" s="255"/>
      <c r="E45" s="104">
        <v>41504</v>
      </c>
    </row>
    <row r="46" spans="1:5" s="52" customFormat="1" ht="12" customHeight="1">
      <c r="A46" s="197" t="s">
        <v>186</v>
      </c>
      <c r="B46" s="180" t="s">
        <v>196</v>
      </c>
      <c r="C46" s="767"/>
      <c r="D46" s="314">
        <v>40000</v>
      </c>
      <c r="E46" s="107"/>
    </row>
    <row r="47" spans="1:5" s="52" customFormat="1" ht="12" customHeight="1">
      <c r="A47" s="198" t="s">
        <v>187</v>
      </c>
      <c r="B47" s="181" t="s">
        <v>340</v>
      </c>
      <c r="C47" s="771"/>
      <c r="D47" s="315"/>
      <c r="E47" s="108"/>
    </row>
    <row r="48" spans="1:5" s="52" customFormat="1" ht="12" customHeight="1" thickBot="1">
      <c r="A48" s="198" t="s">
        <v>339</v>
      </c>
      <c r="B48" s="181" t="s">
        <v>197</v>
      </c>
      <c r="C48" s="794"/>
      <c r="D48" s="315">
        <v>266000</v>
      </c>
      <c r="E48" s="108">
        <v>266347</v>
      </c>
    </row>
    <row r="49" spans="1:5" s="52" customFormat="1" ht="12" customHeight="1" thickBot="1">
      <c r="A49" s="25" t="s">
        <v>11</v>
      </c>
      <c r="B49" s="19" t="s">
        <v>198</v>
      </c>
      <c r="C49" s="166">
        <f>SUM(C50:C54)</f>
        <v>0</v>
      </c>
      <c r="D49" s="253">
        <f>SUM(D50:D54)</f>
        <v>900000</v>
      </c>
      <c r="E49" s="103">
        <f>SUM(E50:E54)</f>
        <v>900000</v>
      </c>
    </row>
    <row r="50" spans="1:5" s="52" customFormat="1" ht="12" customHeight="1">
      <c r="A50" s="196" t="s">
        <v>60</v>
      </c>
      <c r="B50" s="179" t="s">
        <v>202</v>
      </c>
      <c r="C50" s="219"/>
      <c r="D50" s="316"/>
      <c r="E50" s="109"/>
    </row>
    <row r="51" spans="1:5" s="52" customFormat="1" ht="12" customHeight="1">
      <c r="A51" s="197" t="s">
        <v>61</v>
      </c>
      <c r="B51" s="180" t="s">
        <v>203</v>
      </c>
      <c r="C51" s="170"/>
      <c r="D51" s="314">
        <v>900000</v>
      </c>
      <c r="E51" s="107">
        <v>900000</v>
      </c>
    </row>
    <row r="52" spans="1:5" s="52" customFormat="1" ht="12" customHeight="1">
      <c r="A52" s="197" t="s">
        <v>199</v>
      </c>
      <c r="B52" s="180" t="s">
        <v>204</v>
      </c>
      <c r="C52" s="170"/>
      <c r="D52" s="314"/>
      <c r="E52" s="107"/>
    </row>
    <row r="53" spans="1:5" s="52" customFormat="1" ht="12" customHeight="1">
      <c r="A53" s="197" t="s">
        <v>200</v>
      </c>
      <c r="B53" s="180" t="s">
        <v>205</v>
      </c>
      <c r="C53" s="170"/>
      <c r="D53" s="314"/>
      <c r="E53" s="107"/>
    </row>
    <row r="54" spans="1:5" s="52" customFormat="1" ht="12" customHeight="1" thickBot="1">
      <c r="A54" s="198" t="s">
        <v>201</v>
      </c>
      <c r="B54" s="181" t="s">
        <v>206</v>
      </c>
      <c r="C54" s="171"/>
      <c r="D54" s="315"/>
      <c r="E54" s="108"/>
    </row>
    <row r="55" spans="1:5" s="52" customFormat="1" ht="12" customHeight="1" thickBot="1">
      <c r="A55" s="25" t="s">
        <v>121</v>
      </c>
      <c r="B55" s="19" t="s">
        <v>207</v>
      </c>
      <c r="C55" s="166">
        <f>SUM(C56:C58)</f>
        <v>3596255</v>
      </c>
      <c r="D55" s="253">
        <f>SUM(D56:D58)</f>
        <v>952000</v>
      </c>
      <c r="E55" s="103">
        <f>SUM(E56:E58)</f>
        <v>878770</v>
      </c>
    </row>
    <row r="56" spans="1:5" s="52" customFormat="1" ht="12" customHeight="1">
      <c r="A56" s="196" t="s">
        <v>62</v>
      </c>
      <c r="B56" s="179" t="s">
        <v>208</v>
      </c>
      <c r="C56" s="168"/>
      <c r="D56" s="254"/>
      <c r="E56" s="105"/>
    </row>
    <row r="57" spans="1:5" s="52" customFormat="1" ht="12" customHeight="1">
      <c r="A57" s="197" t="s">
        <v>63</v>
      </c>
      <c r="B57" s="180" t="s">
        <v>332</v>
      </c>
      <c r="C57" s="167"/>
      <c r="D57" s="255"/>
      <c r="E57" s="104"/>
    </row>
    <row r="58" spans="1:5" s="52" customFormat="1" ht="12" customHeight="1">
      <c r="A58" s="197" t="s">
        <v>211</v>
      </c>
      <c r="B58" s="180" t="s">
        <v>209</v>
      </c>
      <c r="C58" s="763">
        <v>3596255</v>
      </c>
      <c r="D58" s="255">
        <v>952000</v>
      </c>
      <c r="E58" s="104">
        <v>878770</v>
      </c>
    </row>
    <row r="59" spans="1:5" s="52" customFormat="1" ht="12" customHeight="1" thickBot="1">
      <c r="A59" s="198" t="s">
        <v>212</v>
      </c>
      <c r="B59" s="181" t="s">
        <v>210</v>
      </c>
      <c r="C59" s="169"/>
      <c r="D59" s="256"/>
      <c r="E59" s="106"/>
    </row>
    <row r="60" spans="1:5" s="52" customFormat="1" ht="12" customHeight="1" thickBot="1">
      <c r="A60" s="25" t="s">
        <v>13</v>
      </c>
      <c r="B60" s="110" t="s">
        <v>213</v>
      </c>
      <c r="C60" s="166">
        <f>SUM(C61:C63)</f>
        <v>0</v>
      </c>
      <c r="D60" s="253">
        <f>SUM(D61:D63)</f>
        <v>0</v>
      </c>
      <c r="E60" s="103">
        <f>SUM(E61:E63)</f>
        <v>680000</v>
      </c>
    </row>
    <row r="61" spans="1:5" s="52" customFormat="1" ht="12" customHeight="1">
      <c r="A61" s="196" t="s">
        <v>122</v>
      </c>
      <c r="B61" s="179" t="s">
        <v>215</v>
      </c>
      <c r="C61" s="170"/>
      <c r="D61" s="314"/>
      <c r="E61" s="107"/>
    </row>
    <row r="62" spans="1:5" s="52" customFormat="1" ht="12" customHeight="1">
      <c r="A62" s="197" t="s">
        <v>123</v>
      </c>
      <c r="B62" s="180" t="s">
        <v>333</v>
      </c>
      <c r="C62" s="170"/>
      <c r="D62" s="314"/>
      <c r="E62" s="107"/>
    </row>
    <row r="63" spans="1:5" s="52" customFormat="1" ht="12" customHeight="1">
      <c r="A63" s="197" t="s">
        <v>146</v>
      </c>
      <c r="B63" s="180" t="s">
        <v>216</v>
      </c>
      <c r="C63" s="170"/>
      <c r="D63" s="314"/>
      <c r="E63" s="107">
        <v>680000</v>
      </c>
    </row>
    <row r="64" spans="1:5" s="52" customFormat="1" ht="12" customHeight="1" thickBot="1">
      <c r="A64" s="198" t="s">
        <v>214</v>
      </c>
      <c r="B64" s="181" t="s">
        <v>217</v>
      </c>
      <c r="C64" s="170"/>
      <c r="D64" s="314"/>
      <c r="E64" s="107"/>
    </row>
    <row r="65" spans="1:5" s="52" customFormat="1" ht="12" customHeight="1" thickBot="1">
      <c r="A65" s="25" t="s">
        <v>14</v>
      </c>
      <c r="B65" s="19" t="s">
        <v>218</v>
      </c>
      <c r="C65" s="172">
        <f>+C8+C15+C22+C29+C37+C49+C55+C60</f>
        <v>706210544</v>
      </c>
      <c r="D65" s="257">
        <f>+D8+D15+D22+D29+D37+D49+D55+D60</f>
        <v>787270588</v>
      </c>
      <c r="E65" s="208">
        <f>+E8+E15+E22+E29+E37+E49+E55+E60</f>
        <v>682510994</v>
      </c>
    </row>
    <row r="66" spans="1:5" s="52" customFormat="1" ht="12" customHeight="1" thickBot="1">
      <c r="A66" s="199" t="s">
        <v>303</v>
      </c>
      <c r="B66" s="110" t="s">
        <v>220</v>
      </c>
      <c r="C66" s="166">
        <f>SUM(C67:C69)</f>
        <v>0</v>
      </c>
      <c r="D66" s="253">
        <f>SUM(D67:D69)</f>
        <v>0</v>
      </c>
      <c r="E66" s="103">
        <f>SUM(E67:E69)</f>
        <v>0</v>
      </c>
    </row>
    <row r="67" spans="1:5" s="52" customFormat="1" ht="12" customHeight="1">
      <c r="A67" s="196" t="s">
        <v>248</v>
      </c>
      <c r="B67" s="179" t="s">
        <v>221</v>
      </c>
      <c r="C67" s="170"/>
      <c r="D67" s="314"/>
      <c r="E67" s="107"/>
    </row>
    <row r="68" spans="1:5" s="52" customFormat="1" ht="12" customHeight="1">
      <c r="A68" s="197" t="s">
        <v>257</v>
      </c>
      <c r="B68" s="180" t="s">
        <v>222</v>
      </c>
      <c r="C68" s="170"/>
      <c r="D68" s="314"/>
      <c r="E68" s="107"/>
    </row>
    <row r="69" spans="1:5" s="52" customFormat="1" ht="12" customHeight="1" thickBot="1">
      <c r="A69" s="206" t="s">
        <v>258</v>
      </c>
      <c r="B69" s="384" t="s">
        <v>365</v>
      </c>
      <c r="C69" s="385"/>
      <c r="D69" s="317"/>
      <c r="E69" s="386"/>
    </row>
    <row r="70" spans="1:5" s="52" customFormat="1" ht="12" customHeight="1" thickBot="1">
      <c r="A70" s="199" t="s">
        <v>224</v>
      </c>
      <c r="B70" s="110" t="s">
        <v>225</v>
      </c>
      <c r="C70" s="166">
        <f>SUM(C71:C74)</f>
        <v>0</v>
      </c>
      <c r="D70" s="166">
        <f>SUM(D71:D74)</f>
        <v>0</v>
      </c>
      <c r="E70" s="103">
        <f>SUM(E71:E74)</f>
        <v>0</v>
      </c>
    </row>
    <row r="71" spans="1:5" s="52" customFormat="1" ht="12" customHeight="1">
      <c r="A71" s="196" t="s">
        <v>100</v>
      </c>
      <c r="B71" s="367" t="s">
        <v>226</v>
      </c>
      <c r="C71" s="170"/>
      <c r="D71" s="170"/>
      <c r="E71" s="107"/>
    </row>
    <row r="72" spans="1:5" s="52" customFormat="1" ht="12" customHeight="1">
      <c r="A72" s="197" t="s">
        <v>101</v>
      </c>
      <c r="B72" s="367" t="s">
        <v>499</v>
      </c>
      <c r="C72" s="170"/>
      <c r="D72" s="170"/>
      <c r="E72" s="107"/>
    </row>
    <row r="73" spans="1:5" s="52" customFormat="1" ht="12" customHeight="1">
      <c r="A73" s="197" t="s">
        <v>249</v>
      </c>
      <c r="B73" s="367" t="s">
        <v>227</v>
      </c>
      <c r="C73" s="170"/>
      <c r="D73" s="170"/>
      <c r="E73" s="107"/>
    </row>
    <row r="74" spans="1:5" s="52" customFormat="1" ht="12" customHeight="1" thickBot="1">
      <c r="A74" s="198" t="s">
        <v>250</v>
      </c>
      <c r="B74" s="368" t="s">
        <v>500</v>
      </c>
      <c r="C74" s="170"/>
      <c r="D74" s="170"/>
      <c r="E74" s="107"/>
    </row>
    <row r="75" spans="1:5" s="52" customFormat="1" ht="12" customHeight="1" thickBot="1">
      <c r="A75" s="199" t="s">
        <v>228</v>
      </c>
      <c r="B75" s="110" t="s">
        <v>229</v>
      </c>
      <c r="C75" s="166">
        <f>SUM(C76:C77)</f>
        <v>509359850</v>
      </c>
      <c r="D75" s="166">
        <f>SUM(D76:D77)</f>
        <v>498771737</v>
      </c>
      <c r="E75" s="103">
        <f>SUM(E76:E77)</f>
        <v>498771737</v>
      </c>
    </row>
    <row r="76" spans="1:5" s="52" customFormat="1" ht="12" customHeight="1">
      <c r="A76" s="196" t="s">
        <v>251</v>
      </c>
      <c r="B76" s="179" t="s">
        <v>230</v>
      </c>
      <c r="C76" s="767">
        <v>509359850</v>
      </c>
      <c r="D76" s="170">
        <v>498771737</v>
      </c>
      <c r="E76" s="107">
        <v>498771737</v>
      </c>
    </row>
    <row r="77" spans="1:5" s="52" customFormat="1" ht="12" customHeight="1" thickBot="1">
      <c r="A77" s="198" t="s">
        <v>252</v>
      </c>
      <c r="B77" s="181" t="s">
        <v>231</v>
      </c>
      <c r="C77" s="170"/>
      <c r="D77" s="170"/>
      <c r="E77" s="107"/>
    </row>
    <row r="78" spans="1:5" s="51" customFormat="1" ht="12" customHeight="1" thickBot="1">
      <c r="A78" s="199" t="s">
        <v>232</v>
      </c>
      <c r="B78" s="110" t="s">
        <v>233</v>
      </c>
      <c r="C78" s="166">
        <f>SUM(C79:C81)</f>
        <v>10855627</v>
      </c>
      <c r="D78" s="166">
        <f>SUM(D79:D81)</f>
        <v>10855627</v>
      </c>
      <c r="E78" s="103">
        <f>SUM(E79:E81)</f>
        <v>10356673</v>
      </c>
    </row>
    <row r="79" spans="1:5" s="52" customFormat="1" ht="12" customHeight="1">
      <c r="A79" s="196" t="s">
        <v>253</v>
      </c>
      <c r="B79" s="179" t="s">
        <v>234</v>
      </c>
      <c r="C79" s="767">
        <v>10855627</v>
      </c>
      <c r="D79" s="170">
        <v>10855627</v>
      </c>
      <c r="E79" s="107">
        <v>10356673</v>
      </c>
    </row>
    <row r="80" spans="1:5" s="52" customFormat="1" ht="12" customHeight="1">
      <c r="A80" s="197" t="s">
        <v>254</v>
      </c>
      <c r="B80" s="180" t="s">
        <v>235</v>
      </c>
      <c r="C80" s="170"/>
      <c r="D80" s="170"/>
      <c r="E80" s="107"/>
    </row>
    <row r="81" spans="1:5" s="52" customFormat="1" ht="12" customHeight="1" thickBot="1">
      <c r="A81" s="198" t="s">
        <v>255</v>
      </c>
      <c r="B81" s="181" t="s">
        <v>501</v>
      </c>
      <c r="C81" s="170"/>
      <c r="D81" s="170"/>
      <c r="E81" s="107"/>
    </row>
    <row r="82" spans="1:5" s="52" customFormat="1" ht="12" customHeight="1" thickBot="1">
      <c r="A82" s="199" t="s">
        <v>236</v>
      </c>
      <c r="B82" s="110" t="s">
        <v>256</v>
      </c>
      <c r="C82" s="166">
        <f>SUM(C83:C86)</f>
        <v>0</v>
      </c>
      <c r="D82" s="166">
        <f>SUM(D83:D86)</f>
        <v>0</v>
      </c>
      <c r="E82" s="103">
        <f>SUM(E83:E86)</f>
        <v>0</v>
      </c>
    </row>
    <row r="83" spans="1:5" s="52" customFormat="1" ht="12" customHeight="1">
      <c r="A83" s="200" t="s">
        <v>237</v>
      </c>
      <c r="B83" s="179" t="s">
        <v>238</v>
      </c>
      <c r="C83" s="170"/>
      <c r="D83" s="170"/>
      <c r="E83" s="107"/>
    </row>
    <row r="84" spans="1:5" s="52" customFormat="1" ht="12" customHeight="1">
      <c r="A84" s="201" t="s">
        <v>239</v>
      </c>
      <c r="B84" s="180" t="s">
        <v>240</v>
      </c>
      <c r="C84" s="170"/>
      <c r="D84" s="170"/>
      <c r="E84" s="107"/>
    </row>
    <row r="85" spans="1:5" s="52" customFormat="1" ht="12" customHeight="1">
      <c r="A85" s="201" t="s">
        <v>241</v>
      </c>
      <c r="B85" s="180" t="s">
        <v>242</v>
      </c>
      <c r="C85" s="170"/>
      <c r="D85" s="170"/>
      <c r="E85" s="107"/>
    </row>
    <row r="86" spans="1:5" s="51" customFormat="1" ht="12" customHeight="1" thickBot="1">
      <c r="A86" s="202" t="s">
        <v>243</v>
      </c>
      <c r="B86" s="181" t="s">
        <v>244</v>
      </c>
      <c r="C86" s="170"/>
      <c r="D86" s="170"/>
      <c r="E86" s="107"/>
    </row>
    <row r="87" spans="1:5" s="51" customFormat="1" ht="12" customHeight="1" thickBot="1">
      <c r="A87" s="199" t="s">
        <v>245</v>
      </c>
      <c r="B87" s="110" t="s">
        <v>379</v>
      </c>
      <c r="C87" s="222"/>
      <c r="D87" s="222"/>
      <c r="E87" s="223"/>
    </row>
    <row r="88" spans="1:5" s="51" customFormat="1" ht="12" customHeight="1" thickBot="1">
      <c r="A88" s="199" t="s">
        <v>397</v>
      </c>
      <c r="B88" s="110" t="s">
        <v>246</v>
      </c>
      <c r="C88" s="222"/>
      <c r="D88" s="222"/>
      <c r="E88" s="223"/>
    </row>
    <row r="89" spans="1:5" s="51" customFormat="1" ht="12" customHeight="1" thickBot="1">
      <c r="A89" s="199" t="s">
        <v>398</v>
      </c>
      <c r="B89" s="186" t="s">
        <v>382</v>
      </c>
      <c r="C89" s="172">
        <f>+C66+C70+C75+C78+C82+C88+C87</f>
        <v>520215477</v>
      </c>
      <c r="D89" s="172">
        <f>+D66+D70+D75+D78+D82+D88+D87</f>
        <v>509627364</v>
      </c>
      <c r="E89" s="208">
        <f>+E66+E70+E75+E78+E82+E88+E87</f>
        <v>509128410</v>
      </c>
    </row>
    <row r="90" spans="1:5" s="51" customFormat="1" ht="12" customHeight="1" thickBot="1">
      <c r="A90" s="203" t="s">
        <v>399</v>
      </c>
      <c r="B90" s="187" t="s">
        <v>400</v>
      </c>
      <c r="C90" s="172">
        <f>+C65+C89</f>
        <v>1226426021</v>
      </c>
      <c r="D90" s="172">
        <f>+D65+D89</f>
        <v>1296897952</v>
      </c>
      <c r="E90" s="208">
        <f>+E65+E89</f>
        <v>1191639404</v>
      </c>
    </row>
    <row r="91" spans="1:3" s="52" customFormat="1" ht="15" customHeight="1" thickBot="1">
      <c r="A91" s="87"/>
      <c r="B91" s="88"/>
      <c r="C91" s="149"/>
    </row>
    <row r="92" spans="1:5" s="45" customFormat="1" ht="16.5" customHeight="1" thickBot="1">
      <c r="A92" s="895" t="s">
        <v>41</v>
      </c>
      <c r="B92" s="896"/>
      <c r="C92" s="896"/>
      <c r="D92" s="896"/>
      <c r="E92" s="897"/>
    </row>
    <row r="93" spans="1:5" s="53" customFormat="1" ht="12" customHeight="1" thickBot="1">
      <c r="A93" s="173" t="s">
        <v>6</v>
      </c>
      <c r="B93" s="24" t="s">
        <v>404</v>
      </c>
      <c r="C93" s="165">
        <f>+C94+C95+C96+C97+C98+C111</f>
        <v>372554036</v>
      </c>
      <c r="D93" s="165">
        <f>+D94+D95+D96+D97+D98+D111</f>
        <v>460185176</v>
      </c>
      <c r="E93" s="236">
        <f>+E94+E95+E96+E97+E98+E111</f>
        <v>420796260</v>
      </c>
    </row>
    <row r="94" spans="1:5" ht="12" customHeight="1">
      <c r="A94" s="204" t="s">
        <v>64</v>
      </c>
      <c r="B94" s="8" t="s">
        <v>35</v>
      </c>
      <c r="C94" s="768">
        <v>174243083</v>
      </c>
      <c r="D94" s="243">
        <v>208647611</v>
      </c>
      <c r="E94" s="237">
        <v>181483466</v>
      </c>
    </row>
    <row r="95" spans="1:5" ht="12" customHeight="1">
      <c r="A95" s="197" t="s">
        <v>65</v>
      </c>
      <c r="B95" s="6" t="s">
        <v>124</v>
      </c>
      <c r="C95" s="763">
        <v>21102839</v>
      </c>
      <c r="D95" s="167">
        <v>25539981</v>
      </c>
      <c r="E95" s="104">
        <v>21597786</v>
      </c>
    </row>
    <row r="96" spans="1:5" ht="12" customHeight="1">
      <c r="A96" s="197" t="s">
        <v>66</v>
      </c>
      <c r="B96" s="6" t="s">
        <v>92</v>
      </c>
      <c r="C96" s="766">
        <v>93605201</v>
      </c>
      <c r="D96" s="167">
        <v>129233274</v>
      </c>
      <c r="E96" s="106">
        <v>126268024</v>
      </c>
    </row>
    <row r="97" spans="1:5" ht="12" customHeight="1">
      <c r="A97" s="197" t="s">
        <v>67</v>
      </c>
      <c r="B97" s="9" t="s">
        <v>125</v>
      </c>
      <c r="C97" s="766">
        <v>36831000</v>
      </c>
      <c r="D97" s="256">
        <v>46110836</v>
      </c>
      <c r="E97" s="106">
        <v>45233678</v>
      </c>
    </row>
    <row r="98" spans="1:5" ht="12" customHeight="1">
      <c r="A98" s="197" t="s">
        <v>76</v>
      </c>
      <c r="B98" s="17" t="s">
        <v>126</v>
      </c>
      <c r="C98" s="169">
        <f>SUM(C99:C110)</f>
        <v>45771913</v>
      </c>
      <c r="D98" s="169">
        <f>SUM(D99:D110)</f>
        <v>50143696</v>
      </c>
      <c r="E98" s="169">
        <f>SUM(E99:E110)</f>
        <v>46213306</v>
      </c>
    </row>
    <row r="99" spans="1:5" ht="12" customHeight="1">
      <c r="A99" s="197" t="s">
        <v>68</v>
      </c>
      <c r="B99" s="6" t="s">
        <v>401</v>
      </c>
      <c r="C99" s="766"/>
      <c r="D99" s="256"/>
      <c r="E99" s="106"/>
    </row>
    <row r="100" spans="1:5" ht="12" customHeight="1">
      <c r="A100" s="197" t="s">
        <v>69</v>
      </c>
      <c r="B100" s="63" t="s">
        <v>345</v>
      </c>
      <c r="C100" s="766"/>
      <c r="D100" s="256"/>
      <c r="E100" s="106"/>
    </row>
    <row r="101" spans="1:5" ht="12" customHeight="1">
      <c r="A101" s="197" t="s">
        <v>77</v>
      </c>
      <c r="B101" s="63" t="s">
        <v>344</v>
      </c>
      <c r="C101" s="766">
        <v>1268909</v>
      </c>
      <c r="D101" s="256">
        <v>1767233</v>
      </c>
      <c r="E101" s="106">
        <v>498324</v>
      </c>
    </row>
    <row r="102" spans="1:5" ht="12" customHeight="1">
      <c r="A102" s="197" t="s">
        <v>78</v>
      </c>
      <c r="B102" s="63" t="s">
        <v>262</v>
      </c>
      <c r="C102" s="766"/>
      <c r="D102" s="256"/>
      <c r="E102" s="106"/>
    </row>
    <row r="103" spans="1:5" ht="12" customHeight="1">
      <c r="A103" s="197" t="s">
        <v>79</v>
      </c>
      <c r="B103" s="64" t="s">
        <v>263</v>
      </c>
      <c r="C103" s="766"/>
      <c r="D103" s="256"/>
      <c r="E103" s="106"/>
    </row>
    <row r="104" spans="1:5" ht="12" customHeight="1">
      <c r="A104" s="197" t="s">
        <v>80</v>
      </c>
      <c r="B104" s="64" t="s">
        <v>264</v>
      </c>
      <c r="C104" s="766"/>
      <c r="D104" s="256"/>
      <c r="E104" s="106"/>
    </row>
    <row r="105" spans="1:5" ht="12" customHeight="1">
      <c r="A105" s="197" t="s">
        <v>82</v>
      </c>
      <c r="B105" s="63" t="s">
        <v>265</v>
      </c>
      <c r="C105" s="766">
        <v>25303004</v>
      </c>
      <c r="D105" s="256">
        <v>34828463</v>
      </c>
      <c r="E105" s="106">
        <v>32167982</v>
      </c>
    </row>
    <row r="106" spans="1:5" ht="12" customHeight="1">
      <c r="A106" s="197" t="s">
        <v>127</v>
      </c>
      <c r="B106" s="63" t="s">
        <v>266</v>
      </c>
      <c r="C106" s="766"/>
      <c r="D106" s="256"/>
      <c r="E106" s="106"/>
    </row>
    <row r="107" spans="1:5" ht="12" customHeight="1">
      <c r="A107" s="197" t="s">
        <v>260</v>
      </c>
      <c r="B107" s="64" t="s">
        <v>267</v>
      </c>
      <c r="C107" s="766"/>
      <c r="D107" s="256"/>
      <c r="E107" s="106"/>
    </row>
    <row r="108" spans="1:5" ht="12" customHeight="1">
      <c r="A108" s="205" t="s">
        <v>261</v>
      </c>
      <c r="B108" s="65" t="s">
        <v>268</v>
      </c>
      <c r="C108" s="766"/>
      <c r="D108" s="256"/>
      <c r="E108" s="106"/>
    </row>
    <row r="109" spans="1:5" ht="12" customHeight="1">
      <c r="A109" s="197" t="s">
        <v>342</v>
      </c>
      <c r="B109" s="65" t="s">
        <v>269</v>
      </c>
      <c r="C109" s="766"/>
      <c r="D109" s="256"/>
      <c r="E109" s="106"/>
    </row>
    <row r="110" spans="1:5" ht="12" customHeight="1">
      <c r="A110" s="197" t="s">
        <v>343</v>
      </c>
      <c r="B110" s="64" t="s">
        <v>270</v>
      </c>
      <c r="C110" s="763">
        <v>19200000</v>
      </c>
      <c r="D110" s="255">
        <v>13548000</v>
      </c>
      <c r="E110" s="104">
        <v>13547000</v>
      </c>
    </row>
    <row r="111" spans="1:5" ht="12" customHeight="1">
      <c r="A111" s="197" t="s">
        <v>347</v>
      </c>
      <c r="B111" s="9" t="s">
        <v>36</v>
      </c>
      <c r="C111" s="763">
        <f>SUM(C112:C113)</f>
        <v>1000000</v>
      </c>
      <c r="D111" s="255">
        <f>SUM(D112:D113)</f>
        <v>509778</v>
      </c>
      <c r="E111" s="104"/>
    </row>
    <row r="112" spans="1:5" ht="12" customHeight="1">
      <c r="A112" s="198" t="s">
        <v>348</v>
      </c>
      <c r="B112" s="6" t="s">
        <v>402</v>
      </c>
      <c r="C112" s="766">
        <v>500000</v>
      </c>
      <c r="D112" s="256">
        <v>9778</v>
      </c>
      <c r="E112" s="106"/>
    </row>
    <row r="113" spans="1:5" ht="12" customHeight="1" thickBot="1">
      <c r="A113" s="206" t="s">
        <v>349</v>
      </c>
      <c r="B113" s="66" t="s">
        <v>403</v>
      </c>
      <c r="C113" s="772">
        <v>500000</v>
      </c>
      <c r="D113" s="320">
        <v>500000</v>
      </c>
      <c r="E113" s="238"/>
    </row>
    <row r="114" spans="1:5" ht="12" customHeight="1" thickBot="1">
      <c r="A114" s="25" t="s">
        <v>7</v>
      </c>
      <c r="B114" s="23" t="s">
        <v>271</v>
      </c>
      <c r="C114" s="166">
        <f>+C115+C117+C119</f>
        <v>662275328</v>
      </c>
      <c r="D114" s="253">
        <f>+D115+D117+D119</f>
        <v>643470836</v>
      </c>
      <c r="E114" s="103">
        <f>+E115+E117+E119</f>
        <v>155668727</v>
      </c>
    </row>
    <row r="115" spans="1:5" ht="12" customHeight="1">
      <c r="A115" s="196" t="s">
        <v>70</v>
      </c>
      <c r="B115" s="6" t="s">
        <v>145</v>
      </c>
      <c r="C115" s="762">
        <v>507091434</v>
      </c>
      <c r="D115" s="254">
        <v>488241217</v>
      </c>
      <c r="E115" s="105">
        <v>40585726</v>
      </c>
    </row>
    <row r="116" spans="1:5" ht="12" customHeight="1">
      <c r="A116" s="196" t="s">
        <v>71</v>
      </c>
      <c r="B116" s="10" t="s">
        <v>275</v>
      </c>
      <c r="C116" s="762">
        <v>393345326</v>
      </c>
      <c r="D116" s="254">
        <v>393345326</v>
      </c>
      <c r="E116" s="105"/>
    </row>
    <row r="117" spans="1:5" ht="12" customHeight="1">
      <c r="A117" s="196" t="s">
        <v>72</v>
      </c>
      <c r="B117" s="10" t="s">
        <v>128</v>
      </c>
      <c r="C117" s="763">
        <v>155183894</v>
      </c>
      <c r="D117" s="255">
        <v>155229619</v>
      </c>
      <c r="E117" s="104">
        <v>115083001</v>
      </c>
    </row>
    <row r="118" spans="1:5" ht="12" customHeight="1">
      <c r="A118" s="196" t="s">
        <v>73</v>
      </c>
      <c r="B118" s="10" t="s">
        <v>276</v>
      </c>
      <c r="C118" s="104">
        <v>121712648</v>
      </c>
      <c r="D118" s="255">
        <v>121712648</v>
      </c>
      <c r="E118" s="104"/>
    </row>
    <row r="119" spans="1:5" ht="12" customHeight="1">
      <c r="A119" s="196" t="s">
        <v>74</v>
      </c>
      <c r="B119" s="112" t="s">
        <v>147</v>
      </c>
      <c r="C119" s="167"/>
      <c r="D119" s="255"/>
      <c r="E119" s="104"/>
    </row>
    <row r="120" spans="1:5" ht="12" customHeight="1">
      <c r="A120" s="196" t="s">
        <v>81</v>
      </c>
      <c r="B120" s="111" t="s">
        <v>334</v>
      </c>
      <c r="C120" s="167"/>
      <c r="D120" s="255"/>
      <c r="E120" s="104"/>
    </row>
    <row r="121" spans="1:5" ht="12" customHeight="1">
      <c r="A121" s="196" t="s">
        <v>83</v>
      </c>
      <c r="B121" s="175" t="s">
        <v>281</v>
      </c>
      <c r="C121" s="167"/>
      <c r="D121" s="255"/>
      <c r="E121" s="104"/>
    </row>
    <row r="122" spans="1:5" ht="12" customHeight="1">
      <c r="A122" s="196" t="s">
        <v>129</v>
      </c>
      <c r="B122" s="64" t="s">
        <v>264</v>
      </c>
      <c r="C122" s="167"/>
      <c r="D122" s="255"/>
      <c r="E122" s="104"/>
    </row>
    <row r="123" spans="1:5" ht="12" customHeight="1">
      <c r="A123" s="196" t="s">
        <v>130</v>
      </c>
      <c r="B123" s="64" t="s">
        <v>280</v>
      </c>
      <c r="C123" s="167"/>
      <c r="D123" s="255"/>
      <c r="E123" s="104"/>
    </row>
    <row r="124" spans="1:5" ht="12" customHeight="1">
      <c r="A124" s="196" t="s">
        <v>131</v>
      </c>
      <c r="B124" s="64" t="s">
        <v>279</v>
      </c>
      <c r="C124" s="167"/>
      <c r="D124" s="255"/>
      <c r="E124" s="104"/>
    </row>
    <row r="125" spans="1:5" ht="12" customHeight="1">
      <c r="A125" s="196" t="s">
        <v>272</v>
      </c>
      <c r="B125" s="64" t="s">
        <v>267</v>
      </c>
      <c r="C125" s="167"/>
      <c r="D125" s="255"/>
      <c r="E125" s="104"/>
    </row>
    <row r="126" spans="1:5" ht="12" customHeight="1">
      <c r="A126" s="196" t="s">
        <v>273</v>
      </c>
      <c r="B126" s="64" t="s">
        <v>278</v>
      </c>
      <c r="C126" s="167"/>
      <c r="D126" s="255"/>
      <c r="E126" s="104"/>
    </row>
    <row r="127" spans="1:5" ht="12" customHeight="1" thickBot="1">
      <c r="A127" s="205" t="s">
        <v>274</v>
      </c>
      <c r="B127" s="64" t="s">
        <v>277</v>
      </c>
      <c r="C127" s="169"/>
      <c r="D127" s="256"/>
      <c r="E127" s="106"/>
    </row>
    <row r="128" spans="1:5" ht="12" customHeight="1" thickBot="1">
      <c r="A128" s="25" t="s">
        <v>8</v>
      </c>
      <c r="B128" s="57" t="s">
        <v>352</v>
      </c>
      <c r="C128" s="166">
        <f>+C93+C114</f>
        <v>1034829364</v>
      </c>
      <c r="D128" s="253">
        <f>+D93+D114</f>
        <v>1103656012</v>
      </c>
      <c r="E128" s="103">
        <f>+E93+E114</f>
        <v>576464987</v>
      </c>
    </row>
    <row r="129" spans="1:5" ht="12" customHeight="1" thickBot="1">
      <c r="A129" s="25" t="s">
        <v>9</v>
      </c>
      <c r="B129" s="57" t="s">
        <v>353</v>
      </c>
      <c r="C129" s="166">
        <f>+C130+C131+C132</f>
        <v>0</v>
      </c>
      <c r="D129" s="253">
        <f>+D130+D131+D132</f>
        <v>0</v>
      </c>
      <c r="E129" s="103">
        <f>+E130+E131+E132</f>
        <v>0</v>
      </c>
    </row>
    <row r="130" spans="1:5" s="53" customFormat="1" ht="12" customHeight="1">
      <c r="A130" s="196" t="s">
        <v>179</v>
      </c>
      <c r="B130" s="7" t="s">
        <v>407</v>
      </c>
      <c r="C130" s="167"/>
      <c r="D130" s="255"/>
      <c r="E130" s="104"/>
    </row>
    <row r="131" spans="1:5" ht="12" customHeight="1">
      <c r="A131" s="196" t="s">
        <v>180</v>
      </c>
      <c r="B131" s="7" t="s">
        <v>361</v>
      </c>
      <c r="C131" s="167"/>
      <c r="D131" s="255"/>
      <c r="E131" s="104"/>
    </row>
    <row r="132" spans="1:5" ht="12" customHeight="1" thickBot="1">
      <c r="A132" s="205" t="s">
        <v>181</v>
      </c>
      <c r="B132" s="5" t="s">
        <v>406</v>
      </c>
      <c r="C132" s="167"/>
      <c r="D132" s="255"/>
      <c r="E132" s="104"/>
    </row>
    <row r="133" spans="1:5" ht="12" customHeight="1" thickBot="1">
      <c r="A133" s="25" t="s">
        <v>10</v>
      </c>
      <c r="B133" s="57" t="s">
        <v>354</v>
      </c>
      <c r="C133" s="166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4"/>
    </row>
    <row r="135" spans="1:5" ht="12" customHeight="1">
      <c r="A135" s="196" t="s">
        <v>58</v>
      </c>
      <c r="B135" s="7" t="s">
        <v>355</v>
      </c>
      <c r="C135" s="167"/>
      <c r="D135" s="255"/>
      <c r="E135" s="104"/>
    </row>
    <row r="136" spans="1:5" ht="12" customHeight="1">
      <c r="A136" s="196" t="s">
        <v>59</v>
      </c>
      <c r="B136" s="7" t="s">
        <v>356</v>
      </c>
      <c r="C136" s="167"/>
      <c r="D136" s="255"/>
      <c r="E136" s="104"/>
    </row>
    <row r="137" spans="1:5" ht="12" customHeight="1">
      <c r="A137" s="196" t="s">
        <v>116</v>
      </c>
      <c r="B137" s="7" t="s">
        <v>405</v>
      </c>
      <c r="C137" s="167"/>
      <c r="D137" s="255"/>
      <c r="E137" s="104"/>
    </row>
    <row r="138" spans="1:5" ht="12" customHeight="1">
      <c r="A138" s="196" t="s">
        <v>117</v>
      </c>
      <c r="B138" s="7" t="s">
        <v>358</v>
      </c>
      <c r="C138" s="167"/>
      <c r="D138" s="255"/>
      <c r="E138" s="104"/>
    </row>
    <row r="139" spans="1:5" s="53" customFormat="1" ht="12" customHeight="1" thickBot="1">
      <c r="A139" s="205" t="s">
        <v>118</v>
      </c>
      <c r="B139" s="5" t="s">
        <v>359</v>
      </c>
      <c r="C139" s="167"/>
      <c r="D139" s="255"/>
      <c r="E139" s="104"/>
    </row>
    <row r="140" spans="1:11" ht="12" customHeight="1" thickBot="1">
      <c r="A140" s="25" t="s">
        <v>11</v>
      </c>
      <c r="B140" s="57" t="s">
        <v>417</v>
      </c>
      <c r="C140" s="172">
        <f>+C141+C142+C144+C145+C143</f>
        <v>191596657</v>
      </c>
      <c r="D140" s="257">
        <f>+D141+D142+D144+D145+D143</f>
        <v>193241940</v>
      </c>
      <c r="E140" s="208">
        <f>+E141+E142+E144+E145+E143</f>
        <v>189733449</v>
      </c>
      <c r="K140" s="96"/>
    </row>
    <row r="141" spans="1:5" ht="12.75">
      <c r="A141" s="196" t="s">
        <v>60</v>
      </c>
      <c r="B141" s="7" t="s">
        <v>282</v>
      </c>
      <c r="C141" s="167"/>
      <c r="D141" s="255"/>
      <c r="E141" s="104"/>
    </row>
    <row r="142" spans="1:5" ht="12" customHeight="1">
      <c r="A142" s="196" t="s">
        <v>61</v>
      </c>
      <c r="B142" s="7" t="s">
        <v>283</v>
      </c>
      <c r="C142" s="104">
        <v>10855627</v>
      </c>
      <c r="D142" s="255">
        <v>10855627</v>
      </c>
      <c r="E142" s="255">
        <v>10855627</v>
      </c>
    </row>
    <row r="143" spans="1:5" ht="12" customHeight="1">
      <c r="A143" s="196" t="s">
        <v>199</v>
      </c>
      <c r="B143" s="7" t="s">
        <v>416</v>
      </c>
      <c r="C143" s="104">
        <v>180741030</v>
      </c>
      <c r="D143" s="255">
        <v>182386313</v>
      </c>
      <c r="E143" s="104">
        <v>178877822</v>
      </c>
    </row>
    <row r="144" spans="1:5" s="53" customFormat="1" ht="12" customHeight="1">
      <c r="A144" s="196" t="s">
        <v>200</v>
      </c>
      <c r="B144" s="7" t="s">
        <v>368</v>
      </c>
      <c r="C144" s="167"/>
      <c r="D144" s="255"/>
      <c r="E144" s="104"/>
    </row>
    <row r="145" spans="1:5" s="53" customFormat="1" ht="12" customHeight="1" thickBot="1">
      <c r="A145" s="205" t="s">
        <v>201</v>
      </c>
      <c r="B145" s="5" t="s">
        <v>299</v>
      </c>
      <c r="C145" s="167"/>
      <c r="D145" s="255"/>
      <c r="E145" s="104"/>
    </row>
    <row r="146" spans="1:5" s="53" customFormat="1" ht="12" customHeight="1" thickBot="1">
      <c r="A146" s="25" t="s">
        <v>12</v>
      </c>
      <c r="B146" s="57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3" customFormat="1" ht="12" customHeight="1">
      <c r="A147" s="196" t="s">
        <v>62</v>
      </c>
      <c r="B147" s="7" t="s">
        <v>364</v>
      </c>
      <c r="C147" s="167"/>
      <c r="D147" s="255"/>
      <c r="E147" s="104"/>
    </row>
    <row r="148" spans="1:5" s="53" customFormat="1" ht="12" customHeight="1">
      <c r="A148" s="196" t="s">
        <v>63</v>
      </c>
      <c r="B148" s="7" t="s">
        <v>371</v>
      </c>
      <c r="C148" s="167"/>
      <c r="D148" s="255"/>
      <c r="E148" s="104"/>
    </row>
    <row r="149" spans="1:5" s="53" customFormat="1" ht="12" customHeight="1">
      <c r="A149" s="196" t="s">
        <v>211</v>
      </c>
      <c r="B149" s="7" t="s">
        <v>366</v>
      </c>
      <c r="C149" s="167"/>
      <c r="D149" s="255"/>
      <c r="E149" s="104"/>
    </row>
    <row r="150" spans="1:5" s="53" customFormat="1" ht="12" customHeight="1">
      <c r="A150" s="196" t="s">
        <v>212</v>
      </c>
      <c r="B150" s="7" t="s">
        <v>408</v>
      </c>
      <c r="C150" s="167"/>
      <c r="D150" s="255"/>
      <c r="E150" s="104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6"/>
    </row>
    <row r="152" spans="1:5" ht="12.75" customHeight="1" thickBot="1">
      <c r="A152" s="235" t="s">
        <v>13</v>
      </c>
      <c r="B152" s="57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7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7" t="s">
        <v>377</v>
      </c>
      <c r="C154" s="248">
        <f>+C129+C133+C140+C146+C152+C153</f>
        <v>191596657</v>
      </c>
      <c r="D154" s="260">
        <f>+D129+D133+D140+D146+D152+D153</f>
        <v>193241940</v>
      </c>
      <c r="E154" s="242">
        <f>+E129+E133+E140+E146+E152+E153</f>
        <v>189733449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1226426021</v>
      </c>
      <c r="D155" s="260">
        <f>+D128+D154</f>
        <v>1296897952</v>
      </c>
      <c r="E155" s="242">
        <f>+E128+E154</f>
        <v>766198436</v>
      </c>
    </row>
    <row r="156" spans="1:5" ht="13.5" thickBot="1">
      <c r="A156" s="156"/>
      <c r="B156" s="157"/>
      <c r="C156" s="721">
        <f>C90-C155</f>
        <v>0</v>
      </c>
      <c r="D156" s="721">
        <f>D90-D155</f>
        <v>0</v>
      </c>
      <c r="E156" s="158"/>
    </row>
    <row r="157" spans="1:5" ht="15" customHeight="1" thickBot="1">
      <c r="A157" s="94" t="s">
        <v>494</v>
      </c>
      <c r="B157" s="95"/>
      <c r="C157" s="319">
        <v>12</v>
      </c>
      <c r="D157" s="319">
        <v>12</v>
      </c>
      <c r="E157" s="319">
        <v>12</v>
      </c>
    </row>
    <row r="158" spans="1:5" ht="14.25" customHeight="1" thickBot="1">
      <c r="A158" s="94" t="s">
        <v>495</v>
      </c>
      <c r="B158" s="95"/>
      <c r="C158" s="319">
        <v>158</v>
      </c>
      <c r="D158" s="319">
        <v>158</v>
      </c>
      <c r="E158" s="319">
        <v>158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8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K158"/>
  <sheetViews>
    <sheetView zoomScale="130" zoomScaleNormal="13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899" t="s">
        <v>976</v>
      </c>
      <c r="C1" s="900"/>
      <c r="D1" s="900"/>
      <c r="E1" s="900"/>
    </row>
    <row r="2" spans="1:5" s="49" customFormat="1" ht="21" customHeight="1" thickBot="1">
      <c r="A2" s="396" t="s">
        <v>45</v>
      </c>
      <c r="B2" s="898" t="s">
        <v>901</v>
      </c>
      <c r="C2" s="898"/>
      <c r="D2" s="898"/>
      <c r="E2" s="397" t="s">
        <v>39</v>
      </c>
    </row>
    <row r="3" spans="1:5" s="49" customFormat="1" ht="24.75" thickBot="1">
      <c r="A3" s="396" t="s">
        <v>137</v>
      </c>
      <c r="B3" s="898" t="s">
        <v>325</v>
      </c>
      <c r="C3" s="898"/>
      <c r="D3" s="898"/>
      <c r="E3" s="398" t="s">
        <v>43</v>
      </c>
    </row>
    <row r="4" spans="1:5" s="50" customFormat="1" ht="15.75" customHeight="1" thickBot="1">
      <c r="A4" s="390"/>
      <c r="B4" s="390"/>
      <c r="C4" s="391"/>
      <c r="D4" s="392"/>
      <c r="E4" s="391" t="str">
        <f>'Z_9.1.sz.mell'!E4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CONCATENATE('Z_9.1.sz.mell'!E5)</f>
        <v>Teljesítés
2018. XII. 31.</v>
      </c>
    </row>
    <row r="6" spans="1:5" s="45" customFormat="1" ht="12.75" customHeight="1" thickBot="1">
      <c r="A6" s="75" t="s">
        <v>388</v>
      </c>
      <c r="B6" s="76" t="s">
        <v>389</v>
      </c>
      <c r="C6" s="76" t="s">
        <v>390</v>
      </c>
      <c r="D6" s="313" t="s">
        <v>392</v>
      </c>
      <c r="E6" s="77" t="s">
        <v>391</v>
      </c>
    </row>
    <row r="7" spans="1:5" s="45" customFormat="1" ht="15.75" customHeight="1" thickBot="1">
      <c r="A7" s="895" t="s">
        <v>40</v>
      </c>
      <c r="B7" s="896"/>
      <c r="C7" s="896"/>
      <c r="D7" s="896"/>
      <c r="E7" s="897"/>
    </row>
    <row r="8" spans="1:5" s="45" customFormat="1" ht="12" customHeight="1" thickBot="1">
      <c r="A8" s="25" t="s">
        <v>6</v>
      </c>
      <c r="B8" s="19" t="s">
        <v>164</v>
      </c>
      <c r="C8" s="166">
        <f>+C9+C10+C11+C12+C13+C14</f>
        <v>295176323</v>
      </c>
      <c r="D8" s="253">
        <f>+D9+D10+D11+D12+D13+D14</f>
        <v>320279107</v>
      </c>
      <c r="E8" s="103">
        <f>+E9+E10+E11+E12+E13+E14</f>
        <v>324270631</v>
      </c>
    </row>
    <row r="9" spans="1:5" s="51" customFormat="1" ht="12" customHeight="1">
      <c r="A9" s="196" t="s">
        <v>64</v>
      </c>
      <c r="B9" s="179" t="s">
        <v>165</v>
      </c>
      <c r="C9" s="762">
        <v>111142834</v>
      </c>
      <c r="D9" s="762">
        <v>111142834</v>
      </c>
      <c r="E9" s="254">
        <v>111232138</v>
      </c>
    </row>
    <row r="10" spans="1:5" s="52" customFormat="1" ht="12" customHeight="1">
      <c r="A10" s="197" t="s">
        <v>65</v>
      </c>
      <c r="B10" s="180" t="s">
        <v>166</v>
      </c>
      <c r="C10" s="763">
        <v>67490033</v>
      </c>
      <c r="D10" s="255">
        <v>67490033</v>
      </c>
      <c r="E10" s="255">
        <v>67848733</v>
      </c>
    </row>
    <row r="11" spans="1:5" s="52" customFormat="1" ht="12" customHeight="1">
      <c r="A11" s="197" t="s">
        <v>66</v>
      </c>
      <c r="B11" s="180" t="s">
        <v>167</v>
      </c>
      <c r="C11" s="763">
        <v>112885626</v>
      </c>
      <c r="D11" s="255">
        <v>114610109</v>
      </c>
      <c r="E11" s="255">
        <v>114719968</v>
      </c>
    </row>
    <row r="12" spans="1:5" s="52" customFormat="1" ht="12" customHeight="1">
      <c r="A12" s="197" t="s">
        <v>67</v>
      </c>
      <c r="B12" s="180" t="s">
        <v>168</v>
      </c>
      <c r="C12" s="763">
        <v>3657830</v>
      </c>
      <c r="D12" s="255">
        <v>3804098</v>
      </c>
      <c r="E12" s="255">
        <v>3925985</v>
      </c>
    </row>
    <row r="13" spans="1:5" s="52" customFormat="1" ht="12" customHeight="1">
      <c r="A13" s="197" t="s">
        <v>99</v>
      </c>
      <c r="B13" s="180" t="s">
        <v>396</v>
      </c>
      <c r="C13" s="763"/>
      <c r="D13" s="255">
        <v>23232033</v>
      </c>
      <c r="E13" s="255">
        <v>26422015</v>
      </c>
    </row>
    <row r="14" spans="1:5" s="51" customFormat="1" ht="12" customHeight="1" thickBot="1">
      <c r="A14" s="198" t="s">
        <v>68</v>
      </c>
      <c r="B14" s="181" t="s">
        <v>337</v>
      </c>
      <c r="C14" s="167"/>
      <c r="D14" s="255"/>
      <c r="E14" s="255">
        <v>121792</v>
      </c>
    </row>
    <row r="15" spans="1:5" s="51" customFormat="1" ht="12" customHeight="1" thickBot="1">
      <c r="A15" s="25" t="s">
        <v>7</v>
      </c>
      <c r="B15" s="110" t="s">
        <v>169</v>
      </c>
      <c r="C15" s="166">
        <f>+C16+C17+C18+C19+C20</f>
        <v>188992875</v>
      </c>
      <c r="D15" s="253">
        <f>+D16+D17+D18+D19+D20</f>
        <v>219699663</v>
      </c>
      <c r="E15" s="103">
        <f>+E16+E17+E18+E19+E20</f>
        <v>205224840</v>
      </c>
    </row>
    <row r="16" spans="1:5" s="51" customFormat="1" ht="12" customHeight="1">
      <c r="A16" s="196" t="s">
        <v>70</v>
      </c>
      <c r="B16" s="179" t="s">
        <v>170</v>
      </c>
      <c r="C16" s="762"/>
      <c r="D16" s="254"/>
      <c r="E16" s="105"/>
    </row>
    <row r="17" spans="1:5" s="51" customFormat="1" ht="12" customHeight="1">
      <c r="A17" s="197" t="s">
        <v>71</v>
      </c>
      <c r="B17" s="180" t="s">
        <v>171</v>
      </c>
      <c r="C17" s="763"/>
      <c r="D17" s="255"/>
      <c r="E17" s="104"/>
    </row>
    <row r="18" spans="1:5" s="51" customFormat="1" ht="12" customHeight="1">
      <c r="A18" s="197" t="s">
        <v>72</v>
      </c>
      <c r="B18" s="180" t="s">
        <v>328</v>
      </c>
      <c r="C18" s="763"/>
      <c r="D18" s="255"/>
      <c r="E18" s="104"/>
    </row>
    <row r="19" spans="1:5" s="51" customFormat="1" ht="12" customHeight="1">
      <c r="A19" s="197" t="s">
        <v>73</v>
      </c>
      <c r="B19" s="180" t="s">
        <v>329</v>
      </c>
      <c r="C19" s="763"/>
      <c r="D19" s="255"/>
      <c r="E19" s="104"/>
    </row>
    <row r="20" spans="1:5" s="51" customFormat="1" ht="12" customHeight="1">
      <c r="A20" s="197" t="s">
        <v>74</v>
      </c>
      <c r="B20" s="180" t="s">
        <v>172</v>
      </c>
      <c r="C20" s="763">
        <v>188992875</v>
      </c>
      <c r="D20" s="255">
        <v>219699663</v>
      </c>
      <c r="E20" s="104">
        <v>205224840</v>
      </c>
    </row>
    <row r="21" spans="1:5" s="52" customFormat="1" ht="12" customHeight="1" thickBot="1">
      <c r="A21" s="198" t="s">
        <v>81</v>
      </c>
      <c r="B21" s="181" t="s">
        <v>173</v>
      </c>
      <c r="C21" s="766"/>
      <c r="D21" s="256"/>
      <c r="E21" s="106"/>
    </row>
    <row r="22" spans="1:5" s="52" customFormat="1" ht="12" customHeight="1" thickBot="1">
      <c r="A22" s="25" t="s">
        <v>8</v>
      </c>
      <c r="B22" s="19" t="s">
        <v>174</v>
      </c>
      <c r="C22" s="166">
        <f>+C23+C24+C25+C26+C27</f>
        <v>164915859</v>
      </c>
      <c r="D22" s="253">
        <f>+D23+D24+D25+D26+D27</f>
        <v>165415859</v>
      </c>
      <c r="E22" s="103">
        <f>+E23+E24+E25+E26+E27</f>
        <v>79927838</v>
      </c>
    </row>
    <row r="23" spans="1:5" s="52" customFormat="1" ht="12" customHeight="1">
      <c r="A23" s="196" t="s">
        <v>53</v>
      </c>
      <c r="B23" s="179" t="s">
        <v>175</v>
      </c>
      <c r="C23" s="168"/>
      <c r="D23" s="254"/>
      <c r="E23" s="105">
        <v>29999999</v>
      </c>
    </row>
    <row r="24" spans="1:5" s="51" customFormat="1" ht="12" customHeight="1">
      <c r="A24" s="197" t="s">
        <v>54</v>
      </c>
      <c r="B24" s="180" t="s">
        <v>176</v>
      </c>
      <c r="C24" s="167"/>
      <c r="D24" s="255"/>
      <c r="E24" s="104"/>
    </row>
    <row r="25" spans="1:5" s="52" customFormat="1" ht="12" customHeight="1">
      <c r="A25" s="197" t="s">
        <v>55</v>
      </c>
      <c r="B25" s="180" t="s">
        <v>330</v>
      </c>
      <c r="C25" s="167"/>
      <c r="D25" s="255"/>
      <c r="E25" s="104"/>
    </row>
    <row r="26" spans="1:5" s="52" customFormat="1" ht="12" customHeight="1">
      <c r="A26" s="197" t="s">
        <v>56</v>
      </c>
      <c r="B26" s="180" t="s">
        <v>331</v>
      </c>
      <c r="C26" s="167"/>
      <c r="D26" s="255"/>
      <c r="E26" s="104"/>
    </row>
    <row r="27" spans="1:5" s="52" customFormat="1" ht="12" customHeight="1">
      <c r="A27" s="197" t="s">
        <v>112</v>
      </c>
      <c r="B27" s="180" t="s">
        <v>177</v>
      </c>
      <c r="C27" s="763">
        <v>164915859</v>
      </c>
      <c r="D27" s="255">
        <v>165415859</v>
      </c>
      <c r="E27" s="104">
        <v>49927839</v>
      </c>
    </row>
    <row r="28" spans="1:5" s="52" customFormat="1" ht="12" customHeight="1" thickBot="1">
      <c r="A28" s="198" t="s">
        <v>113</v>
      </c>
      <c r="B28" s="181" t="s">
        <v>178</v>
      </c>
      <c r="C28" s="169"/>
      <c r="D28" s="256"/>
      <c r="E28" s="106"/>
    </row>
    <row r="29" spans="1:5" s="52" customFormat="1" ht="12" customHeight="1" thickBot="1">
      <c r="A29" s="25" t="s">
        <v>114</v>
      </c>
      <c r="B29" s="19" t="s">
        <v>484</v>
      </c>
      <c r="C29" s="172">
        <f>SUM(C30:C36)</f>
        <v>33561220</v>
      </c>
      <c r="D29" s="172">
        <f>SUM(D32:D36)</f>
        <v>33561220</v>
      </c>
      <c r="E29" s="172">
        <f>SUM(E32:E36)</f>
        <v>42091046</v>
      </c>
    </row>
    <row r="30" spans="1:5" s="52" customFormat="1" ht="12" customHeight="1">
      <c r="A30" s="196" t="s">
        <v>179</v>
      </c>
      <c r="B30" s="179" t="s">
        <v>485</v>
      </c>
      <c r="C30" s="762"/>
      <c r="D30" s="168"/>
      <c r="E30" s="105"/>
    </row>
    <row r="31" spans="1:5" s="52" customFormat="1" ht="12" customHeight="1">
      <c r="A31" s="197" t="s">
        <v>180</v>
      </c>
      <c r="B31" s="180" t="s">
        <v>486</v>
      </c>
      <c r="C31" s="763"/>
      <c r="D31" s="167"/>
      <c r="E31" s="104"/>
    </row>
    <row r="32" spans="1:5" s="52" customFormat="1" ht="12" customHeight="1">
      <c r="A32" s="197" t="s">
        <v>181</v>
      </c>
      <c r="B32" s="180" t="s">
        <v>487</v>
      </c>
      <c r="C32" s="763">
        <v>17567220</v>
      </c>
      <c r="D32" s="763">
        <v>17567220</v>
      </c>
      <c r="E32" s="104">
        <v>24843231</v>
      </c>
    </row>
    <row r="33" spans="1:5" s="52" customFormat="1" ht="12" customHeight="1">
      <c r="A33" s="197" t="s">
        <v>182</v>
      </c>
      <c r="B33" s="180" t="s">
        <v>488</v>
      </c>
      <c r="C33" s="763">
        <v>1100000</v>
      </c>
      <c r="D33" s="763">
        <v>1100000</v>
      </c>
      <c r="E33" s="104"/>
    </row>
    <row r="34" spans="1:5" s="52" customFormat="1" ht="12" customHeight="1">
      <c r="A34" s="197" t="s">
        <v>489</v>
      </c>
      <c r="B34" s="180" t="s">
        <v>183</v>
      </c>
      <c r="C34" s="763">
        <v>6600000</v>
      </c>
      <c r="D34" s="763">
        <v>6600000</v>
      </c>
      <c r="E34" s="104">
        <v>7763699</v>
      </c>
    </row>
    <row r="35" spans="1:5" s="52" customFormat="1" ht="12" customHeight="1">
      <c r="A35" s="197" t="s">
        <v>490</v>
      </c>
      <c r="B35" s="180" t="s">
        <v>184</v>
      </c>
      <c r="C35" s="763">
        <v>7308000</v>
      </c>
      <c r="D35" s="763">
        <v>7308000</v>
      </c>
      <c r="E35" s="104">
        <v>7863222</v>
      </c>
    </row>
    <row r="36" spans="1:5" s="52" customFormat="1" ht="12" customHeight="1" thickBot="1">
      <c r="A36" s="198" t="s">
        <v>491</v>
      </c>
      <c r="B36" s="329" t="s">
        <v>185</v>
      </c>
      <c r="C36" s="766">
        <v>986000</v>
      </c>
      <c r="D36" s="766">
        <v>986000</v>
      </c>
      <c r="E36" s="106">
        <v>1620894</v>
      </c>
    </row>
    <row r="37" spans="1:5" s="52" customFormat="1" ht="12" customHeight="1" thickBot="1">
      <c r="A37" s="25" t="s">
        <v>10</v>
      </c>
      <c r="B37" s="19" t="s">
        <v>338</v>
      </c>
      <c r="C37" s="166">
        <f>SUM(C38:C48)</f>
        <v>15525232</v>
      </c>
      <c r="D37" s="253">
        <f>SUM(D38:D48)</f>
        <v>22227680</v>
      </c>
      <c r="E37" s="103">
        <f>SUM(E38:E48)</f>
        <v>24095089</v>
      </c>
    </row>
    <row r="38" spans="1:5" s="52" customFormat="1" ht="12" customHeight="1">
      <c r="A38" s="196" t="s">
        <v>57</v>
      </c>
      <c r="B38" s="179" t="s">
        <v>188</v>
      </c>
      <c r="C38" s="762">
        <v>1500000</v>
      </c>
      <c r="D38" s="254">
        <v>8800000</v>
      </c>
      <c r="E38" s="105">
        <v>9557486</v>
      </c>
    </row>
    <row r="39" spans="1:5" s="52" customFormat="1" ht="12" customHeight="1">
      <c r="A39" s="197" t="s">
        <v>58</v>
      </c>
      <c r="B39" s="180" t="s">
        <v>189</v>
      </c>
      <c r="C39" s="763">
        <v>10020232</v>
      </c>
      <c r="D39" s="255">
        <v>4722680</v>
      </c>
      <c r="E39" s="104">
        <v>3778483</v>
      </c>
    </row>
    <row r="40" spans="1:5" s="52" customFormat="1" ht="12" customHeight="1">
      <c r="A40" s="197" t="s">
        <v>59</v>
      </c>
      <c r="B40" s="180" t="s">
        <v>190</v>
      </c>
      <c r="C40" s="763">
        <v>3600000</v>
      </c>
      <c r="D40" s="255">
        <v>6200000</v>
      </c>
      <c r="E40" s="104">
        <v>7505948</v>
      </c>
    </row>
    <row r="41" spans="1:5" s="52" customFormat="1" ht="12" customHeight="1">
      <c r="A41" s="197" t="s">
        <v>116</v>
      </c>
      <c r="B41" s="180" t="s">
        <v>191</v>
      </c>
      <c r="C41" s="763"/>
      <c r="D41" s="255"/>
      <c r="E41" s="104"/>
    </row>
    <row r="42" spans="1:5" s="52" customFormat="1" ht="12" customHeight="1">
      <c r="A42" s="197" t="s">
        <v>117</v>
      </c>
      <c r="B42" s="180" t="s">
        <v>192</v>
      </c>
      <c r="C42" s="763"/>
      <c r="D42" s="255"/>
      <c r="E42" s="104"/>
    </row>
    <row r="43" spans="1:5" s="52" customFormat="1" ht="12" customHeight="1">
      <c r="A43" s="197" t="s">
        <v>118</v>
      </c>
      <c r="B43" s="180" t="s">
        <v>193</v>
      </c>
      <c r="C43" s="763">
        <v>405000</v>
      </c>
      <c r="D43" s="255">
        <v>2505000</v>
      </c>
      <c r="E43" s="104">
        <v>2945321</v>
      </c>
    </row>
    <row r="44" spans="1:5" s="52" customFormat="1" ht="12" customHeight="1">
      <c r="A44" s="197" t="s">
        <v>119</v>
      </c>
      <c r="B44" s="180" t="s">
        <v>194</v>
      </c>
      <c r="C44" s="763"/>
      <c r="D44" s="255"/>
      <c r="E44" s="104"/>
    </row>
    <row r="45" spans="1:5" s="52" customFormat="1" ht="12" customHeight="1">
      <c r="A45" s="197" t="s">
        <v>120</v>
      </c>
      <c r="B45" s="180" t="s">
        <v>492</v>
      </c>
      <c r="C45" s="763"/>
      <c r="D45" s="255"/>
      <c r="E45" s="104">
        <v>41504</v>
      </c>
    </row>
    <row r="46" spans="1:5" s="52" customFormat="1" ht="12" customHeight="1">
      <c r="A46" s="197" t="s">
        <v>186</v>
      </c>
      <c r="B46" s="180" t="s">
        <v>196</v>
      </c>
      <c r="C46" s="767"/>
      <c r="D46" s="314"/>
      <c r="E46" s="107"/>
    </row>
    <row r="47" spans="1:5" s="52" customFormat="1" ht="12" customHeight="1">
      <c r="A47" s="198" t="s">
        <v>187</v>
      </c>
      <c r="B47" s="181" t="s">
        <v>340</v>
      </c>
      <c r="C47" s="771"/>
      <c r="D47" s="315"/>
      <c r="E47" s="108"/>
    </row>
    <row r="48" spans="1:5" s="52" customFormat="1" ht="12" customHeight="1" thickBot="1">
      <c r="A48" s="198" t="s">
        <v>339</v>
      </c>
      <c r="B48" s="181" t="s">
        <v>197</v>
      </c>
      <c r="C48" s="794"/>
      <c r="D48" s="315"/>
      <c r="E48" s="108">
        <v>266347</v>
      </c>
    </row>
    <row r="49" spans="1:5" s="52" customFormat="1" ht="12" customHeight="1" thickBot="1">
      <c r="A49" s="25" t="s">
        <v>11</v>
      </c>
      <c r="B49" s="19" t="s">
        <v>198</v>
      </c>
      <c r="C49" s="166">
        <f>SUM(C50:C54)</f>
        <v>0</v>
      </c>
      <c r="D49" s="253">
        <f>SUM(D50:D54)</f>
        <v>700000</v>
      </c>
      <c r="E49" s="103">
        <f>SUM(E50:E54)</f>
        <v>700000</v>
      </c>
    </row>
    <row r="50" spans="1:5" s="52" customFormat="1" ht="12" customHeight="1">
      <c r="A50" s="196" t="s">
        <v>60</v>
      </c>
      <c r="B50" s="179" t="s">
        <v>202</v>
      </c>
      <c r="C50" s="219"/>
      <c r="D50" s="316"/>
      <c r="E50" s="109"/>
    </row>
    <row r="51" spans="1:5" s="52" customFormat="1" ht="12" customHeight="1">
      <c r="A51" s="197" t="s">
        <v>61</v>
      </c>
      <c r="B51" s="180" t="s">
        <v>203</v>
      </c>
      <c r="C51" s="170"/>
      <c r="D51" s="314">
        <v>700000</v>
      </c>
      <c r="E51" s="107">
        <v>700000</v>
      </c>
    </row>
    <row r="52" spans="1:5" s="52" customFormat="1" ht="12" customHeight="1">
      <c r="A52" s="197" t="s">
        <v>199</v>
      </c>
      <c r="B52" s="180" t="s">
        <v>204</v>
      </c>
      <c r="C52" s="170"/>
      <c r="D52" s="314"/>
      <c r="E52" s="107"/>
    </row>
    <row r="53" spans="1:5" s="52" customFormat="1" ht="12" customHeight="1">
      <c r="A53" s="197" t="s">
        <v>200</v>
      </c>
      <c r="B53" s="180" t="s">
        <v>205</v>
      </c>
      <c r="C53" s="170"/>
      <c r="D53" s="314"/>
      <c r="E53" s="107"/>
    </row>
    <row r="54" spans="1:5" s="52" customFormat="1" ht="12" customHeight="1" thickBot="1">
      <c r="A54" s="198" t="s">
        <v>201</v>
      </c>
      <c r="B54" s="181" t="s">
        <v>206</v>
      </c>
      <c r="C54" s="171"/>
      <c r="D54" s="315"/>
      <c r="E54" s="108"/>
    </row>
    <row r="55" spans="1:5" s="52" customFormat="1" ht="12" customHeight="1" thickBot="1">
      <c r="A55" s="25" t="s">
        <v>121</v>
      </c>
      <c r="B55" s="19" t="s">
        <v>207</v>
      </c>
      <c r="C55" s="166">
        <f>SUM(C56:C58)</f>
        <v>2896255</v>
      </c>
      <c r="D55" s="253">
        <f>SUM(D56:D58)</f>
        <v>2896255</v>
      </c>
      <c r="E55" s="103">
        <f>SUM(E56:E58)</f>
        <v>178770</v>
      </c>
    </row>
    <row r="56" spans="1:5" s="52" customFormat="1" ht="12" customHeight="1">
      <c r="A56" s="196" t="s">
        <v>62</v>
      </c>
      <c r="B56" s="179" t="s">
        <v>208</v>
      </c>
      <c r="C56" s="168"/>
      <c r="D56" s="254"/>
      <c r="E56" s="105"/>
    </row>
    <row r="57" spans="1:5" s="52" customFormat="1" ht="12" customHeight="1">
      <c r="A57" s="197" t="s">
        <v>63</v>
      </c>
      <c r="B57" s="180" t="s">
        <v>332</v>
      </c>
      <c r="C57" s="167"/>
      <c r="D57" s="255"/>
      <c r="E57" s="104"/>
    </row>
    <row r="58" spans="1:5" s="52" customFormat="1" ht="12" customHeight="1">
      <c r="A58" s="197" t="s">
        <v>211</v>
      </c>
      <c r="B58" s="180" t="s">
        <v>209</v>
      </c>
      <c r="C58" s="763">
        <v>2896255</v>
      </c>
      <c r="D58" s="255">
        <v>2896255</v>
      </c>
      <c r="E58" s="104">
        <v>178770</v>
      </c>
    </row>
    <row r="59" spans="1:5" s="52" customFormat="1" ht="12" customHeight="1" thickBot="1">
      <c r="A59" s="198" t="s">
        <v>212</v>
      </c>
      <c r="B59" s="181" t="s">
        <v>210</v>
      </c>
      <c r="C59" s="169"/>
      <c r="D59" s="256"/>
      <c r="E59" s="106"/>
    </row>
    <row r="60" spans="1:5" s="52" customFormat="1" ht="12" customHeight="1" thickBot="1">
      <c r="A60" s="25" t="s">
        <v>13</v>
      </c>
      <c r="B60" s="110" t="s">
        <v>213</v>
      </c>
      <c r="C60" s="166">
        <f>SUM(C61:C63)</f>
        <v>0</v>
      </c>
      <c r="D60" s="253">
        <f>SUM(D61:D63)</f>
        <v>0</v>
      </c>
      <c r="E60" s="103">
        <f>SUM(E61:E63)</f>
        <v>680000</v>
      </c>
    </row>
    <row r="61" spans="1:5" s="52" customFormat="1" ht="12" customHeight="1">
      <c r="A61" s="196" t="s">
        <v>122</v>
      </c>
      <c r="B61" s="179" t="s">
        <v>215</v>
      </c>
      <c r="C61" s="170"/>
      <c r="D61" s="314"/>
      <c r="E61" s="107"/>
    </row>
    <row r="62" spans="1:5" s="52" customFormat="1" ht="12" customHeight="1">
      <c r="A62" s="197" t="s">
        <v>123</v>
      </c>
      <c r="B62" s="180" t="s">
        <v>333</v>
      </c>
      <c r="C62" s="170"/>
      <c r="D62" s="314"/>
      <c r="E62" s="107"/>
    </row>
    <row r="63" spans="1:5" s="52" customFormat="1" ht="12" customHeight="1">
      <c r="A63" s="197" t="s">
        <v>146</v>
      </c>
      <c r="B63" s="180" t="s">
        <v>216</v>
      </c>
      <c r="C63" s="170"/>
      <c r="D63" s="314"/>
      <c r="E63" s="107">
        <v>680000</v>
      </c>
    </row>
    <row r="64" spans="1:5" s="52" customFormat="1" ht="12" customHeight="1" thickBot="1">
      <c r="A64" s="198" t="s">
        <v>214</v>
      </c>
      <c r="B64" s="181" t="s">
        <v>217</v>
      </c>
      <c r="C64" s="170"/>
      <c r="D64" s="314"/>
      <c r="E64" s="107"/>
    </row>
    <row r="65" spans="1:5" s="52" customFormat="1" ht="12" customHeight="1" thickBot="1">
      <c r="A65" s="25" t="s">
        <v>14</v>
      </c>
      <c r="B65" s="19" t="s">
        <v>218</v>
      </c>
      <c r="C65" s="172">
        <f>+C8+C15+C22+C29+C37+C49+C55+C60</f>
        <v>701067764</v>
      </c>
      <c r="D65" s="257">
        <f>+D8+D15+D22+D29+D37+D49+D55+D60</f>
        <v>764779784</v>
      </c>
      <c r="E65" s="208">
        <f>+E8+E15+E22+E29+E37+E49+E55+E60</f>
        <v>677168214</v>
      </c>
    </row>
    <row r="66" spans="1:5" s="52" customFormat="1" ht="12" customHeight="1" thickBot="1">
      <c r="A66" s="199" t="s">
        <v>303</v>
      </c>
      <c r="B66" s="110" t="s">
        <v>220</v>
      </c>
      <c r="C66" s="166">
        <f>SUM(C67:C69)</f>
        <v>0</v>
      </c>
      <c r="D66" s="253">
        <f>SUM(D67:D69)</f>
        <v>0</v>
      </c>
      <c r="E66" s="103">
        <f>SUM(E67:E69)</f>
        <v>0</v>
      </c>
    </row>
    <row r="67" spans="1:5" s="52" customFormat="1" ht="12" customHeight="1">
      <c r="A67" s="196" t="s">
        <v>248</v>
      </c>
      <c r="B67" s="179" t="s">
        <v>221</v>
      </c>
      <c r="C67" s="170"/>
      <c r="D67" s="314"/>
      <c r="E67" s="107"/>
    </row>
    <row r="68" spans="1:5" s="52" customFormat="1" ht="12" customHeight="1">
      <c r="A68" s="197" t="s">
        <v>257</v>
      </c>
      <c r="B68" s="180" t="s">
        <v>222</v>
      </c>
      <c r="C68" s="170"/>
      <c r="D68" s="314"/>
      <c r="E68" s="107"/>
    </row>
    <row r="69" spans="1:5" s="52" customFormat="1" ht="12" customHeight="1" thickBot="1">
      <c r="A69" s="206" t="s">
        <v>258</v>
      </c>
      <c r="B69" s="384" t="s">
        <v>223</v>
      </c>
      <c r="C69" s="385"/>
      <c r="D69" s="317"/>
      <c r="E69" s="386"/>
    </row>
    <row r="70" spans="1:5" s="52" customFormat="1" ht="12" customHeight="1" thickBot="1">
      <c r="A70" s="199" t="s">
        <v>224</v>
      </c>
      <c r="B70" s="110" t="s">
        <v>225</v>
      </c>
      <c r="C70" s="166">
        <f>SUM(C71:C74)</f>
        <v>0</v>
      </c>
      <c r="D70" s="166">
        <f>SUM(D71:D74)</f>
        <v>0</v>
      </c>
      <c r="E70" s="103">
        <f>SUM(E71:E74)</f>
        <v>0</v>
      </c>
    </row>
    <row r="71" spans="1:5" s="52" customFormat="1" ht="12" customHeight="1">
      <c r="A71" s="196" t="s">
        <v>100</v>
      </c>
      <c r="B71" s="367" t="s">
        <v>226</v>
      </c>
      <c r="C71" s="170"/>
      <c r="D71" s="170"/>
      <c r="E71" s="107"/>
    </row>
    <row r="72" spans="1:5" s="52" customFormat="1" ht="12" customHeight="1">
      <c r="A72" s="197" t="s">
        <v>101</v>
      </c>
      <c r="B72" s="367" t="s">
        <v>499</v>
      </c>
      <c r="C72" s="170"/>
      <c r="D72" s="170"/>
      <c r="E72" s="107"/>
    </row>
    <row r="73" spans="1:5" s="52" customFormat="1" ht="12" customHeight="1">
      <c r="A73" s="197" t="s">
        <v>249</v>
      </c>
      <c r="B73" s="367" t="s">
        <v>227</v>
      </c>
      <c r="C73" s="170"/>
      <c r="D73" s="170"/>
      <c r="E73" s="107"/>
    </row>
    <row r="74" spans="1:5" s="52" customFormat="1" ht="12" customHeight="1" thickBot="1">
      <c r="A74" s="198" t="s">
        <v>250</v>
      </c>
      <c r="B74" s="368" t="s">
        <v>500</v>
      </c>
      <c r="C74" s="170"/>
      <c r="D74" s="170"/>
      <c r="E74" s="107"/>
    </row>
    <row r="75" spans="1:5" s="52" customFormat="1" ht="12" customHeight="1" thickBot="1">
      <c r="A75" s="199" t="s">
        <v>228</v>
      </c>
      <c r="B75" s="110" t="s">
        <v>229</v>
      </c>
      <c r="C75" s="166">
        <f>SUM(C76:C77)</f>
        <v>509359850</v>
      </c>
      <c r="D75" s="166">
        <f>SUM(D76:D77)</f>
        <v>498771737</v>
      </c>
      <c r="E75" s="103">
        <f>SUM(E76:E77)</f>
        <v>498771737</v>
      </c>
    </row>
    <row r="76" spans="1:5" s="52" customFormat="1" ht="12" customHeight="1">
      <c r="A76" s="196" t="s">
        <v>251</v>
      </c>
      <c r="B76" s="179" t="s">
        <v>230</v>
      </c>
      <c r="C76" s="767">
        <v>509359850</v>
      </c>
      <c r="D76" s="170">
        <v>498771737</v>
      </c>
      <c r="E76" s="107">
        <v>498771737</v>
      </c>
    </row>
    <row r="77" spans="1:5" s="52" customFormat="1" ht="12" customHeight="1" thickBot="1">
      <c r="A77" s="198" t="s">
        <v>252</v>
      </c>
      <c r="B77" s="181" t="s">
        <v>231</v>
      </c>
      <c r="C77" s="170"/>
      <c r="D77" s="170"/>
      <c r="E77" s="107"/>
    </row>
    <row r="78" spans="1:5" s="51" customFormat="1" ht="12" customHeight="1" thickBot="1">
      <c r="A78" s="199" t="s">
        <v>232</v>
      </c>
      <c r="B78" s="110" t="s">
        <v>233</v>
      </c>
      <c r="C78" s="166">
        <f>SUM(C79:C81)</f>
        <v>10855627</v>
      </c>
      <c r="D78" s="166">
        <f>SUM(D79:D81)</f>
        <v>10855627</v>
      </c>
      <c r="E78" s="103">
        <f>SUM(E79:E81)</f>
        <v>10356673</v>
      </c>
    </row>
    <row r="79" spans="1:5" s="52" customFormat="1" ht="12" customHeight="1">
      <c r="A79" s="196" t="s">
        <v>253</v>
      </c>
      <c r="B79" s="179" t="s">
        <v>234</v>
      </c>
      <c r="C79" s="767">
        <v>10855627</v>
      </c>
      <c r="D79" s="170">
        <v>10855627</v>
      </c>
      <c r="E79" s="107">
        <v>10356673</v>
      </c>
    </row>
    <row r="80" spans="1:5" s="52" customFormat="1" ht="12" customHeight="1">
      <c r="A80" s="197" t="s">
        <v>254</v>
      </c>
      <c r="B80" s="180" t="s">
        <v>235</v>
      </c>
      <c r="C80" s="170"/>
      <c r="D80" s="170"/>
      <c r="E80" s="107"/>
    </row>
    <row r="81" spans="1:5" s="52" customFormat="1" ht="12" customHeight="1" thickBot="1">
      <c r="A81" s="198" t="s">
        <v>255</v>
      </c>
      <c r="B81" s="181" t="s">
        <v>501</v>
      </c>
      <c r="C81" s="170"/>
      <c r="D81" s="170"/>
      <c r="E81" s="107"/>
    </row>
    <row r="82" spans="1:5" s="52" customFormat="1" ht="12" customHeight="1" thickBot="1">
      <c r="A82" s="199" t="s">
        <v>236</v>
      </c>
      <c r="B82" s="110" t="s">
        <v>256</v>
      </c>
      <c r="C82" s="166">
        <f>SUM(C83:C86)</f>
        <v>0</v>
      </c>
      <c r="D82" s="166">
        <f>SUM(D83:D86)</f>
        <v>0</v>
      </c>
      <c r="E82" s="103">
        <f>SUM(E83:E86)</f>
        <v>0</v>
      </c>
    </row>
    <row r="83" spans="1:5" s="52" customFormat="1" ht="12" customHeight="1">
      <c r="A83" s="200" t="s">
        <v>237</v>
      </c>
      <c r="B83" s="179" t="s">
        <v>238</v>
      </c>
      <c r="C83" s="170"/>
      <c r="D83" s="170"/>
      <c r="E83" s="107"/>
    </row>
    <row r="84" spans="1:5" s="52" customFormat="1" ht="12" customHeight="1">
      <c r="A84" s="201" t="s">
        <v>239</v>
      </c>
      <c r="B84" s="180" t="s">
        <v>240</v>
      </c>
      <c r="C84" s="170"/>
      <c r="D84" s="170"/>
      <c r="E84" s="107"/>
    </row>
    <row r="85" spans="1:5" s="52" customFormat="1" ht="12" customHeight="1">
      <c r="A85" s="201" t="s">
        <v>241</v>
      </c>
      <c r="B85" s="180" t="s">
        <v>242</v>
      </c>
      <c r="C85" s="170"/>
      <c r="D85" s="170"/>
      <c r="E85" s="107"/>
    </row>
    <row r="86" spans="1:5" s="51" customFormat="1" ht="12" customHeight="1" thickBot="1">
      <c r="A86" s="202" t="s">
        <v>243</v>
      </c>
      <c r="B86" s="181" t="s">
        <v>244</v>
      </c>
      <c r="C86" s="170"/>
      <c r="D86" s="170"/>
      <c r="E86" s="107"/>
    </row>
    <row r="87" spans="1:5" s="51" customFormat="1" ht="12" customHeight="1" thickBot="1">
      <c r="A87" s="199" t="s">
        <v>245</v>
      </c>
      <c r="B87" s="110" t="s">
        <v>379</v>
      </c>
      <c r="C87" s="222"/>
      <c r="D87" s="222"/>
      <c r="E87" s="223"/>
    </row>
    <row r="88" spans="1:5" s="51" customFormat="1" ht="12" customHeight="1" thickBot="1">
      <c r="A88" s="199" t="s">
        <v>397</v>
      </c>
      <c r="B88" s="110" t="s">
        <v>246</v>
      </c>
      <c r="C88" s="222"/>
      <c r="D88" s="222"/>
      <c r="E88" s="223"/>
    </row>
    <row r="89" spans="1:5" s="51" customFormat="1" ht="12" customHeight="1" thickBot="1">
      <c r="A89" s="199" t="s">
        <v>398</v>
      </c>
      <c r="B89" s="186" t="s">
        <v>382</v>
      </c>
      <c r="C89" s="172">
        <f>+C66+C70+C75+C78+C82+C88+C87</f>
        <v>520215477</v>
      </c>
      <c r="D89" s="172">
        <f>+D66+D70+D75+D78+D82+D88+D87</f>
        <v>509627364</v>
      </c>
      <c r="E89" s="208">
        <f>+E66+E70+E75+E78+E82+E88+E87</f>
        <v>509128410</v>
      </c>
    </row>
    <row r="90" spans="1:5" s="51" customFormat="1" ht="12" customHeight="1" thickBot="1">
      <c r="A90" s="203" t="s">
        <v>399</v>
      </c>
      <c r="B90" s="187" t="s">
        <v>400</v>
      </c>
      <c r="C90" s="172">
        <f>+C65+C89</f>
        <v>1221283241</v>
      </c>
      <c r="D90" s="172">
        <f>+D65+D89</f>
        <v>1274407148</v>
      </c>
      <c r="E90" s="208">
        <f>+E65+E89</f>
        <v>1186296624</v>
      </c>
    </row>
    <row r="91" spans="1:3" s="52" customFormat="1" ht="15" customHeight="1" thickBot="1">
      <c r="A91" s="87"/>
      <c r="B91" s="88"/>
      <c r="C91" s="149"/>
    </row>
    <row r="92" spans="1:5" s="45" customFormat="1" ht="16.5" customHeight="1" thickBot="1">
      <c r="A92" s="895" t="s">
        <v>41</v>
      </c>
      <c r="B92" s="896"/>
      <c r="C92" s="896"/>
      <c r="D92" s="896"/>
      <c r="E92" s="897"/>
    </row>
    <row r="93" spans="1:5" s="53" customFormat="1" ht="12" customHeight="1" thickBot="1">
      <c r="A93" s="173" t="s">
        <v>6</v>
      </c>
      <c r="B93" s="24" t="s">
        <v>404</v>
      </c>
      <c r="C93" s="165">
        <f>+C94+C95+C96+C97+C98+C111</f>
        <v>367411256</v>
      </c>
      <c r="D93" s="165">
        <f>+D94+D95+D96+D97+D98+D111</f>
        <v>437694372</v>
      </c>
      <c r="E93" s="236">
        <f>+E94+E95+E96+E97+E98+E111</f>
        <v>415653480</v>
      </c>
    </row>
    <row r="94" spans="1:5" ht="12" customHeight="1">
      <c r="A94" s="204" t="s">
        <v>64</v>
      </c>
      <c r="B94" s="8" t="s">
        <v>35</v>
      </c>
      <c r="C94" s="768">
        <v>170949083</v>
      </c>
      <c r="D94" s="243">
        <v>205353611</v>
      </c>
      <c r="E94" s="237">
        <v>178189466</v>
      </c>
    </row>
    <row r="95" spans="1:5" ht="12" customHeight="1">
      <c r="A95" s="197" t="s">
        <v>65</v>
      </c>
      <c r="B95" s="6" t="s">
        <v>124</v>
      </c>
      <c r="C95" s="763">
        <v>20454059</v>
      </c>
      <c r="D95" s="167">
        <v>24891201</v>
      </c>
      <c r="E95" s="104">
        <v>20949006</v>
      </c>
    </row>
    <row r="96" spans="1:5" ht="12" customHeight="1">
      <c r="A96" s="197" t="s">
        <v>66</v>
      </c>
      <c r="B96" s="6" t="s">
        <v>92</v>
      </c>
      <c r="C96" s="766">
        <v>92405201</v>
      </c>
      <c r="D96" s="167">
        <v>113884808</v>
      </c>
      <c r="E96" s="106">
        <v>125068024</v>
      </c>
    </row>
    <row r="97" spans="1:5" ht="12" customHeight="1">
      <c r="A97" s="197" t="s">
        <v>67</v>
      </c>
      <c r="B97" s="9" t="s">
        <v>125</v>
      </c>
      <c r="C97" s="766">
        <v>36831000</v>
      </c>
      <c r="D97" s="256">
        <v>44767380</v>
      </c>
      <c r="E97" s="106">
        <v>45233678</v>
      </c>
    </row>
    <row r="98" spans="1:5" ht="12" customHeight="1">
      <c r="A98" s="197" t="s">
        <v>76</v>
      </c>
      <c r="B98" s="17" t="s">
        <v>126</v>
      </c>
      <c r="C98" s="169">
        <f>SUM(C99:C110)</f>
        <v>45771913</v>
      </c>
      <c r="D98" s="169">
        <v>47797372</v>
      </c>
      <c r="E98" s="169">
        <f>SUM(E99:E110)</f>
        <v>46213306</v>
      </c>
    </row>
    <row r="99" spans="1:5" ht="12" customHeight="1">
      <c r="A99" s="197" t="s">
        <v>68</v>
      </c>
      <c r="B99" s="6" t="s">
        <v>401</v>
      </c>
      <c r="C99" s="766"/>
      <c r="D99" s="256"/>
      <c r="E99" s="106"/>
    </row>
    <row r="100" spans="1:5" ht="12" customHeight="1">
      <c r="A100" s="197" t="s">
        <v>69</v>
      </c>
      <c r="B100" s="63" t="s">
        <v>345</v>
      </c>
      <c r="C100" s="766"/>
      <c r="D100" s="256"/>
      <c r="E100" s="106"/>
    </row>
    <row r="101" spans="1:5" ht="12" customHeight="1">
      <c r="A101" s="197" t="s">
        <v>77</v>
      </c>
      <c r="B101" s="63" t="s">
        <v>344</v>
      </c>
      <c r="C101" s="766">
        <v>1268909</v>
      </c>
      <c r="D101" s="256">
        <v>1268909</v>
      </c>
      <c r="E101" s="106">
        <v>498324</v>
      </c>
    </row>
    <row r="102" spans="1:5" ht="12" customHeight="1">
      <c r="A102" s="197" t="s">
        <v>78</v>
      </c>
      <c r="B102" s="63" t="s">
        <v>262</v>
      </c>
      <c r="C102" s="766"/>
      <c r="D102" s="256"/>
      <c r="E102" s="106"/>
    </row>
    <row r="103" spans="1:5" ht="12" customHeight="1">
      <c r="A103" s="197" t="s">
        <v>79</v>
      </c>
      <c r="B103" s="64" t="s">
        <v>263</v>
      </c>
      <c r="C103" s="766"/>
      <c r="D103" s="256"/>
      <c r="E103" s="106"/>
    </row>
    <row r="104" spans="1:5" ht="12" customHeight="1">
      <c r="A104" s="197" t="s">
        <v>80</v>
      </c>
      <c r="B104" s="64" t="s">
        <v>264</v>
      </c>
      <c r="C104" s="766"/>
      <c r="D104" s="256"/>
      <c r="E104" s="106"/>
    </row>
    <row r="105" spans="1:5" ht="12" customHeight="1">
      <c r="A105" s="197" t="s">
        <v>82</v>
      </c>
      <c r="B105" s="63" t="s">
        <v>265</v>
      </c>
      <c r="C105" s="766">
        <v>25303004</v>
      </c>
      <c r="D105" s="256">
        <v>27028463</v>
      </c>
      <c r="E105" s="106">
        <v>32167982</v>
      </c>
    </row>
    <row r="106" spans="1:5" ht="12" customHeight="1">
      <c r="A106" s="197" t="s">
        <v>127</v>
      </c>
      <c r="B106" s="63" t="s">
        <v>266</v>
      </c>
      <c r="C106" s="766"/>
      <c r="D106" s="256"/>
      <c r="E106" s="106"/>
    </row>
    <row r="107" spans="1:5" ht="12" customHeight="1">
      <c r="A107" s="197" t="s">
        <v>260</v>
      </c>
      <c r="B107" s="64" t="s">
        <v>267</v>
      </c>
      <c r="C107" s="766"/>
      <c r="D107" s="256"/>
      <c r="E107" s="106"/>
    </row>
    <row r="108" spans="1:5" ht="12" customHeight="1">
      <c r="A108" s="205" t="s">
        <v>261</v>
      </c>
      <c r="B108" s="65" t="s">
        <v>268</v>
      </c>
      <c r="C108" s="766"/>
      <c r="D108" s="256"/>
      <c r="E108" s="106"/>
    </row>
    <row r="109" spans="1:5" ht="12" customHeight="1">
      <c r="A109" s="197" t="s">
        <v>342</v>
      </c>
      <c r="B109" s="65" t="s">
        <v>269</v>
      </c>
      <c r="C109" s="766"/>
      <c r="D109" s="256"/>
      <c r="E109" s="106"/>
    </row>
    <row r="110" spans="1:5" ht="12" customHeight="1">
      <c r="A110" s="197" t="s">
        <v>343</v>
      </c>
      <c r="B110" s="64" t="s">
        <v>270</v>
      </c>
      <c r="C110" s="763">
        <v>19200000</v>
      </c>
      <c r="D110" s="255">
        <v>19500000</v>
      </c>
      <c r="E110" s="104">
        <v>13547000</v>
      </c>
    </row>
    <row r="111" spans="1:5" ht="12" customHeight="1">
      <c r="A111" s="197" t="s">
        <v>347</v>
      </c>
      <c r="B111" s="9" t="s">
        <v>36</v>
      </c>
      <c r="C111" s="167">
        <f>SUM(C112:C113)</f>
        <v>1000000</v>
      </c>
      <c r="D111" s="167">
        <f>SUM(D112:D113)</f>
        <v>1000000</v>
      </c>
      <c r="E111" s="104"/>
    </row>
    <row r="112" spans="1:5" ht="12" customHeight="1">
      <c r="A112" s="198" t="s">
        <v>348</v>
      </c>
      <c r="B112" s="6" t="s">
        <v>402</v>
      </c>
      <c r="C112" s="766">
        <v>500000</v>
      </c>
      <c r="D112" s="766">
        <v>500000</v>
      </c>
      <c r="E112" s="106"/>
    </row>
    <row r="113" spans="1:5" ht="12" customHeight="1" thickBot="1">
      <c r="A113" s="206" t="s">
        <v>349</v>
      </c>
      <c r="B113" s="66" t="s">
        <v>403</v>
      </c>
      <c r="C113" s="772">
        <v>500000</v>
      </c>
      <c r="D113" s="772">
        <v>500000</v>
      </c>
      <c r="E113" s="238"/>
    </row>
    <row r="114" spans="1:5" ht="12" customHeight="1" thickBot="1">
      <c r="A114" s="25" t="s">
        <v>7</v>
      </c>
      <c r="B114" s="23" t="s">
        <v>271</v>
      </c>
      <c r="C114" s="166">
        <f>+C115+C117+C119</f>
        <v>662275328</v>
      </c>
      <c r="D114" s="253">
        <f>+D115+D117+D119</f>
        <v>643470836</v>
      </c>
      <c r="E114" s="103">
        <f>+E115+E117+E119</f>
        <v>155668727</v>
      </c>
    </row>
    <row r="115" spans="1:5" ht="12" customHeight="1">
      <c r="A115" s="196" t="s">
        <v>70</v>
      </c>
      <c r="B115" s="6" t="s">
        <v>145</v>
      </c>
      <c r="C115" s="762">
        <v>507091434</v>
      </c>
      <c r="D115" s="254">
        <v>488721258</v>
      </c>
      <c r="E115" s="105">
        <v>40585726</v>
      </c>
    </row>
    <row r="116" spans="1:5" ht="12" customHeight="1">
      <c r="A116" s="196" t="s">
        <v>71</v>
      </c>
      <c r="B116" s="10" t="s">
        <v>275</v>
      </c>
      <c r="C116" s="762">
        <v>393345326</v>
      </c>
      <c r="D116" s="254">
        <v>393345326</v>
      </c>
      <c r="E116" s="105"/>
    </row>
    <row r="117" spans="1:5" ht="12" customHeight="1">
      <c r="A117" s="196" t="s">
        <v>72</v>
      </c>
      <c r="B117" s="10" t="s">
        <v>128</v>
      </c>
      <c r="C117" s="763">
        <v>155183894</v>
      </c>
      <c r="D117" s="255">
        <v>154749578</v>
      </c>
      <c r="E117" s="104">
        <v>115083001</v>
      </c>
    </row>
    <row r="118" spans="1:5" ht="12" customHeight="1">
      <c r="A118" s="196" t="s">
        <v>73</v>
      </c>
      <c r="B118" s="10" t="s">
        <v>276</v>
      </c>
      <c r="C118" s="104">
        <v>121712648</v>
      </c>
      <c r="D118" s="255">
        <v>121712648</v>
      </c>
      <c r="E118" s="104"/>
    </row>
    <row r="119" spans="1:5" ht="12" customHeight="1">
      <c r="A119" s="196" t="s">
        <v>74</v>
      </c>
      <c r="B119" s="112" t="s">
        <v>147</v>
      </c>
      <c r="C119" s="167"/>
      <c r="D119" s="255"/>
      <c r="E119" s="104"/>
    </row>
    <row r="120" spans="1:5" ht="12" customHeight="1">
      <c r="A120" s="196" t="s">
        <v>81</v>
      </c>
      <c r="B120" s="111" t="s">
        <v>334</v>
      </c>
      <c r="C120" s="167"/>
      <c r="D120" s="255"/>
      <c r="E120" s="104"/>
    </row>
    <row r="121" spans="1:5" ht="12" customHeight="1">
      <c r="A121" s="196" t="s">
        <v>83</v>
      </c>
      <c r="B121" s="175" t="s">
        <v>281</v>
      </c>
      <c r="C121" s="167"/>
      <c r="D121" s="255"/>
      <c r="E121" s="104"/>
    </row>
    <row r="122" spans="1:5" ht="12" customHeight="1">
      <c r="A122" s="196" t="s">
        <v>129</v>
      </c>
      <c r="B122" s="64" t="s">
        <v>264</v>
      </c>
      <c r="C122" s="167"/>
      <c r="D122" s="255"/>
      <c r="E122" s="104"/>
    </row>
    <row r="123" spans="1:5" ht="12" customHeight="1">
      <c r="A123" s="196" t="s">
        <v>130</v>
      </c>
      <c r="B123" s="64" t="s">
        <v>280</v>
      </c>
      <c r="C123" s="167"/>
      <c r="D123" s="255"/>
      <c r="E123" s="104"/>
    </row>
    <row r="124" spans="1:5" ht="12" customHeight="1">
      <c r="A124" s="196" t="s">
        <v>131</v>
      </c>
      <c r="B124" s="64" t="s">
        <v>279</v>
      </c>
      <c r="C124" s="167"/>
      <c r="D124" s="255"/>
      <c r="E124" s="104"/>
    </row>
    <row r="125" spans="1:5" ht="12" customHeight="1">
      <c r="A125" s="196" t="s">
        <v>272</v>
      </c>
      <c r="B125" s="64" t="s">
        <v>267</v>
      </c>
      <c r="C125" s="167"/>
      <c r="D125" s="255"/>
      <c r="E125" s="104"/>
    </row>
    <row r="126" spans="1:5" ht="12" customHeight="1">
      <c r="A126" s="196" t="s">
        <v>273</v>
      </c>
      <c r="B126" s="64" t="s">
        <v>278</v>
      </c>
      <c r="C126" s="167"/>
      <c r="D126" s="255"/>
      <c r="E126" s="104"/>
    </row>
    <row r="127" spans="1:5" ht="12" customHeight="1" thickBot="1">
      <c r="A127" s="205" t="s">
        <v>274</v>
      </c>
      <c r="B127" s="64" t="s">
        <v>277</v>
      </c>
      <c r="C127" s="169"/>
      <c r="D127" s="256"/>
      <c r="E127" s="106"/>
    </row>
    <row r="128" spans="1:5" ht="12" customHeight="1" thickBot="1">
      <c r="A128" s="25" t="s">
        <v>8</v>
      </c>
      <c r="B128" s="57" t="s">
        <v>352</v>
      </c>
      <c r="C128" s="166">
        <f>+C93+C114</f>
        <v>1029686584</v>
      </c>
      <c r="D128" s="253">
        <f>+D93+D114</f>
        <v>1081165208</v>
      </c>
      <c r="E128" s="103">
        <f>+E93+E114</f>
        <v>571322207</v>
      </c>
    </row>
    <row r="129" spans="1:5" ht="12" customHeight="1" thickBot="1">
      <c r="A129" s="25" t="s">
        <v>9</v>
      </c>
      <c r="B129" s="57" t="s">
        <v>353</v>
      </c>
      <c r="C129" s="166">
        <f>+C130+C131+C132</f>
        <v>0</v>
      </c>
      <c r="D129" s="253">
        <f>+D130+D131+D132</f>
        <v>0</v>
      </c>
      <c r="E129" s="103">
        <f>+E130+E131+E132</f>
        <v>0</v>
      </c>
    </row>
    <row r="130" spans="1:5" s="53" customFormat="1" ht="12" customHeight="1">
      <c r="A130" s="196" t="s">
        <v>179</v>
      </c>
      <c r="B130" s="7" t="s">
        <v>407</v>
      </c>
      <c r="C130" s="167"/>
      <c r="D130" s="255"/>
      <c r="E130" s="104"/>
    </row>
    <row r="131" spans="1:5" ht="12" customHeight="1">
      <c r="A131" s="196" t="s">
        <v>180</v>
      </c>
      <c r="B131" s="7" t="s">
        <v>361</v>
      </c>
      <c r="C131" s="167"/>
      <c r="D131" s="255"/>
      <c r="E131" s="104"/>
    </row>
    <row r="132" spans="1:5" ht="12" customHeight="1" thickBot="1">
      <c r="A132" s="205" t="s">
        <v>181</v>
      </c>
      <c r="B132" s="5" t="s">
        <v>406</v>
      </c>
      <c r="C132" s="167"/>
      <c r="D132" s="255"/>
      <c r="E132" s="104"/>
    </row>
    <row r="133" spans="1:5" ht="12" customHeight="1" thickBot="1">
      <c r="A133" s="25" t="s">
        <v>10</v>
      </c>
      <c r="B133" s="57" t="s">
        <v>354</v>
      </c>
      <c r="C133" s="166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4"/>
    </row>
    <row r="135" spans="1:5" ht="12" customHeight="1">
      <c r="A135" s="196" t="s">
        <v>58</v>
      </c>
      <c r="B135" s="7" t="s">
        <v>355</v>
      </c>
      <c r="C135" s="167"/>
      <c r="D135" s="255"/>
      <c r="E135" s="104"/>
    </row>
    <row r="136" spans="1:5" ht="12" customHeight="1">
      <c r="A136" s="196" t="s">
        <v>59</v>
      </c>
      <c r="B136" s="7" t="s">
        <v>356</v>
      </c>
      <c r="C136" s="167"/>
      <c r="D136" s="255"/>
      <c r="E136" s="104"/>
    </row>
    <row r="137" spans="1:5" ht="12" customHeight="1">
      <c r="A137" s="196" t="s">
        <v>116</v>
      </c>
      <c r="B137" s="7" t="s">
        <v>405</v>
      </c>
      <c r="C137" s="167"/>
      <c r="D137" s="255"/>
      <c r="E137" s="104"/>
    </row>
    <row r="138" spans="1:5" ht="12" customHeight="1">
      <c r="A138" s="196" t="s">
        <v>117</v>
      </c>
      <c r="B138" s="7" t="s">
        <v>358</v>
      </c>
      <c r="C138" s="167"/>
      <c r="D138" s="255"/>
      <c r="E138" s="104"/>
    </row>
    <row r="139" spans="1:5" s="53" customFormat="1" ht="12" customHeight="1" thickBot="1">
      <c r="A139" s="205" t="s">
        <v>118</v>
      </c>
      <c r="B139" s="5" t="s">
        <v>359</v>
      </c>
      <c r="C139" s="167"/>
      <c r="D139" s="255"/>
      <c r="E139" s="104"/>
    </row>
    <row r="140" spans="1:11" ht="12" customHeight="1" thickBot="1">
      <c r="A140" s="25" t="s">
        <v>11</v>
      </c>
      <c r="B140" s="57" t="s">
        <v>417</v>
      </c>
      <c r="C140" s="172">
        <f>+C141+C142+C144+C145+C143</f>
        <v>191596657</v>
      </c>
      <c r="D140" s="257">
        <f>+D141+D142+D144+D145+D143</f>
        <v>193241940</v>
      </c>
      <c r="E140" s="208">
        <f>+E141+E142+E144+E145+E143</f>
        <v>189733449</v>
      </c>
      <c r="K140" s="96"/>
    </row>
    <row r="141" spans="1:5" ht="12.75">
      <c r="A141" s="196" t="s">
        <v>60</v>
      </c>
      <c r="B141" s="7" t="s">
        <v>282</v>
      </c>
      <c r="C141" s="167"/>
      <c r="D141" s="255"/>
      <c r="E141" s="104"/>
    </row>
    <row r="142" spans="1:5" ht="12" customHeight="1">
      <c r="A142" s="196" t="s">
        <v>61</v>
      </c>
      <c r="B142" s="7" t="s">
        <v>283</v>
      </c>
      <c r="C142" s="104">
        <v>10855627</v>
      </c>
      <c r="D142" s="104">
        <v>10855627</v>
      </c>
      <c r="E142" s="255">
        <v>10855627</v>
      </c>
    </row>
    <row r="143" spans="1:5" ht="12" customHeight="1">
      <c r="A143" s="196" t="s">
        <v>199</v>
      </c>
      <c r="B143" s="7" t="s">
        <v>416</v>
      </c>
      <c r="C143" s="104">
        <v>180741030</v>
      </c>
      <c r="D143" s="104">
        <v>182386313</v>
      </c>
      <c r="E143" s="104">
        <v>178877822</v>
      </c>
    </row>
    <row r="144" spans="1:5" s="53" customFormat="1" ht="12" customHeight="1">
      <c r="A144" s="196" t="s">
        <v>200</v>
      </c>
      <c r="B144" s="7" t="s">
        <v>368</v>
      </c>
      <c r="C144" s="167"/>
      <c r="D144" s="255"/>
      <c r="E144" s="104"/>
    </row>
    <row r="145" spans="1:5" s="53" customFormat="1" ht="12" customHeight="1" thickBot="1">
      <c r="A145" s="205" t="s">
        <v>201</v>
      </c>
      <c r="B145" s="5" t="s">
        <v>299</v>
      </c>
      <c r="C145" s="167"/>
      <c r="D145" s="255"/>
      <c r="E145" s="104"/>
    </row>
    <row r="146" spans="1:5" s="53" customFormat="1" ht="12" customHeight="1" thickBot="1">
      <c r="A146" s="25" t="s">
        <v>12</v>
      </c>
      <c r="B146" s="57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3" customFormat="1" ht="12" customHeight="1">
      <c r="A147" s="196" t="s">
        <v>62</v>
      </c>
      <c r="B147" s="7" t="s">
        <v>364</v>
      </c>
      <c r="C147" s="167"/>
      <c r="D147" s="255"/>
      <c r="E147" s="104"/>
    </row>
    <row r="148" spans="1:5" s="53" customFormat="1" ht="12" customHeight="1">
      <c r="A148" s="196" t="s">
        <v>63</v>
      </c>
      <c r="B148" s="7" t="s">
        <v>371</v>
      </c>
      <c r="C148" s="167"/>
      <c r="D148" s="255"/>
      <c r="E148" s="104"/>
    </row>
    <row r="149" spans="1:5" s="53" customFormat="1" ht="12" customHeight="1">
      <c r="A149" s="196" t="s">
        <v>211</v>
      </c>
      <c r="B149" s="7" t="s">
        <v>366</v>
      </c>
      <c r="C149" s="167"/>
      <c r="D149" s="255"/>
      <c r="E149" s="104"/>
    </row>
    <row r="150" spans="1:5" s="53" customFormat="1" ht="12" customHeight="1">
      <c r="A150" s="196" t="s">
        <v>212</v>
      </c>
      <c r="B150" s="7" t="s">
        <v>408</v>
      </c>
      <c r="C150" s="167"/>
      <c r="D150" s="255"/>
      <c r="E150" s="104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6"/>
    </row>
    <row r="152" spans="1:5" ht="12.75" customHeight="1" thickBot="1">
      <c r="A152" s="235" t="s">
        <v>13</v>
      </c>
      <c r="B152" s="57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7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7" t="s">
        <v>377</v>
      </c>
      <c r="C154" s="248">
        <f>+C129+C133+C140+C146+C152+C153</f>
        <v>191596657</v>
      </c>
      <c r="D154" s="260">
        <f>+D129+D133+D140+D146+D152+D153</f>
        <v>193241940</v>
      </c>
      <c r="E154" s="242">
        <f>+E129+E133+E140+E146+E152+E153</f>
        <v>189733449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1221283241</v>
      </c>
      <c r="D155" s="260">
        <f>+D128+D154</f>
        <v>1274407148</v>
      </c>
      <c r="E155" s="242">
        <f>+E128+E154</f>
        <v>761055656</v>
      </c>
    </row>
    <row r="156" spans="1:5" ht="13.5" thickBot="1">
      <c r="A156" s="156"/>
      <c r="B156" s="157"/>
      <c r="C156" s="721">
        <f>C90-C155</f>
        <v>0</v>
      </c>
      <c r="D156" s="721">
        <f>D90-D155</f>
        <v>0</v>
      </c>
      <c r="E156" s="158"/>
    </row>
    <row r="157" spans="1:5" ht="15" customHeight="1" thickBot="1">
      <c r="A157" s="330" t="s">
        <v>494</v>
      </c>
      <c r="B157" s="331"/>
      <c r="C157" s="319">
        <v>12</v>
      </c>
      <c r="D157" s="319">
        <v>12</v>
      </c>
      <c r="E157" s="319">
        <v>12</v>
      </c>
    </row>
    <row r="158" spans="1:5" ht="14.25" customHeight="1" thickBot="1">
      <c r="A158" s="332" t="s">
        <v>495</v>
      </c>
      <c r="B158" s="333"/>
      <c r="C158" s="319">
        <v>158</v>
      </c>
      <c r="D158" s="319">
        <v>158</v>
      </c>
      <c r="E158" s="319">
        <v>158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K158"/>
  <sheetViews>
    <sheetView zoomScale="120" zoomScaleNormal="120" zoomScaleSheetLayoutView="100" workbookViewId="0" topLeftCell="A1">
      <selection activeCell="E1" sqref="E1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399" t="s">
        <v>977</v>
      </c>
      <c r="C1" s="400"/>
      <c r="D1" s="400"/>
      <c r="E1" s="724"/>
    </row>
    <row r="2" spans="1:5" s="49" customFormat="1" ht="21" customHeight="1" thickBot="1">
      <c r="A2" s="396" t="s">
        <v>45</v>
      </c>
      <c r="B2" s="898" t="s">
        <v>901</v>
      </c>
      <c r="C2" s="898"/>
      <c r="D2" s="898"/>
      <c r="E2" s="397" t="s">
        <v>39</v>
      </c>
    </row>
    <row r="3" spans="1:5" s="49" customFormat="1" ht="24.75" thickBot="1">
      <c r="A3" s="396" t="s">
        <v>137</v>
      </c>
      <c r="B3" s="898" t="s">
        <v>326</v>
      </c>
      <c r="C3" s="898"/>
      <c r="D3" s="898"/>
      <c r="E3" s="398" t="s">
        <v>43</v>
      </c>
    </row>
    <row r="4" spans="1:5" s="50" customFormat="1" ht="15.75" customHeight="1" thickBot="1">
      <c r="A4" s="390"/>
      <c r="B4" s="390"/>
      <c r="C4" s="391"/>
      <c r="D4" s="392"/>
      <c r="E4" s="391" t="str">
        <f>'Z_9.1.1.sz.mell'!E4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CONCATENATE('Z_9.1.1.sz.mell'!E5)</f>
        <v>Teljesítés
2018. XII. 31.</v>
      </c>
    </row>
    <row r="6" spans="1:5" s="45" customFormat="1" ht="12.75" customHeight="1" thickBot="1">
      <c r="A6" s="75" t="s">
        <v>388</v>
      </c>
      <c r="B6" s="76" t="s">
        <v>389</v>
      </c>
      <c r="C6" s="76" t="s">
        <v>390</v>
      </c>
      <c r="D6" s="313" t="s">
        <v>392</v>
      </c>
      <c r="E6" s="77" t="s">
        <v>391</v>
      </c>
    </row>
    <row r="7" spans="1:5" s="45" customFormat="1" ht="15.75" customHeight="1" thickBot="1">
      <c r="A7" s="895" t="s">
        <v>40</v>
      </c>
      <c r="B7" s="896"/>
      <c r="C7" s="896"/>
      <c r="D7" s="896"/>
      <c r="E7" s="897"/>
    </row>
    <row r="8" spans="1:5" s="45" customFormat="1" ht="12" customHeight="1" thickBot="1">
      <c r="A8" s="25" t="s">
        <v>6</v>
      </c>
      <c r="B8" s="19" t="s">
        <v>164</v>
      </c>
      <c r="C8" s="166">
        <f>+C9+C10+C11+C12+C13+C14</f>
        <v>0</v>
      </c>
      <c r="D8" s="253">
        <f>+D9+D10+D11+D12+D13+D14</f>
        <v>0</v>
      </c>
      <c r="E8" s="103">
        <f>+E9+E10+E11+E12+E13+E14</f>
        <v>0</v>
      </c>
    </row>
    <row r="9" spans="1:5" s="51" customFormat="1" ht="12" customHeight="1">
      <c r="A9" s="196" t="s">
        <v>64</v>
      </c>
      <c r="B9" s="179" t="s">
        <v>165</v>
      </c>
      <c r="C9" s="168"/>
      <c r="D9" s="254"/>
      <c r="E9" s="105"/>
    </row>
    <row r="10" spans="1:5" s="52" customFormat="1" ht="12" customHeight="1">
      <c r="A10" s="197" t="s">
        <v>65</v>
      </c>
      <c r="B10" s="180" t="s">
        <v>166</v>
      </c>
      <c r="C10" s="167"/>
      <c r="D10" s="255"/>
      <c r="E10" s="104"/>
    </row>
    <row r="11" spans="1:5" s="52" customFormat="1" ht="12" customHeight="1">
      <c r="A11" s="197" t="s">
        <v>66</v>
      </c>
      <c r="B11" s="180" t="s">
        <v>167</v>
      </c>
      <c r="C11" s="167"/>
      <c r="D11" s="255"/>
      <c r="E11" s="104"/>
    </row>
    <row r="12" spans="1:5" s="52" customFormat="1" ht="12" customHeight="1">
      <c r="A12" s="197" t="s">
        <v>67</v>
      </c>
      <c r="B12" s="180" t="s">
        <v>168</v>
      </c>
      <c r="C12" s="167"/>
      <c r="D12" s="255"/>
      <c r="E12" s="104"/>
    </row>
    <row r="13" spans="1:5" s="52" customFormat="1" ht="12" customHeight="1">
      <c r="A13" s="197" t="s">
        <v>99</v>
      </c>
      <c r="B13" s="180" t="s">
        <v>396</v>
      </c>
      <c r="C13" s="167"/>
      <c r="D13" s="255"/>
      <c r="E13" s="104"/>
    </row>
    <row r="14" spans="1:5" s="51" customFormat="1" ht="12" customHeight="1" thickBot="1">
      <c r="A14" s="198" t="s">
        <v>68</v>
      </c>
      <c r="B14" s="181" t="s">
        <v>337</v>
      </c>
      <c r="C14" s="167"/>
      <c r="D14" s="255"/>
      <c r="E14" s="104"/>
    </row>
    <row r="15" spans="1:5" s="51" customFormat="1" ht="12" customHeight="1" thickBot="1">
      <c r="A15" s="25" t="s">
        <v>7</v>
      </c>
      <c r="B15" s="110" t="s">
        <v>169</v>
      </c>
      <c r="C15" s="166">
        <f>+C16+C17+C18+C19+C20</f>
        <v>2160000</v>
      </c>
      <c r="D15" s="253">
        <f>+D16+D17+D18+D19+D20</f>
        <v>0</v>
      </c>
      <c r="E15" s="103">
        <f>+E16+E17+E18+E19+E20</f>
        <v>2160000</v>
      </c>
    </row>
    <row r="16" spans="1:5" s="51" customFormat="1" ht="12" customHeight="1">
      <c r="A16" s="196" t="s">
        <v>70</v>
      </c>
      <c r="B16" s="179" t="s">
        <v>170</v>
      </c>
      <c r="C16" s="168"/>
      <c r="D16" s="254"/>
      <c r="E16" s="105"/>
    </row>
    <row r="17" spans="1:5" s="51" customFormat="1" ht="12" customHeight="1">
      <c r="A17" s="197" t="s">
        <v>71</v>
      </c>
      <c r="B17" s="180" t="s">
        <v>171</v>
      </c>
      <c r="C17" s="167"/>
      <c r="D17" s="255"/>
      <c r="E17" s="104"/>
    </row>
    <row r="18" spans="1:5" s="51" customFormat="1" ht="12" customHeight="1">
      <c r="A18" s="197" t="s">
        <v>72</v>
      </c>
      <c r="B18" s="180" t="s">
        <v>328</v>
      </c>
      <c r="C18" s="167"/>
      <c r="D18" s="255"/>
      <c r="E18" s="104"/>
    </row>
    <row r="19" spans="1:5" s="51" customFormat="1" ht="12" customHeight="1">
      <c r="A19" s="197" t="s">
        <v>73</v>
      </c>
      <c r="B19" s="180" t="s">
        <v>329</v>
      </c>
      <c r="C19" s="167"/>
      <c r="D19" s="255"/>
      <c r="E19" s="104"/>
    </row>
    <row r="20" spans="1:5" s="51" customFormat="1" ht="12" customHeight="1">
      <c r="A20" s="197" t="s">
        <v>74</v>
      </c>
      <c r="B20" s="180" t="s">
        <v>172</v>
      </c>
      <c r="C20" s="763">
        <v>2160000</v>
      </c>
      <c r="D20" s="255"/>
      <c r="E20" s="763">
        <v>2160000</v>
      </c>
    </row>
    <row r="21" spans="1:5" s="52" customFormat="1" ht="12" customHeight="1" thickBot="1">
      <c r="A21" s="198" t="s">
        <v>81</v>
      </c>
      <c r="B21" s="181" t="s">
        <v>173</v>
      </c>
      <c r="C21" s="169"/>
      <c r="D21" s="256"/>
      <c r="E21" s="106"/>
    </row>
    <row r="22" spans="1:5" s="52" customFormat="1" ht="12" customHeight="1" thickBot="1">
      <c r="A22" s="25" t="s">
        <v>8</v>
      </c>
      <c r="B22" s="19" t="s">
        <v>174</v>
      </c>
      <c r="C22" s="166">
        <f>+C23+C24+C25+C26+C27</f>
        <v>0</v>
      </c>
      <c r="D22" s="253">
        <f>+D23+D24+D25+D26+D27</f>
        <v>0</v>
      </c>
      <c r="E22" s="103">
        <f>+E23+E24+E25+E26+E27</f>
        <v>0</v>
      </c>
    </row>
    <row r="23" spans="1:5" s="52" customFormat="1" ht="12" customHeight="1">
      <c r="A23" s="196" t="s">
        <v>53</v>
      </c>
      <c r="B23" s="179" t="s">
        <v>175</v>
      </c>
      <c r="C23" s="168"/>
      <c r="D23" s="254"/>
      <c r="E23" s="105"/>
    </row>
    <row r="24" spans="1:5" s="51" customFormat="1" ht="12" customHeight="1">
      <c r="A24" s="197" t="s">
        <v>54</v>
      </c>
      <c r="B24" s="180" t="s">
        <v>176</v>
      </c>
      <c r="C24" s="167"/>
      <c r="D24" s="255"/>
      <c r="E24" s="104"/>
    </row>
    <row r="25" spans="1:5" s="52" customFormat="1" ht="12" customHeight="1">
      <c r="A25" s="197" t="s">
        <v>55</v>
      </c>
      <c r="B25" s="180" t="s">
        <v>330</v>
      </c>
      <c r="C25" s="167"/>
      <c r="D25" s="255"/>
      <c r="E25" s="104"/>
    </row>
    <row r="26" spans="1:5" s="52" customFormat="1" ht="12" customHeight="1">
      <c r="A26" s="197" t="s">
        <v>56</v>
      </c>
      <c r="B26" s="180" t="s">
        <v>331</v>
      </c>
      <c r="C26" s="167"/>
      <c r="D26" s="255"/>
      <c r="E26" s="104"/>
    </row>
    <row r="27" spans="1:5" s="52" customFormat="1" ht="12" customHeight="1">
      <c r="A27" s="197" t="s">
        <v>112</v>
      </c>
      <c r="B27" s="180" t="s">
        <v>177</v>
      </c>
      <c r="C27" s="167"/>
      <c r="D27" s="255"/>
      <c r="E27" s="104"/>
    </row>
    <row r="28" spans="1:5" s="52" customFormat="1" ht="12" customHeight="1" thickBot="1">
      <c r="A28" s="198" t="s">
        <v>113</v>
      </c>
      <c r="B28" s="181" t="s">
        <v>178</v>
      </c>
      <c r="C28" s="169"/>
      <c r="D28" s="256"/>
      <c r="E28" s="106"/>
    </row>
    <row r="29" spans="1:5" s="52" customFormat="1" ht="12" customHeight="1" thickBot="1">
      <c r="A29" s="25" t="s">
        <v>114</v>
      </c>
      <c r="B29" s="19" t="s">
        <v>484</v>
      </c>
      <c r="C29" s="172">
        <f>SUM(C30:C36)</f>
        <v>2282780</v>
      </c>
      <c r="D29" s="172">
        <f>SUM(D30:D36)</f>
        <v>0</v>
      </c>
      <c r="E29" s="208">
        <f>SUM(E30:E36)</f>
        <v>2282780</v>
      </c>
    </row>
    <row r="30" spans="1:5" s="52" customFormat="1" ht="12" customHeight="1">
      <c r="A30" s="196" t="s">
        <v>179</v>
      </c>
      <c r="B30" s="179" t="s">
        <v>485</v>
      </c>
      <c r="C30" s="168"/>
      <c r="D30" s="168">
        <f>+D31+D32+D33</f>
        <v>0</v>
      </c>
      <c r="E30" s="105"/>
    </row>
    <row r="31" spans="1:5" s="52" customFormat="1" ht="12" customHeight="1">
      <c r="A31" s="197" t="s">
        <v>180</v>
      </c>
      <c r="B31" s="180" t="s">
        <v>486</v>
      </c>
      <c r="C31" s="167"/>
      <c r="D31" s="167"/>
      <c r="E31" s="104"/>
    </row>
    <row r="32" spans="1:5" s="52" customFormat="1" ht="12" customHeight="1">
      <c r="A32" s="197" t="s">
        <v>181</v>
      </c>
      <c r="B32" s="180" t="s">
        <v>487</v>
      </c>
      <c r="C32" s="763">
        <v>2282780</v>
      </c>
      <c r="D32" s="167"/>
      <c r="E32" s="763">
        <v>2282780</v>
      </c>
    </row>
    <row r="33" spans="1:5" s="52" customFormat="1" ht="12" customHeight="1">
      <c r="A33" s="197" t="s">
        <v>182</v>
      </c>
      <c r="B33" s="180" t="s">
        <v>488</v>
      </c>
      <c r="C33" s="167"/>
      <c r="D33" s="167"/>
      <c r="E33" s="104"/>
    </row>
    <row r="34" spans="1:5" s="52" customFormat="1" ht="12" customHeight="1">
      <c r="A34" s="197" t="s">
        <v>489</v>
      </c>
      <c r="B34" s="180" t="s">
        <v>183</v>
      </c>
      <c r="C34" s="167"/>
      <c r="D34" s="167"/>
      <c r="E34" s="104"/>
    </row>
    <row r="35" spans="1:5" s="52" customFormat="1" ht="12" customHeight="1">
      <c r="A35" s="197" t="s">
        <v>490</v>
      </c>
      <c r="B35" s="180" t="s">
        <v>184</v>
      </c>
      <c r="C35" s="167"/>
      <c r="D35" s="167"/>
      <c r="E35" s="104"/>
    </row>
    <row r="36" spans="1:5" s="52" customFormat="1" ht="12" customHeight="1" thickBot="1">
      <c r="A36" s="198" t="s">
        <v>491</v>
      </c>
      <c r="B36" s="329" t="s">
        <v>185</v>
      </c>
      <c r="C36" s="169"/>
      <c r="D36" s="169"/>
      <c r="E36" s="106"/>
    </row>
    <row r="37" spans="1:5" s="52" customFormat="1" ht="12" customHeight="1" thickBot="1">
      <c r="A37" s="25" t="s">
        <v>10</v>
      </c>
      <c r="B37" s="19" t="s">
        <v>338</v>
      </c>
      <c r="C37" s="166">
        <f>SUM(C38:C48)</f>
        <v>0</v>
      </c>
      <c r="D37" s="253">
        <f>SUM(D38:D48)</f>
        <v>0</v>
      </c>
      <c r="E37" s="103">
        <f>SUM(E38:E48)</f>
        <v>0</v>
      </c>
    </row>
    <row r="38" spans="1:5" s="52" customFormat="1" ht="12" customHeight="1">
      <c r="A38" s="196" t="s">
        <v>57</v>
      </c>
      <c r="B38" s="179" t="s">
        <v>188</v>
      </c>
      <c r="C38" s="168"/>
      <c r="D38" s="254"/>
      <c r="E38" s="105"/>
    </row>
    <row r="39" spans="1:5" s="52" customFormat="1" ht="12" customHeight="1">
      <c r="A39" s="197" t="s">
        <v>58</v>
      </c>
      <c r="B39" s="180" t="s">
        <v>189</v>
      </c>
      <c r="C39" s="167"/>
      <c r="D39" s="255"/>
      <c r="E39" s="104"/>
    </row>
    <row r="40" spans="1:5" s="52" customFormat="1" ht="12" customHeight="1">
      <c r="A40" s="197" t="s">
        <v>59</v>
      </c>
      <c r="B40" s="180" t="s">
        <v>190</v>
      </c>
      <c r="C40" s="167"/>
      <c r="D40" s="255"/>
      <c r="E40" s="104"/>
    </row>
    <row r="41" spans="1:5" s="52" customFormat="1" ht="12" customHeight="1">
      <c r="A41" s="197" t="s">
        <v>116</v>
      </c>
      <c r="B41" s="180" t="s">
        <v>191</v>
      </c>
      <c r="C41" s="167"/>
      <c r="D41" s="255"/>
      <c r="E41" s="104"/>
    </row>
    <row r="42" spans="1:5" s="52" customFormat="1" ht="12" customHeight="1">
      <c r="A42" s="197" t="s">
        <v>117</v>
      </c>
      <c r="B42" s="180" t="s">
        <v>192</v>
      </c>
      <c r="C42" s="167"/>
      <c r="D42" s="255"/>
      <c r="E42" s="104"/>
    </row>
    <row r="43" spans="1:5" s="52" customFormat="1" ht="12" customHeight="1">
      <c r="A43" s="197" t="s">
        <v>118</v>
      </c>
      <c r="B43" s="180" t="s">
        <v>193</v>
      </c>
      <c r="C43" s="167"/>
      <c r="D43" s="255"/>
      <c r="E43" s="104"/>
    </row>
    <row r="44" spans="1:5" s="52" customFormat="1" ht="12" customHeight="1">
      <c r="A44" s="197" t="s">
        <v>119</v>
      </c>
      <c r="B44" s="180" t="s">
        <v>194</v>
      </c>
      <c r="C44" s="167"/>
      <c r="D44" s="255"/>
      <c r="E44" s="104"/>
    </row>
    <row r="45" spans="1:5" s="52" customFormat="1" ht="12" customHeight="1">
      <c r="A45" s="197" t="s">
        <v>120</v>
      </c>
      <c r="B45" s="180" t="s">
        <v>492</v>
      </c>
      <c r="C45" s="167"/>
      <c r="D45" s="255"/>
      <c r="E45" s="104"/>
    </row>
    <row r="46" spans="1:5" s="52" customFormat="1" ht="12" customHeight="1">
      <c r="A46" s="197" t="s">
        <v>186</v>
      </c>
      <c r="B46" s="180" t="s">
        <v>196</v>
      </c>
      <c r="C46" s="170"/>
      <c r="D46" s="314"/>
      <c r="E46" s="107"/>
    </row>
    <row r="47" spans="1:5" s="52" customFormat="1" ht="12" customHeight="1">
      <c r="A47" s="198" t="s">
        <v>187</v>
      </c>
      <c r="B47" s="181" t="s">
        <v>340</v>
      </c>
      <c r="C47" s="171"/>
      <c r="D47" s="315"/>
      <c r="E47" s="108"/>
    </row>
    <row r="48" spans="1:5" s="52" customFormat="1" ht="12" customHeight="1" thickBot="1">
      <c r="A48" s="198" t="s">
        <v>339</v>
      </c>
      <c r="B48" s="181" t="s">
        <v>197</v>
      </c>
      <c r="C48" s="171"/>
      <c r="D48" s="315"/>
      <c r="E48" s="108"/>
    </row>
    <row r="49" spans="1:5" s="52" customFormat="1" ht="12" customHeight="1" thickBot="1">
      <c r="A49" s="25" t="s">
        <v>11</v>
      </c>
      <c r="B49" s="19" t="s">
        <v>198</v>
      </c>
      <c r="C49" s="166">
        <f>SUM(C50:C54)</f>
        <v>0</v>
      </c>
      <c r="D49" s="253">
        <f>SUM(D50:D54)</f>
        <v>0</v>
      </c>
      <c r="E49" s="103">
        <f>SUM(E50:E54)</f>
        <v>0</v>
      </c>
    </row>
    <row r="50" spans="1:5" s="52" customFormat="1" ht="12" customHeight="1">
      <c r="A50" s="196" t="s">
        <v>60</v>
      </c>
      <c r="B50" s="179" t="s">
        <v>202</v>
      </c>
      <c r="C50" s="219"/>
      <c r="D50" s="316"/>
      <c r="E50" s="109"/>
    </row>
    <row r="51" spans="1:5" s="52" customFormat="1" ht="12" customHeight="1">
      <c r="A51" s="197" t="s">
        <v>61</v>
      </c>
      <c r="B51" s="180" t="s">
        <v>203</v>
      </c>
      <c r="C51" s="170"/>
      <c r="D51" s="314"/>
      <c r="E51" s="107"/>
    </row>
    <row r="52" spans="1:5" s="52" customFormat="1" ht="12" customHeight="1">
      <c r="A52" s="197" t="s">
        <v>199</v>
      </c>
      <c r="B52" s="180" t="s">
        <v>204</v>
      </c>
      <c r="C52" s="170"/>
      <c r="D52" s="314"/>
      <c r="E52" s="107"/>
    </row>
    <row r="53" spans="1:5" s="52" customFormat="1" ht="12" customHeight="1">
      <c r="A53" s="197" t="s">
        <v>200</v>
      </c>
      <c r="B53" s="180" t="s">
        <v>205</v>
      </c>
      <c r="C53" s="170"/>
      <c r="D53" s="314"/>
      <c r="E53" s="107"/>
    </row>
    <row r="54" spans="1:5" s="52" customFormat="1" ht="12" customHeight="1" thickBot="1">
      <c r="A54" s="198" t="s">
        <v>201</v>
      </c>
      <c r="B54" s="181" t="s">
        <v>206</v>
      </c>
      <c r="C54" s="171"/>
      <c r="D54" s="315"/>
      <c r="E54" s="108"/>
    </row>
    <row r="55" spans="1:5" s="52" customFormat="1" ht="12" customHeight="1" thickBot="1">
      <c r="A55" s="25" t="s">
        <v>121</v>
      </c>
      <c r="B55" s="19" t="s">
        <v>207</v>
      </c>
      <c r="C55" s="166">
        <f>SUM(C56:C58)</f>
        <v>700000</v>
      </c>
      <c r="D55" s="253">
        <f>SUM(D56:D58)</f>
        <v>0</v>
      </c>
      <c r="E55" s="103">
        <f>SUM(E56:E58)</f>
        <v>700000</v>
      </c>
    </row>
    <row r="56" spans="1:5" s="52" customFormat="1" ht="12" customHeight="1">
      <c r="A56" s="196" t="s">
        <v>62</v>
      </c>
      <c r="B56" s="179" t="s">
        <v>208</v>
      </c>
      <c r="C56" s="168"/>
      <c r="D56" s="254"/>
      <c r="E56" s="105"/>
    </row>
    <row r="57" spans="1:5" s="52" customFormat="1" ht="12" customHeight="1">
      <c r="A57" s="197" t="s">
        <v>63</v>
      </c>
      <c r="B57" s="180" t="s">
        <v>332</v>
      </c>
      <c r="C57" s="167"/>
      <c r="D57" s="255"/>
      <c r="E57" s="104"/>
    </row>
    <row r="58" spans="1:5" s="52" customFormat="1" ht="12" customHeight="1">
      <c r="A58" s="197" t="s">
        <v>211</v>
      </c>
      <c r="B58" s="180" t="s">
        <v>209</v>
      </c>
      <c r="C58" s="167">
        <v>700000</v>
      </c>
      <c r="D58" s="255"/>
      <c r="E58" s="104">
        <v>700000</v>
      </c>
    </row>
    <row r="59" spans="1:5" s="52" customFormat="1" ht="12" customHeight="1" thickBot="1">
      <c r="A59" s="198" t="s">
        <v>212</v>
      </c>
      <c r="B59" s="181" t="s">
        <v>210</v>
      </c>
      <c r="C59" s="169"/>
      <c r="D59" s="256"/>
      <c r="E59" s="106"/>
    </row>
    <row r="60" spans="1:5" s="52" customFormat="1" ht="12" customHeight="1" thickBot="1">
      <c r="A60" s="25" t="s">
        <v>13</v>
      </c>
      <c r="B60" s="110" t="s">
        <v>213</v>
      </c>
      <c r="C60" s="166">
        <f>SUM(C61:C63)</f>
        <v>0</v>
      </c>
      <c r="D60" s="253">
        <f>SUM(D61:D63)</f>
        <v>0</v>
      </c>
      <c r="E60" s="103">
        <f>SUM(E61:E63)</f>
        <v>0</v>
      </c>
    </row>
    <row r="61" spans="1:5" s="52" customFormat="1" ht="12" customHeight="1">
      <c r="A61" s="196" t="s">
        <v>122</v>
      </c>
      <c r="B61" s="179" t="s">
        <v>215</v>
      </c>
      <c r="C61" s="170"/>
      <c r="D61" s="314"/>
      <c r="E61" s="107"/>
    </row>
    <row r="62" spans="1:5" s="52" customFormat="1" ht="12" customHeight="1">
      <c r="A62" s="197" t="s">
        <v>123</v>
      </c>
      <c r="B62" s="180" t="s">
        <v>333</v>
      </c>
      <c r="C62" s="170"/>
      <c r="D62" s="314"/>
      <c r="E62" s="107"/>
    </row>
    <row r="63" spans="1:5" s="52" customFormat="1" ht="12" customHeight="1">
      <c r="A63" s="197" t="s">
        <v>146</v>
      </c>
      <c r="B63" s="180" t="s">
        <v>216</v>
      </c>
      <c r="C63" s="170"/>
      <c r="D63" s="314"/>
      <c r="E63" s="107"/>
    </row>
    <row r="64" spans="1:5" s="52" customFormat="1" ht="12" customHeight="1" thickBot="1">
      <c r="A64" s="198" t="s">
        <v>214</v>
      </c>
      <c r="B64" s="181" t="s">
        <v>217</v>
      </c>
      <c r="C64" s="170"/>
      <c r="D64" s="314"/>
      <c r="E64" s="107"/>
    </row>
    <row r="65" spans="1:5" s="52" customFormat="1" ht="12" customHeight="1" thickBot="1">
      <c r="A65" s="25" t="s">
        <v>14</v>
      </c>
      <c r="B65" s="19" t="s">
        <v>218</v>
      </c>
      <c r="C65" s="172">
        <f>+C8+C15+C22+C29+C37+C49+C55+C60</f>
        <v>5142780</v>
      </c>
      <c r="D65" s="257">
        <f>+D8+D15+D22+D29+D37+D49+D55+D60</f>
        <v>0</v>
      </c>
      <c r="E65" s="208">
        <f>+E8+E15+E22+E29+E37+E49+E55+E60</f>
        <v>5142780</v>
      </c>
    </row>
    <row r="66" spans="1:5" s="52" customFormat="1" ht="12" customHeight="1" thickBot="1">
      <c r="A66" s="199" t="s">
        <v>303</v>
      </c>
      <c r="B66" s="110" t="s">
        <v>220</v>
      </c>
      <c r="C66" s="166">
        <f>SUM(C67:C69)</f>
        <v>0</v>
      </c>
      <c r="D66" s="253">
        <f>SUM(D67:D69)</f>
        <v>0</v>
      </c>
      <c r="E66" s="103">
        <f>SUM(E67:E69)</f>
        <v>0</v>
      </c>
    </row>
    <row r="67" spans="1:5" s="52" customFormat="1" ht="12" customHeight="1">
      <c r="A67" s="196" t="s">
        <v>248</v>
      </c>
      <c r="B67" s="179" t="s">
        <v>221</v>
      </c>
      <c r="C67" s="170"/>
      <c r="D67" s="314"/>
      <c r="E67" s="107"/>
    </row>
    <row r="68" spans="1:5" s="52" customFormat="1" ht="12" customHeight="1">
      <c r="A68" s="197" t="s">
        <v>257</v>
      </c>
      <c r="B68" s="180" t="s">
        <v>222</v>
      </c>
      <c r="C68" s="170"/>
      <c r="D68" s="314"/>
      <c r="E68" s="107"/>
    </row>
    <row r="69" spans="1:5" s="52" customFormat="1" ht="12" customHeight="1" thickBot="1">
      <c r="A69" s="198" t="s">
        <v>258</v>
      </c>
      <c r="B69" s="182" t="s">
        <v>223</v>
      </c>
      <c r="C69" s="170"/>
      <c r="D69" s="317"/>
      <c r="E69" s="107"/>
    </row>
    <row r="70" spans="1:5" s="52" customFormat="1" ht="12" customHeight="1" thickBot="1">
      <c r="A70" s="199" t="s">
        <v>224</v>
      </c>
      <c r="B70" s="110" t="s">
        <v>225</v>
      </c>
      <c r="C70" s="166">
        <f>SUM(C71:C74)</f>
        <v>0</v>
      </c>
      <c r="D70" s="166">
        <f>SUM(D71:D74)</f>
        <v>0</v>
      </c>
      <c r="E70" s="103">
        <f>SUM(E71:E74)</f>
        <v>0</v>
      </c>
    </row>
    <row r="71" spans="1:5" s="52" customFormat="1" ht="12" customHeight="1">
      <c r="A71" s="196" t="s">
        <v>100</v>
      </c>
      <c r="B71" s="367" t="s">
        <v>226</v>
      </c>
      <c r="C71" s="170"/>
      <c r="D71" s="170"/>
      <c r="E71" s="107"/>
    </row>
    <row r="72" spans="1:5" s="52" customFormat="1" ht="12" customHeight="1">
      <c r="A72" s="197" t="s">
        <v>101</v>
      </c>
      <c r="B72" s="367" t="s">
        <v>499</v>
      </c>
      <c r="C72" s="170"/>
      <c r="D72" s="170"/>
      <c r="E72" s="107"/>
    </row>
    <row r="73" spans="1:5" s="52" customFormat="1" ht="12" customHeight="1">
      <c r="A73" s="197" t="s">
        <v>249</v>
      </c>
      <c r="B73" s="367" t="s">
        <v>227</v>
      </c>
      <c r="C73" s="170"/>
      <c r="D73" s="170"/>
      <c r="E73" s="107"/>
    </row>
    <row r="74" spans="1:5" s="52" customFormat="1" ht="12" customHeight="1" thickBot="1">
      <c r="A74" s="198" t="s">
        <v>250</v>
      </c>
      <c r="B74" s="368" t="s">
        <v>500</v>
      </c>
      <c r="C74" s="170"/>
      <c r="D74" s="170"/>
      <c r="E74" s="107"/>
    </row>
    <row r="75" spans="1:5" s="52" customFormat="1" ht="12" customHeight="1" thickBot="1">
      <c r="A75" s="199" t="s">
        <v>228</v>
      </c>
      <c r="B75" s="110" t="s">
        <v>229</v>
      </c>
      <c r="C75" s="166">
        <f>SUM(C76:C77)</f>
        <v>0</v>
      </c>
      <c r="D75" s="166">
        <f>SUM(D76:D77)</f>
        <v>0</v>
      </c>
      <c r="E75" s="103">
        <f>SUM(E76:E77)</f>
        <v>0</v>
      </c>
    </row>
    <row r="76" spans="1:5" s="52" customFormat="1" ht="12" customHeight="1">
      <c r="A76" s="196" t="s">
        <v>251</v>
      </c>
      <c r="B76" s="179" t="s">
        <v>230</v>
      </c>
      <c r="C76" s="170"/>
      <c r="D76" s="170"/>
      <c r="E76" s="107"/>
    </row>
    <row r="77" spans="1:5" s="52" customFormat="1" ht="12" customHeight="1" thickBot="1">
      <c r="A77" s="198" t="s">
        <v>252</v>
      </c>
      <c r="B77" s="181" t="s">
        <v>231</v>
      </c>
      <c r="C77" s="170"/>
      <c r="D77" s="170"/>
      <c r="E77" s="107"/>
    </row>
    <row r="78" spans="1:5" s="51" customFormat="1" ht="12" customHeight="1" thickBot="1">
      <c r="A78" s="199" t="s">
        <v>232</v>
      </c>
      <c r="B78" s="110" t="s">
        <v>233</v>
      </c>
      <c r="C78" s="166">
        <f>SUM(C79:C81)</f>
        <v>0</v>
      </c>
      <c r="D78" s="166">
        <f>SUM(D79:D81)</f>
        <v>0</v>
      </c>
      <c r="E78" s="103">
        <f>SUM(E79:E81)</f>
        <v>0</v>
      </c>
    </row>
    <row r="79" spans="1:5" s="52" customFormat="1" ht="12" customHeight="1">
      <c r="A79" s="196" t="s">
        <v>253</v>
      </c>
      <c r="B79" s="179" t="s">
        <v>234</v>
      </c>
      <c r="C79" s="170"/>
      <c r="D79" s="170"/>
      <c r="E79" s="107"/>
    </row>
    <row r="80" spans="1:5" s="52" customFormat="1" ht="12" customHeight="1">
      <c r="A80" s="197" t="s">
        <v>254</v>
      </c>
      <c r="B80" s="180" t="s">
        <v>235</v>
      </c>
      <c r="C80" s="170"/>
      <c r="D80" s="170"/>
      <c r="E80" s="107"/>
    </row>
    <row r="81" spans="1:5" s="52" customFormat="1" ht="12" customHeight="1" thickBot="1">
      <c r="A81" s="198" t="s">
        <v>255</v>
      </c>
      <c r="B81" s="181" t="s">
        <v>501</v>
      </c>
      <c r="C81" s="170"/>
      <c r="D81" s="170"/>
      <c r="E81" s="107"/>
    </row>
    <row r="82" spans="1:5" s="52" customFormat="1" ht="12" customHeight="1" thickBot="1">
      <c r="A82" s="199" t="s">
        <v>236</v>
      </c>
      <c r="B82" s="110" t="s">
        <v>256</v>
      </c>
      <c r="C82" s="166">
        <f>SUM(C83:C86)</f>
        <v>0</v>
      </c>
      <c r="D82" s="166">
        <f>SUM(D83:D86)</f>
        <v>0</v>
      </c>
      <c r="E82" s="103">
        <f>SUM(E83:E86)</f>
        <v>0</v>
      </c>
    </row>
    <row r="83" spans="1:5" s="52" customFormat="1" ht="12" customHeight="1">
      <c r="A83" s="200" t="s">
        <v>237</v>
      </c>
      <c r="B83" s="179" t="s">
        <v>238</v>
      </c>
      <c r="C83" s="170"/>
      <c r="D83" s="170"/>
      <c r="E83" s="107"/>
    </row>
    <row r="84" spans="1:5" s="52" customFormat="1" ht="12" customHeight="1">
      <c r="A84" s="201" t="s">
        <v>239</v>
      </c>
      <c r="B84" s="180" t="s">
        <v>240</v>
      </c>
      <c r="C84" s="170"/>
      <c r="D84" s="170"/>
      <c r="E84" s="107"/>
    </row>
    <row r="85" spans="1:5" s="52" customFormat="1" ht="12" customHeight="1">
      <c r="A85" s="201" t="s">
        <v>241</v>
      </c>
      <c r="B85" s="180" t="s">
        <v>242</v>
      </c>
      <c r="C85" s="170"/>
      <c r="D85" s="170"/>
      <c r="E85" s="107"/>
    </row>
    <row r="86" spans="1:5" s="51" customFormat="1" ht="12" customHeight="1" thickBot="1">
      <c r="A86" s="202" t="s">
        <v>243</v>
      </c>
      <c r="B86" s="181" t="s">
        <v>244</v>
      </c>
      <c r="C86" s="170"/>
      <c r="D86" s="170"/>
      <c r="E86" s="107"/>
    </row>
    <row r="87" spans="1:5" s="51" customFormat="1" ht="12" customHeight="1" thickBot="1">
      <c r="A87" s="199" t="s">
        <v>245</v>
      </c>
      <c r="B87" s="110" t="s">
        <v>379</v>
      </c>
      <c r="C87" s="222"/>
      <c r="D87" s="222"/>
      <c r="E87" s="223"/>
    </row>
    <row r="88" spans="1:5" s="51" customFormat="1" ht="12" customHeight="1" thickBot="1">
      <c r="A88" s="199" t="s">
        <v>397</v>
      </c>
      <c r="B88" s="110" t="s">
        <v>246</v>
      </c>
      <c r="C88" s="222"/>
      <c r="D88" s="222"/>
      <c r="E88" s="223"/>
    </row>
    <row r="89" spans="1:5" s="51" customFormat="1" ht="12" customHeight="1" thickBot="1">
      <c r="A89" s="199" t="s">
        <v>398</v>
      </c>
      <c r="B89" s="186" t="s">
        <v>382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1" customFormat="1" ht="12" customHeight="1" thickBot="1">
      <c r="A90" s="203" t="s">
        <v>399</v>
      </c>
      <c r="B90" s="187" t="s">
        <v>400</v>
      </c>
      <c r="C90" s="172">
        <f>+C65+C89</f>
        <v>5142780</v>
      </c>
      <c r="D90" s="172">
        <f>+D65+D89</f>
        <v>0</v>
      </c>
      <c r="E90" s="208">
        <f>+E65+E89</f>
        <v>5142780</v>
      </c>
    </row>
    <row r="91" spans="1:3" s="52" customFormat="1" ht="15" customHeight="1" thickBot="1">
      <c r="A91" s="87"/>
      <c r="B91" s="88"/>
      <c r="C91" s="149"/>
    </row>
    <row r="92" spans="1:5" s="45" customFormat="1" ht="16.5" customHeight="1" thickBot="1">
      <c r="A92" s="895" t="s">
        <v>41</v>
      </c>
      <c r="B92" s="896"/>
      <c r="C92" s="896"/>
      <c r="D92" s="896"/>
      <c r="E92" s="897"/>
    </row>
    <row r="93" spans="1:5" s="53" customFormat="1" ht="12" customHeight="1" thickBot="1">
      <c r="A93" s="173" t="s">
        <v>6</v>
      </c>
      <c r="B93" s="24" t="s">
        <v>404</v>
      </c>
      <c r="C93" s="165" t="e">
        <f>+C94+C95+C96+C97+C98+C111</f>
        <v>#VALUE!</v>
      </c>
      <c r="D93" s="165">
        <f>+D94+D95+D96+D97+D98+D111</f>
        <v>0</v>
      </c>
      <c r="E93" s="236">
        <f>+E94+E95+E96+E97+E98+E111</f>
        <v>5142780</v>
      </c>
    </row>
    <row r="94" spans="1:5" ht="12" customHeight="1">
      <c r="A94" s="204" t="s">
        <v>64</v>
      </c>
      <c r="B94" s="8" t="s">
        <v>35</v>
      </c>
      <c r="C94" s="768" t="s">
        <v>977</v>
      </c>
      <c r="D94" s="243"/>
      <c r="E94" s="768">
        <v>3294000</v>
      </c>
    </row>
    <row r="95" spans="1:5" ht="12" customHeight="1">
      <c r="A95" s="197" t="s">
        <v>65</v>
      </c>
      <c r="B95" s="6" t="s">
        <v>124</v>
      </c>
      <c r="C95" s="763"/>
      <c r="D95" s="167"/>
      <c r="E95" s="763">
        <v>648780</v>
      </c>
    </row>
    <row r="96" spans="1:5" ht="12" customHeight="1">
      <c r="A96" s="197" t="s">
        <v>66</v>
      </c>
      <c r="B96" s="6" t="s">
        <v>92</v>
      </c>
      <c r="C96" s="766">
        <v>1200000</v>
      </c>
      <c r="D96" s="167"/>
      <c r="E96" s="766">
        <v>1200000</v>
      </c>
    </row>
    <row r="97" spans="1:5" ht="12" customHeight="1">
      <c r="A97" s="197" t="s">
        <v>67</v>
      </c>
      <c r="B97" s="9" t="s">
        <v>125</v>
      </c>
      <c r="C97" s="169"/>
      <c r="D97" s="256"/>
      <c r="E97" s="106"/>
    </row>
    <row r="98" spans="1:5" ht="12" customHeight="1">
      <c r="A98" s="197" t="s">
        <v>76</v>
      </c>
      <c r="B98" s="17" t="s">
        <v>126</v>
      </c>
      <c r="C98" s="169"/>
      <c r="D98" s="256"/>
      <c r="E98" s="106"/>
    </row>
    <row r="99" spans="1:5" ht="12" customHeight="1">
      <c r="A99" s="197" t="s">
        <v>68</v>
      </c>
      <c r="B99" s="6" t="s">
        <v>401</v>
      </c>
      <c r="C99" s="169"/>
      <c r="D99" s="256"/>
      <c r="E99" s="106"/>
    </row>
    <row r="100" spans="1:5" ht="12" customHeight="1">
      <c r="A100" s="197" t="s">
        <v>69</v>
      </c>
      <c r="B100" s="63" t="s">
        <v>345</v>
      </c>
      <c r="C100" s="169"/>
      <c r="D100" s="256"/>
      <c r="E100" s="106"/>
    </row>
    <row r="101" spans="1:5" ht="12" customHeight="1">
      <c r="A101" s="197" t="s">
        <v>77</v>
      </c>
      <c r="B101" s="63" t="s">
        <v>344</v>
      </c>
      <c r="C101" s="169"/>
      <c r="D101" s="256"/>
      <c r="E101" s="106"/>
    </row>
    <row r="102" spans="1:5" ht="12" customHeight="1">
      <c r="A102" s="197" t="s">
        <v>78</v>
      </c>
      <c r="B102" s="63" t="s">
        <v>262</v>
      </c>
      <c r="C102" s="169"/>
      <c r="D102" s="256"/>
      <c r="E102" s="106"/>
    </row>
    <row r="103" spans="1:5" ht="12" customHeight="1">
      <c r="A103" s="197" t="s">
        <v>79</v>
      </c>
      <c r="B103" s="64" t="s">
        <v>263</v>
      </c>
      <c r="C103" s="169"/>
      <c r="D103" s="256"/>
      <c r="E103" s="106"/>
    </row>
    <row r="104" spans="1:5" ht="12" customHeight="1">
      <c r="A104" s="197" t="s">
        <v>80</v>
      </c>
      <c r="B104" s="64" t="s">
        <v>264</v>
      </c>
      <c r="C104" s="169"/>
      <c r="D104" s="256"/>
      <c r="E104" s="106"/>
    </row>
    <row r="105" spans="1:5" ht="12" customHeight="1">
      <c r="A105" s="197" t="s">
        <v>82</v>
      </c>
      <c r="B105" s="63" t="s">
        <v>265</v>
      </c>
      <c r="C105" s="169"/>
      <c r="D105" s="256"/>
      <c r="E105" s="106"/>
    </row>
    <row r="106" spans="1:5" ht="12" customHeight="1">
      <c r="A106" s="197" t="s">
        <v>127</v>
      </c>
      <c r="B106" s="63" t="s">
        <v>266</v>
      </c>
      <c r="C106" s="169"/>
      <c r="D106" s="256"/>
      <c r="E106" s="106"/>
    </row>
    <row r="107" spans="1:5" ht="12" customHeight="1">
      <c r="A107" s="197" t="s">
        <v>260</v>
      </c>
      <c r="B107" s="64" t="s">
        <v>267</v>
      </c>
      <c r="C107" s="167"/>
      <c r="D107" s="256"/>
      <c r="E107" s="106"/>
    </row>
    <row r="108" spans="1:5" ht="12" customHeight="1">
      <c r="A108" s="205" t="s">
        <v>261</v>
      </c>
      <c r="B108" s="65" t="s">
        <v>268</v>
      </c>
      <c r="C108" s="169"/>
      <c r="D108" s="256"/>
      <c r="E108" s="106"/>
    </row>
    <row r="109" spans="1:5" ht="12" customHeight="1">
      <c r="A109" s="197" t="s">
        <v>342</v>
      </c>
      <c r="B109" s="65" t="s">
        <v>269</v>
      </c>
      <c r="C109" s="169"/>
      <c r="D109" s="256"/>
      <c r="E109" s="106"/>
    </row>
    <row r="110" spans="1:5" ht="12" customHeight="1">
      <c r="A110" s="197" t="s">
        <v>343</v>
      </c>
      <c r="B110" s="64" t="s">
        <v>270</v>
      </c>
      <c r="C110" s="167"/>
      <c r="D110" s="255"/>
      <c r="E110" s="104"/>
    </row>
    <row r="111" spans="1:5" ht="12" customHeight="1">
      <c r="A111" s="197" t="s">
        <v>347</v>
      </c>
      <c r="B111" s="9" t="s">
        <v>36</v>
      </c>
      <c r="C111" s="167"/>
      <c r="D111" s="255"/>
      <c r="E111" s="104"/>
    </row>
    <row r="112" spans="1:5" ht="12" customHeight="1">
      <c r="A112" s="198" t="s">
        <v>348</v>
      </c>
      <c r="B112" s="6" t="s">
        <v>402</v>
      </c>
      <c r="C112" s="169"/>
      <c r="D112" s="256"/>
      <c r="E112" s="106"/>
    </row>
    <row r="113" spans="1:5" ht="12" customHeight="1" thickBot="1">
      <c r="A113" s="206" t="s">
        <v>349</v>
      </c>
      <c r="B113" s="66" t="s">
        <v>403</v>
      </c>
      <c r="C113" s="244"/>
      <c r="D113" s="320"/>
      <c r="E113" s="238"/>
    </row>
    <row r="114" spans="1:5" ht="12" customHeight="1" thickBot="1">
      <c r="A114" s="25" t="s">
        <v>7</v>
      </c>
      <c r="B114" s="23" t="s">
        <v>271</v>
      </c>
      <c r="C114" s="166">
        <f>+C115+C117+C119</f>
        <v>0</v>
      </c>
      <c r="D114" s="253">
        <f>+D115+D117+D119</f>
        <v>0</v>
      </c>
      <c r="E114" s="103">
        <f>+E115+E117+E119</f>
        <v>0</v>
      </c>
    </row>
    <row r="115" spans="1:5" ht="12" customHeight="1">
      <c r="A115" s="196" t="s">
        <v>70</v>
      </c>
      <c r="B115" s="6" t="s">
        <v>145</v>
      </c>
      <c r="C115" s="168"/>
      <c r="D115" s="254"/>
      <c r="E115" s="105"/>
    </row>
    <row r="116" spans="1:5" ht="12" customHeight="1">
      <c r="A116" s="196" t="s">
        <v>71</v>
      </c>
      <c r="B116" s="10" t="s">
        <v>275</v>
      </c>
      <c r="C116" s="168"/>
      <c r="D116" s="254"/>
      <c r="E116" s="105"/>
    </row>
    <row r="117" spans="1:5" ht="12" customHeight="1">
      <c r="A117" s="196" t="s">
        <v>72</v>
      </c>
      <c r="B117" s="10" t="s">
        <v>128</v>
      </c>
      <c r="C117" s="167"/>
      <c r="D117" s="255"/>
      <c r="E117" s="104"/>
    </row>
    <row r="118" spans="1:5" ht="12" customHeight="1">
      <c r="A118" s="196" t="s">
        <v>73</v>
      </c>
      <c r="B118" s="10" t="s">
        <v>276</v>
      </c>
      <c r="C118" s="167"/>
      <c r="D118" s="255"/>
      <c r="E118" s="104"/>
    </row>
    <row r="119" spans="1:5" ht="12" customHeight="1">
      <c r="A119" s="196" t="s">
        <v>74</v>
      </c>
      <c r="B119" s="112" t="s">
        <v>147</v>
      </c>
      <c r="C119" s="167"/>
      <c r="D119" s="255"/>
      <c r="E119" s="104"/>
    </row>
    <row r="120" spans="1:5" ht="12" customHeight="1">
      <c r="A120" s="196" t="s">
        <v>81</v>
      </c>
      <c r="B120" s="111" t="s">
        <v>334</v>
      </c>
      <c r="C120" s="167"/>
      <c r="D120" s="255"/>
      <c r="E120" s="104"/>
    </row>
    <row r="121" spans="1:5" ht="12" customHeight="1">
      <c r="A121" s="196" t="s">
        <v>83</v>
      </c>
      <c r="B121" s="175" t="s">
        <v>281</v>
      </c>
      <c r="C121" s="167"/>
      <c r="D121" s="255"/>
      <c r="E121" s="104"/>
    </row>
    <row r="122" spans="1:5" ht="12" customHeight="1">
      <c r="A122" s="196" t="s">
        <v>129</v>
      </c>
      <c r="B122" s="64" t="s">
        <v>264</v>
      </c>
      <c r="C122" s="167"/>
      <c r="D122" s="255"/>
      <c r="E122" s="104"/>
    </row>
    <row r="123" spans="1:5" ht="12" customHeight="1">
      <c r="A123" s="196" t="s">
        <v>130</v>
      </c>
      <c r="B123" s="64" t="s">
        <v>280</v>
      </c>
      <c r="C123" s="167"/>
      <c r="D123" s="255"/>
      <c r="E123" s="104"/>
    </row>
    <row r="124" spans="1:5" ht="12" customHeight="1">
      <c r="A124" s="196" t="s">
        <v>131</v>
      </c>
      <c r="B124" s="64" t="s">
        <v>279</v>
      </c>
      <c r="C124" s="167"/>
      <c r="D124" s="255"/>
      <c r="E124" s="104"/>
    </row>
    <row r="125" spans="1:5" ht="12" customHeight="1">
      <c r="A125" s="196" t="s">
        <v>272</v>
      </c>
      <c r="B125" s="64" t="s">
        <v>267</v>
      </c>
      <c r="C125" s="167"/>
      <c r="D125" s="255"/>
      <c r="E125" s="104"/>
    </row>
    <row r="126" spans="1:5" ht="12" customHeight="1">
      <c r="A126" s="196" t="s">
        <v>273</v>
      </c>
      <c r="B126" s="64" t="s">
        <v>278</v>
      </c>
      <c r="C126" s="167"/>
      <c r="D126" s="255"/>
      <c r="E126" s="104"/>
    </row>
    <row r="127" spans="1:5" ht="12" customHeight="1" thickBot="1">
      <c r="A127" s="205" t="s">
        <v>274</v>
      </c>
      <c r="B127" s="64" t="s">
        <v>277</v>
      </c>
      <c r="C127" s="169"/>
      <c r="D127" s="256"/>
      <c r="E127" s="106"/>
    </row>
    <row r="128" spans="1:5" ht="12" customHeight="1" thickBot="1">
      <c r="A128" s="25" t="s">
        <v>8</v>
      </c>
      <c r="B128" s="57" t="s">
        <v>352</v>
      </c>
      <c r="C128" s="166" t="e">
        <f>+C93+C114</f>
        <v>#VALUE!</v>
      </c>
      <c r="D128" s="253">
        <f>+D93+D114</f>
        <v>0</v>
      </c>
      <c r="E128" s="103">
        <f>+E93+E114</f>
        <v>5142780</v>
      </c>
    </row>
    <row r="129" spans="1:5" ht="12" customHeight="1" thickBot="1">
      <c r="A129" s="25" t="s">
        <v>9</v>
      </c>
      <c r="B129" s="57" t="s">
        <v>353</v>
      </c>
      <c r="C129" s="166">
        <f>+C130+C131+C132</f>
        <v>0</v>
      </c>
      <c r="D129" s="253">
        <f>+D130+D131+D132</f>
        <v>0</v>
      </c>
      <c r="E129" s="103">
        <f>+E130+E131+E132</f>
        <v>0</v>
      </c>
    </row>
    <row r="130" spans="1:5" s="53" customFormat="1" ht="12" customHeight="1">
      <c r="A130" s="196" t="s">
        <v>179</v>
      </c>
      <c r="B130" s="7" t="s">
        <v>407</v>
      </c>
      <c r="C130" s="167"/>
      <c r="D130" s="255"/>
      <c r="E130" s="104"/>
    </row>
    <row r="131" spans="1:5" ht="12" customHeight="1">
      <c r="A131" s="196" t="s">
        <v>180</v>
      </c>
      <c r="B131" s="7" t="s">
        <v>361</v>
      </c>
      <c r="C131" s="167"/>
      <c r="D131" s="255"/>
      <c r="E131" s="104"/>
    </row>
    <row r="132" spans="1:5" ht="12" customHeight="1" thickBot="1">
      <c r="A132" s="205" t="s">
        <v>181</v>
      </c>
      <c r="B132" s="5" t="s">
        <v>406</v>
      </c>
      <c r="C132" s="167"/>
      <c r="D132" s="255"/>
      <c r="E132" s="104"/>
    </row>
    <row r="133" spans="1:5" ht="12" customHeight="1" thickBot="1">
      <c r="A133" s="25" t="s">
        <v>10</v>
      </c>
      <c r="B133" s="57" t="s">
        <v>354</v>
      </c>
      <c r="C133" s="166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4"/>
    </row>
    <row r="135" spans="1:5" ht="12" customHeight="1">
      <c r="A135" s="196" t="s">
        <v>58</v>
      </c>
      <c r="B135" s="7" t="s">
        <v>355</v>
      </c>
      <c r="C135" s="167"/>
      <c r="D135" s="255"/>
      <c r="E135" s="104"/>
    </row>
    <row r="136" spans="1:5" ht="12" customHeight="1">
      <c r="A136" s="196" t="s">
        <v>59</v>
      </c>
      <c r="B136" s="7" t="s">
        <v>356</v>
      </c>
      <c r="C136" s="167"/>
      <c r="D136" s="255"/>
      <c r="E136" s="104"/>
    </row>
    <row r="137" spans="1:5" ht="12" customHeight="1">
      <c r="A137" s="196" t="s">
        <v>116</v>
      </c>
      <c r="B137" s="7" t="s">
        <v>405</v>
      </c>
      <c r="C137" s="167"/>
      <c r="D137" s="255"/>
      <c r="E137" s="104"/>
    </row>
    <row r="138" spans="1:5" ht="12" customHeight="1">
      <c r="A138" s="196" t="s">
        <v>117</v>
      </c>
      <c r="B138" s="7" t="s">
        <v>358</v>
      </c>
      <c r="C138" s="167"/>
      <c r="D138" s="255"/>
      <c r="E138" s="104"/>
    </row>
    <row r="139" spans="1:5" s="53" customFormat="1" ht="12" customHeight="1" thickBot="1">
      <c r="A139" s="205" t="s">
        <v>118</v>
      </c>
      <c r="B139" s="5" t="s">
        <v>359</v>
      </c>
      <c r="C139" s="167"/>
      <c r="D139" s="255"/>
      <c r="E139" s="104"/>
    </row>
    <row r="140" spans="1:11" ht="12" customHeight="1" thickBot="1">
      <c r="A140" s="25" t="s">
        <v>11</v>
      </c>
      <c r="B140" s="57" t="s">
        <v>417</v>
      </c>
      <c r="C140" s="172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96"/>
    </row>
    <row r="141" spans="1:5" ht="12.75">
      <c r="A141" s="196" t="s">
        <v>60</v>
      </c>
      <c r="B141" s="7" t="s">
        <v>282</v>
      </c>
      <c r="C141" s="167"/>
      <c r="D141" s="255"/>
      <c r="E141" s="104"/>
    </row>
    <row r="142" spans="1:5" ht="12" customHeight="1">
      <c r="A142" s="196" t="s">
        <v>61</v>
      </c>
      <c r="B142" s="7" t="s">
        <v>283</v>
      </c>
      <c r="C142" s="167"/>
      <c r="D142" s="255"/>
      <c r="E142" s="104"/>
    </row>
    <row r="143" spans="1:5" ht="12" customHeight="1">
      <c r="A143" s="196" t="s">
        <v>199</v>
      </c>
      <c r="B143" s="7" t="s">
        <v>416</v>
      </c>
      <c r="C143" s="167"/>
      <c r="D143" s="255"/>
      <c r="E143" s="104"/>
    </row>
    <row r="144" spans="1:5" s="53" customFormat="1" ht="12" customHeight="1">
      <c r="A144" s="196" t="s">
        <v>200</v>
      </c>
      <c r="B144" s="7" t="s">
        <v>368</v>
      </c>
      <c r="C144" s="167"/>
      <c r="D144" s="255"/>
      <c r="E144" s="104"/>
    </row>
    <row r="145" spans="1:5" s="53" customFormat="1" ht="12" customHeight="1" thickBot="1">
      <c r="A145" s="205" t="s">
        <v>201</v>
      </c>
      <c r="B145" s="5" t="s">
        <v>299</v>
      </c>
      <c r="C145" s="167"/>
      <c r="D145" s="255"/>
      <c r="E145" s="104"/>
    </row>
    <row r="146" spans="1:5" s="53" customFormat="1" ht="12" customHeight="1" thickBot="1">
      <c r="A146" s="25" t="s">
        <v>12</v>
      </c>
      <c r="B146" s="57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3" customFormat="1" ht="12" customHeight="1">
      <c r="A147" s="196" t="s">
        <v>62</v>
      </c>
      <c r="B147" s="7" t="s">
        <v>364</v>
      </c>
      <c r="C147" s="167"/>
      <c r="D147" s="255"/>
      <c r="E147" s="104"/>
    </row>
    <row r="148" spans="1:5" s="53" customFormat="1" ht="12" customHeight="1">
      <c r="A148" s="196" t="s">
        <v>63</v>
      </c>
      <c r="B148" s="7" t="s">
        <v>371</v>
      </c>
      <c r="C148" s="167"/>
      <c r="D148" s="255"/>
      <c r="E148" s="104"/>
    </row>
    <row r="149" spans="1:5" s="53" customFormat="1" ht="12" customHeight="1">
      <c r="A149" s="196" t="s">
        <v>211</v>
      </c>
      <c r="B149" s="7" t="s">
        <v>366</v>
      </c>
      <c r="C149" s="167"/>
      <c r="D149" s="255"/>
      <c r="E149" s="104"/>
    </row>
    <row r="150" spans="1:5" s="53" customFormat="1" ht="12" customHeight="1">
      <c r="A150" s="196" t="s">
        <v>212</v>
      </c>
      <c r="B150" s="7" t="s">
        <v>408</v>
      </c>
      <c r="C150" s="167"/>
      <c r="D150" s="255"/>
      <c r="E150" s="104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6"/>
    </row>
    <row r="152" spans="1:5" ht="12.75" customHeight="1" thickBot="1">
      <c r="A152" s="235" t="s">
        <v>13</v>
      </c>
      <c r="B152" s="57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7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7" t="s">
        <v>377</v>
      </c>
      <c r="C154" s="248">
        <f>+C129+C133+C140+C146+C152+C153</f>
        <v>0</v>
      </c>
      <c r="D154" s="260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7" t="s">
        <v>16</v>
      </c>
      <c r="B155" s="153" t="s">
        <v>376</v>
      </c>
      <c r="C155" s="248" t="e">
        <f>+C128+C154</f>
        <v>#VALUE!</v>
      </c>
      <c r="D155" s="260">
        <f>+D128+D154</f>
        <v>0</v>
      </c>
      <c r="E155" s="242">
        <f>+E128+E154</f>
        <v>5142780</v>
      </c>
    </row>
    <row r="156" spans="1:5" ht="13.5" thickBot="1">
      <c r="A156" s="156"/>
      <c r="B156" s="157"/>
      <c r="C156" s="721" t="e">
        <f>C90-C155</f>
        <v>#VALUE!</v>
      </c>
      <c r="D156" s="721">
        <f>D90-D155</f>
        <v>0</v>
      </c>
      <c r="E156" s="158"/>
    </row>
    <row r="157" spans="1:5" ht="15" customHeight="1" thickBot="1">
      <c r="A157" s="330" t="s">
        <v>494</v>
      </c>
      <c r="B157" s="331"/>
      <c r="C157" s="319"/>
      <c r="D157" s="319"/>
      <c r="E157" s="318">
        <v>2</v>
      </c>
    </row>
    <row r="158" spans="1:5" ht="14.25" customHeight="1" thickBot="1">
      <c r="A158" s="332" t="s">
        <v>495</v>
      </c>
      <c r="B158" s="333"/>
      <c r="C158" s="319"/>
      <c r="D158" s="319"/>
      <c r="E158" s="318"/>
    </row>
  </sheetData>
  <sheetProtection sheet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K158"/>
  <sheetViews>
    <sheetView zoomScale="120" zoomScaleNormal="120" zoomScaleSheetLayoutView="100" workbookViewId="0" topLeftCell="A1">
      <selection activeCell="B2" sqref="B2:D2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87"/>
      <c r="B1" s="899" t="s">
        <v>978</v>
      </c>
      <c r="C1" s="900"/>
      <c r="D1" s="900"/>
      <c r="E1" s="900"/>
    </row>
    <row r="2" spans="1:5" s="49" customFormat="1" ht="21" customHeight="1" thickBot="1">
      <c r="A2" s="396" t="s">
        <v>45</v>
      </c>
      <c r="B2" s="898" t="s">
        <v>901</v>
      </c>
      <c r="C2" s="898"/>
      <c r="D2" s="898"/>
      <c r="E2" s="397" t="s">
        <v>39</v>
      </c>
    </row>
    <row r="3" spans="1:5" s="49" customFormat="1" ht="24.75" thickBot="1">
      <c r="A3" s="396" t="s">
        <v>137</v>
      </c>
      <c r="B3" s="898" t="s">
        <v>415</v>
      </c>
      <c r="C3" s="898"/>
      <c r="D3" s="898"/>
      <c r="E3" s="398" t="s">
        <v>43</v>
      </c>
    </row>
    <row r="4" spans="1:5" s="50" customFormat="1" ht="15.75" customHeight="1" thickBot="1">
      <c r="A4" s="390"/>
      <c r="B4" s="390"/>
      <c r="C4" s="391"/>
      <c r="D4" s="392"/>
      <c r="E4" s="391" t="str">
        <f>'Z_9.1.2.sz.mell'!E4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CONCATENATE('Z_9.1.2.sz.mell'!E5)</f>
        <v>Teljesítés
2018. XII. 31.</v>
      </c>
    </row>
    <row r="6" spans="1:5" s="45" customFormat="1" ht="12.75" customHeight="1" thickBot="1">
      <c r="A6" s="75" t="s">
        <v>388</v>
      </c>
      <c r="B6" s="76" t="s">
        <v>389</v>
      </c>
      <c r="C6" s="76" t="s">
        <v>390</v>
      </c>
      <c r="D6" s="313" t="s">
        <v>392</v>
      </c>
      <c r="E6" s="77" t="s">
        <v>391</v>
      </c>
    </row>
    <row r="7" spans="1:5" s="45" customFormat="1" ht="15.75" customHeight="1" thickBot="1">
      <c r="A7" s="895" t="s">
        <v>40</v>
      </c>
      <c r="B7" s="896"/>
      <c r="C7" s="896"/>
      <c r="D7" s="896"/>
      <c r="E7" s="897"/>
    </row>
    <row r="8" spans="1:5" s="45" customFormat="1" ht="12" customHeight="1" thickBot="1">
      <c r="A8" s="25" t="s">
        <v>6</v>
      </c>
      <c r="B8" s="19" t="s">
        <v>164</v>
      </c>
      <c r="C8" s="166">
        <f>+C9+C10+C11+C12+C13+C14</f>
        <v>0</v>
      </c>
      <c r="D8" s="253">
        <f>+D9+D10+D11+D12+D13+D14</f>
        <v>0</v>
      </c>
      <c r="E8" s="103">
        <f>+E9+E10+E11+E12+E13+E14</f>
        <v>0</v>
      </c>
    </row>
    <row r="9" spans="1:5" s="51" customFormat="1" ht="12" customHeight="1">
      <c r="A9" s="196" t="s">
        <v>64</v>
      </c>
      <c r="B9" s="179" t="s">
        <v>165</v>
      </c>
      <c r="C9" s="168"/>
      <c r="D9" s="254"/>
      <c r="E9" s="105"/>
    </row>
    <row r="10" spans="1:5" s="52" customFormat="1" ht="12" customHeight="1">
      <c r="A10" s="197" t="s">
        <v>65</v>
      </c>
      <c r="B10" s="180" t="s">
        <v>166</v>
      </c>
      <c r="C10" s="167"/>
      <c r="D10" s="255"/>
      <c r="E10" s="104"/>
    </row>
    <row r="11" spans="1:5" s="52" customFormat="1" ht="12" customHeight="1">
      <c r="A11" s="197" t="s">
        <v>66</v>
      </c>
      <c r="B11" s="180" t="s">
        <v>167</v>
      </c>
      <c r="C11" s="167"/>
      <c r="D11" s="255"/>
      <c r="E11" s="104"/>
    </row>
    <row r="12" spans="1:5" s="52" customFormat="1" ht="12" customHeight="1">
      <c r="A12" s="197" t="s">
        <v>67</v>
      </c>
      <c r="B12" s="180" t="s">
        <v>168</v>
      </c>
      <c r="C12" s="167"/>
      <c r="D12" s="255"/>
      <c r="E12" s="104"/>
    </row>
    <row r="13" spans="1:5" s="52" customFormat="1" ht="12" customHeight="1">
      <c r="A13" s="197" t="s">
        <v>99</v>
      </c>
      <c r="B13" s="180" t="s">
        <v>396</v>
      </c>
      <c r="C13" s="167"/>
      <c r="D13" s="255"/>
      <c r="E13" s="104"/>
    </row>
    <row r="14" spans="1:5" s="51" customFormat="1" ht="12" customHeight="1" thickBot="1">
      <c r="A14" s="198" t="s">
        <v>68</v>
      </c>
      <c r="B14" s="181" t="s">
        <v>337</v>
      </c>
      <c r="C14" s="167"/>
      <c r="D14" s="255"/>
      <c r="E14" s="104"/>
    </row>
    <row r="15" spans="1:5" s="51" customFormat="1" ht="12" customHeight="1" thickBot="1">
      <c r="A15" s="25" t="s">
        <v>7</v>
      </c>
      <c r="B15" s="110" t="s">
        <v>169</v>
      </c>
      <c r="C15" s="166">
        <f>+C16+C17+C18+C19+C20</f>
        <v>0</v>
      </c>
      <c r="D15" s="253">
        <f>+D16+D17+D18+D19+D20</f>
        <v>0</v>
      </c>
      <c r="E15" s="103">
        <f>+E16+E17+E18+E19+E20</f>
        <v>0</v>
      </c>
    </row>
    <row r="16" spans="1:5" s="51" customFormat="1" ht="12" customHeight="1">
      <c r="A16" s="196" t="s">
        <v>70</v>
      </c>
      <c r="B16" s="179" t="s">
        <v>170</v>
      </c>
      <c r="C16" s="168"/>
      <c r="D16" s="254"/>
      <c r="E16" s="105"/>
    </row>
    <row r="17" spans="1:5" s="51" customFormat="1" ht="12" customHeight="1">
      <c r="A17" s="197" t="s">
        <v>71</v>
      </c>
      <c r="B17" s="180" t="s">
        <v>171</v>
      </c>
      <c r="C17" s="167"/>
      <c r="D17" s="255"/>
      <c r="E17" s="104"/>
    </row>
    <row r="18" spans="1:5" s="51" customFormat="1" ht="12" customHeight="1">
      <c r="A18" s="197" t="s">
        <v>72</v>
      </c>
      <c r="B18" s="180" t="s">
        <v>328</v>
      </c>
      <c r="C18" s="167"/>
      <c r="D18" s="255"/>
      <c r="E18" s="104"/>
    </row>
    <row r="19" spans="1:5" s="51" customFormat="1" ht="12" customHeight="1">
      <c r="A19" s="197" t="s">
        <v>73</v>
      </c>
      <c r="B19" s="180" t="s">
        <v>329</v>
      </c>
      <c r="C19" s="167"/>
      <c r="D19" s="255"/>
      <c r="E19" s="104"/>
    </row>
    <row r="20" spans="1:5" s="51" customFormat="1" ht="12" customHeight="1">
      <c r="A20" s="197" t="s">
        <v>74</v>
      </c>
      <c r="B20" s="180" t="s">
        <v>172</v>
      </c>
      <c r="C20" s="167"/>
      <c r="D20" s="255"/>
      <c r="E20" s="104"/>
    </row>
    <row r="21" spans="1:5" s="52" customFormat="1" ht="12" customHeight="1" thickBot="1">
      <c r="A21" s="198" t="s">
        <v>81</v>
      </c>
      <c r="B21" s="181" t="s">
        <v>173</v>
      </c>
      <c r="C21" s="169"/>
      <c r="D21" s="256"/>
      <c r="E21" s="106"/>
    </row>
    <row r="22" spans="1:5" s="52" customFormat="1" ht="12" customHeight="1" thickBot="1">
      <c r="A22" s="25" t="s">
        <v>8</v>
      </c>
      <c r="B22" s="19" t="s">
        <v>174</v>
      </c>
      <c r="C22" s="166">
        <f>+C23+C24+C25+C26+C27</f>
        <v>0</v>
      </c>
      <c r="D22" s="253">
        <f>+D23+D24+D25+D26+D27</f>
        <v>0</v>
      </c>
      <c r="E22" s="103">
        <f>+E23+E24+E25+E26+E27</f>
        <v>0</v>
      </c>
    </row>
    <row r="23" spans="1:5" s="52" customFormat="1" ht="12" customHeight="1">
      <c r="A23" s="196" t="s">
        <v>53</v>
      </c>
      <c r="B23" s="179" t="s">
        <v>175</v>
      </c>
      <c r="C23" s="168"/>
      <c r="D23" s="254"/>
      <c r="E23" s="105"/>
    </row>
    <row r="24" spans="1:5" s="51" customFormat="1" ht="12" customHeight="1">
      <c r="A24" s="197" t="s">
        <v>54</v>
      </c>
      <c r="B24" s="180" t="s">
        <v>176</v>
      </c>
      <c r="C24" s="167"/>
      <c r="D24" s="255"/>
      <c r="E24" s="104"/>
    </row>
    <row r="25" spans="1:5" s="52" customFormat="1" ht="12" customHeight="1">
      <c r="A25" s="197" t="s">
        <v>55</v>
      </c>
      <c r="B25" s="180" t="s">
        <v>330</v>
      </c>
      <c r="C25" s="167"/>
      <c r="D25" s="255"/>
      <c r="E25" s="104"/>
    </row>
    <row r="26" spans="1:5" s="52" customFormat="1" ht="12" customHeight="1">
      <c r="A26" s="197" t="s">
        <v>56</v>
      </c>
      <c r="B26" s="180" t="s">
        <v>331</v>
      </c>
      <c r="C26" s="167"/>
      <c r="D26" s="255"/>
      <c r="E26" s="104"/>
    </row>
    <row r="27" spans="1:5" s="52" customFormat="1" ht="12" customHeight="1">
      <c r="A27" s="197" t="s">
        <v>112</v>
      </c>
      <c r="B27" s="180" t="s">
        <v>177</v>
      </c>
      <c r="C27" s="167"/>
      <c r="D27" s="255"/>
      <c r="E27" s="104"/>
    </row>
    <row r="28" spans="1:5" s="52" customFormat="1" ht="12" customHeight="1" thickBot="1">
      <c r="A28" s="198" t="s">
        <v>113</v>
      </c>
      <c r="B28" s="181" t="s">
        <v>178</v>
      </c>
      <c r="C28" s="169"/>
      <c r="D28" s="256"/>
      <c r="E28" s="106"/>
    </row>
    <row r="29" spans="1:5" s="52" customFormat="1" ht="12" customHeight="1" thickBot="1">
      <c r="A29" s="25" t="s">
        <v>114</v>
      </c>
      <c r="B29" s="19" t="s">
        <v>484</v>
      </c>
      <c r="C29" s="172">
        <f>SUM(C30:C36)</f>
        <v>0</v>
      </c>
      <c r="D29" s="172">
        <f>SUM(D30:D36)</f>
        <v>0</v>
      </c>
      <c r="E29" s="208">
        <f>SUM(E30:E36)</f>
        <v>0</v>
      </c>
    </row>
    <row r="30" spans="1:5" s="52" customFormat="1" ht="12" customHeight="1">
      <c r="A30" s="196" t="s">
        <v>179</v>
      </c>
      <c r="B30" s="179" t="s">
        <v>485</v>
      </c>
      <c r="C30" s="168">
        <f>+C31+C32+C33</f>
        <v>0</v>
      </c>
      <c r="D30" s="168">
        <f>+D31+D32+D33</f>
        <v>0</v>
      </c>
      <c r="E30" s="105">
        <f>+E31+E32+E33</f>
        <v>0</v>
      </c>
    </row>
    <row r="31" spans="1:5" s="52" customFormat="1" ht="12" customHeight="1">
      <c r="A31" s="197" t="s">
        <v>180</v>
      </c>
      <c r="B31" s="180" t="s">
        <v>486</v>
      </c>
      <c r="C31" s="167"/>
      <c r="D31" s="167"/>
      <c r="E31" s="104"/>
    </row>
    <row r="32" spans="1:5" s="52" customFormat="1" ht="12" customHeight="1">
      <c r="A32" s="197" t="s">
        <v>181</v>
      </c>
      <c r="B32" s="180" t="s">
        <v>487</v>
      </c>
      <c r="C32" s="167"/>
      <c r="D32" s="167"/>
      <c r="E32" s="104"/>
    </row>
    <row r="33" spans="1:5" s="52" customFormat="1" ht="12" customHeight="1">
      <c r="A33" s="197" t="s">
        <v>182</v>
      </c>
      <c r="B33" s="180" t="s">
        <v>488</v>
      </c>
      <c r="C33" s="167"/>
      <c r="D33" s="167"/>
      <c r="E33" s="104"/>
    </row>
    <row r="34" spans="1:5" s="52" customFormat="1" ht="12" customHeight="1">
      <c r="A34" s="197" t="s">
        <v>489</v>
      </c>
      <c r="B34" s="180" t="s">
        <v>183</v>
      </c>
      <c r="C34" s="167"/>
      <c r="D34" s="167"/>
      <c r="E34" s="104"/>
    </row>
    <row r="35" spans="1:5" s="52" customFormat="1" ht="12" customHeight="1">
      <c r="A35" s="197" t="s">
        <v>490</v>
      </c>
      <c r="B35" s="180" t="s">
        <v>184</v>
      </c>
      <c r="C35" s="167"/>
      <c r="D35" s="167"/>
      <c r="E35" s="104"/>
    </row>
    <row r="36" spans="1:5" s="52" customFormat="1" ht="12" customHeight="1" thickBot="1">
      <c r="A36" s="198" t="s">
        <v>491</v>
      </c>
      <c r="B36" s="329" t="s">
        <v>185</v>
      </c>
      <c r="C36" s="169"/>
      <c r="D36" s="169"/>
      <c r="E36" s="106"/>
    </row>
    <row r="37" spans="1:5" s="52" customFormat="1" ht="12" customHeight="1" thickBot="1">
      <c r="A37" s="25" t="s">
        <v>10</v>
      </c>
      <c r="B37" s="19" t="s">
        <v>338</v>
      </c>
      <c r="C37" s="166">
        <f>SUM(C38:C48)</f>
        <v>0</v>
      </c>
      <c r="D37" s="253">
        <f>SUM(D38:D48)</f>
        <v>0</v>
      </c>
      <c r="E37" s="103">
        <f>SUM(E38:E48)</f>
        <v>0</v>
      </c>
    </row>
    <row r="38" spans="1:5" s="52" customFormat="1" ht="12" customHeight="1">
      <c r="A38" s="196" t="s">
        <v>57</v>
      </c>
      <c r="B38" s="179" t="s">
        <v>188</v>
      </c>
      <c r="C38" s="168"/>
      <c r="D38" s="254"/>
      <c r="E38" s="105"/>
    </row>
    <row r="39" spans="1:5" s="52" customFormat="1" ht="12" customHeight="1">
      <c r="A39" s="197" t="s">
        <v>58</v>
      </c>
      <c r="B39" s="180" t="s">
        <v>189</v>
      </c>
      <c r="C39" s="167"/>
      <c r="D39" s="255"/>
      <c r="E39" s="104"/>
    </row>
    <row r="40" spans="1:5" s="52" customFormat="1" ht="12" customHeight="1">
      <c r="A40" s="197" t="s">
        <v>59</v>
      </c>
      <c r="B40" s="180" t="s">
        <v>190</v>
      </c>
      <c r="C40" s="167"/>
      <c r="D40" s="255"/>
      <c r="E40" s="104"/>
    </row>
    <row r="41" spans="1:5" s="52" customFormat="1" ht="12" customHeight="1">
      <c r="A41" s="197" t="s">
        <v>116</v>
      </c>
      <c r="B41" s="180" t="s">
        <v>191</v>
      </c>
      <c r="C41" s="167"/>
      <c r="D41" s="255"/>
      <c r="E41" s="104"/>
    </row>
    <row r="42" spans="1:5" s="52" customFormat="1" ht="12" customHeight="1">
      <c r="A42" s="197" t="s">
        <v>117</v>
      </c>
      <c r="B42" s="180" t="s">
        <v>192</v>
      </c>
      <c r="C42" s="167"/>
      <c r="D42" s="255"/>
      <c r="E42" s="104"/>
    </row>
    <row r="43" spans="1:5" s="52" customFormat="1" ht="12" customHeight="1">
      <c r="A43" s="197" t="s">
        <v>118</v>
      </c>
      <c r="B43" s="180" t="s">
        <v>193</v>
      </c>
      <c r="C43" s="167"/>
      <c r="D43" s="255"/>
      <c r="E43" s="104"/>
    </row>
    <row r="44" spans="1:5" s="52" customFormat="1" ht="12" customHeight="1">
      <c r="A44" s="197" t="s">
        <v>119</v>
      </c>
      <c r="B44" s="180" t="s">
        <v>194</v>
      </c>
      <c r="C44" s="167"/>
      <c r="D44" s="255"/>
      <c r="E44" s="104"/>
    </row>
    <row r="45" spans="1:5" s="52" customFormat="1" ht="12" customHeight="1">
      <c r="A45" s="197" t="s">
        <v>120</v>
      </c>
      <c r="B45" s="180" t="s">
        <v>492</v>
      </c>
      <c r="C45" s="167"/>
      <c r="D45" s="255"/>
      <c r="E45" s="104"/>
    </row>
    <row r="46" spans="1:5" s="52" customFormat="1" ht="12" customHeight="1">
      <c r="A46" s="197" t="s">
        <v>186</v>
      </c>
      <c r="B46" s="180" t="s">
        <v>196</v>
      </c>
      <c r="C46" s="170"/>
      <c r="D46" s="314"/>
      <c r="E46" s="107"/>
    </row>
    <row r="47" spans="1:5" s="52" customFormat="1" ht="12" customHeight="1">
      <c r="A47" s="198" t="s">
        <v>187</v>
      </c>
      <c r="B47" s="181" t="s">
        <v>340</v>
      </c>
      <c r="C47" s="171"/>
      <c r="D47" s="315"/>
      <c r="E47" s="108"/>
    </row>
    <row r="48" spans="1:5" s="52" customFormat="1" ht="12" customHeight="1" thickBot="1">
      <c r="A48" s="198" t="s">
        <v>339</v>
      </c>
      <c r="B48" s="181" t="s">
        <v>197</v>
      </c>
      <c r="C48" s="171"/>
      <c r="D48" s="315"/>
      <c r="E48" s="108"/>
    </row>
    <row r="49" spans="1:5" s="52" customFormat="1" ht="12" customHeight="1" thickBot="1">
      <c r="A49" s="25" t="s">
        <v>11</v>
      </c>
      <c r="B49" s="19" t="s">
        <v>198</v>
      </c>
      <c r="C49" s="166">
        <f>SUM(C50:C54)</f>
        <v>0</v>
      </c>
      <c r="D49" s="253">
        <f>SUM(D50:D54)</f>
        <v>0</v>
      </c>
      <c r="E49" s="103">
        <f>SUM(E50:E54)</f>
        <v>0</v>
      </c>
    </row>
    <row r="50" spans="1:5" s="52" customFormat="1" ht="12" customHeight="1">
      <c r="A50" s="196" t="s">
        <v>60</v>
      </c>
      <c r="B50" s="179" t="s">
        <v>202</v>
      </c>
      <c r="C50" s="219"/>
      <c r="D50" s="316"/>
      <c r="E50" s="109"/>
    </row>
    <row r="51" spans="1:5" s="52" customFormat="1" ht="12" customHeight="1">
      <c r="A51" s="197" t="s">
        <v>61</v>
      </c>
      <c r="B51" s="180" t="s">
        <v>203</v>
      </c>
      <c r="C51" s="170"/>
      <c r="D51" s="314"/>
      <c r="E51" s="107"/>
    </row>
    <row r="52" spans="1:5" s="52" customFormat="1" ht="12" customHeight="1">
      <c r="A52" s="197" t="s">
        <v>199</v>
      </c>
      <c r="B52" s="180" t="s">
        <v>204</v>
      </c>
      <c r="C52" s="170"/>
      <c r="D52" s="314"/>
      <c r="E52" s="107"/>
    </row>
    <row r="53" spans="1:5" s="52" customFormat="1" ht="12" customHeight="1">
      <c r="A53" s="197" t="s">
        <v>200</v>
      </c>
      <c r="B53" s="180" t="s">
        <v>205</v>
      </c>
      <c r="C53" s="170"/>
      <c r="D53" s="314"/>
      <c r="E53" s="107"/>
    </row>
    <row r="54" spans="1:5" s="52" customFormat="1" ht="12" customHeight="1" thickBot="1">
      <c r="A54" s="198" t="s">
        <v>201</v>
      </c>
      <c r="B54" s="181" t="s">
        <v>206</v>
      </c>
      <c r="C54" s="171"/>
      <c r="D54" s="315"/>
      <c r="E54" s="108"/>
    </row>
    <row r="55" spans="1:5" s="52" customFormat="1" ht="12" customHeight="1" thickBot="1">
      <c r="A55" s="25" t="s">
        <v>121</v>
      </c>
      <c r="B55" s="19" t="s">
        <v>207</v>
      </c>
      <c r="C55" s="166">
        <f>SUM(C56:C58)</f>
        <v>0</v>
      </c>
      <c r="D55" s="253">
        <f>SUM(D56:D58)</f>
        <v>0</v>
      </c>
      <c r="E55" s="103">
        <f>SUM(E56:E58)</f>
        <v>0</v>
      </c>
    </row>
    <row r="56" spans="1:5" s="52" customFormat="1" ht="12" customHeight="1">
      <c r="A56" s="196" t="s">
        <v>62</v>
      </c>
      <c r="B56" s="179" t="s">
        <v>208</v>
      </c>
      <c r="C56" s="168"/>
      <c r="D56" s="254"/>
      <c r="E56" s="105"/>
    </row>
    <row r="57" spans="1:5" s="52" customFormat="1" ht="12" customHeight="1">
      <c r="A57" s="197" t="s">
        <v>63</v>
      </c>
      <c r="B57" s="180" t="s">
        <v>332</v>
      </c>
      <c r="C57" s="167"/>
      <c r="D57" s="255"/>
      <c r="E57" s="104"/>
    </row>
    <row r="58" spans="1:5" s="52" customFormat="1" ht="12" customHeight="1">
      <c r="A58" s="197" t="s">
        <v>211</v>
      </c>
      <c r="B58" s="180" t="s">
        <v>209</v>
      </c>
      <c r="C58" s="167"/>
      <c r="D58" s="255"/>
      <c r="E58" s="104"/>
    </row>
    <row r="59" spans="1:5" s="52" customFormat="1" ht="12" customHeight="1" thickBot="1">
      <c r="A59" s="198" t="s">
        <v>212</v>
      </c>
      <c r="B59" s="181" t="s">
        <v>210</v>
      </c>
      <c r="C59" s="169"/>
      <c r="D59" s="256"/>
      <c r="E59" s="106"/>
    </row>
    <row r="60" spans="1:5" s="52" customFormat="1" ht="12" customHeight="1" thickBot="1">
      <c r="A60" s="25" t="s">
        <v>13</v>
      </c>
      <c r="B60" s="110" t="s">
        <v>213</v>
      </c>
      <c r="C60" s="166">
        <f>SUM(C61:C63)</f>
        <v>0</v>
      </c>
      <c r="D60" s="253">
        <f>SUM(D61:D63)</f>
        <v>0</v>
      </c>
      <c r="E60" s="103">
        <f>SUM(E61:E63)</f>
        <v>0</v>
      </c>
    </row>
    <row r="61" spans="1:5" s="52" customFormat="1" ht="12" customHeight="1">
      <c r="A61" s="196" t="s">
        <v>122</v>
      </c>
      <c r="B61" s="179" t="s">
        <v>215</v>
      </c>
      <c r="C61" s="170"/>
      <c r="D61" s="314"/>
      <c r="E61" s="107"/>
    </row>
    <row r="62" spans="1:5" s="52" customFormat="1" ht="12" customHeight="1">
      <c r="A62" s="197" t="s">
        <v>123</v>
      </c>
      <c r="B62" s="180" t="s">
        <v>333</v>
      </c>
      <c r="C62" s="170"/>
      <c r="D62" s="314"/>
      <c r="E62" s="107"/>
    </row>
    <row r="63" spans="1:5" s="52" customFormat="1" ht="12" customHeight="1">
      <c r="A63" s="197" t="s">
        <v>146</v>
      </c>
      <c r="B63" s="180" t="s">
        <v>216</v>
      </c>
      <c r="C63" s="170"/>
      <c r="D63" s="314"/>
      <c r="E63" s="107"/>
    </row>
    <row r="64" spans="1:5" s="52" customFormat="1" ht="12" customHeight="1" thickBot="1">
      <c r="A64" s="198" t="s">
        <v>214</v>
      </c>
      <c r="B64" s="181" t="s">
        <v>217</v>
      </c>
      <c r="C64" s="170"/>
      <c r="D64" s="314"/>
      <c r="E64" s="107"/>
    </row>
    <row r="65" spans="1:5" s="52" customFormat="1" ht="12" customHeight="1" thickBot="1">
      <c r="A65" s="25" t="s">
        <v>14</v>
      </c>
      <c r="B65" s="19" t="s">
        <v>218</v>
      </c>
      <c r="C65" s="172">
        <f>+C8+C15+C22+C29+C37+C49+C55+C60</f>
        <v>0</v>
      </c>
      <c r="D65" s="257">
        <f>+D8+D15+D22+D29+D37+D49+D55+D60</f>
        <v>0</v>
      </c>
      <c r="E65" s="208">
        <f>+E8+E15+E22+E29+E37+E49+E55+E60</f>
        <v>0</v>
      </c>
    </row>
    <row r="66" spans="1:5" s="52" customFormat="1" ht="12" customHeight="1" thickBot="1">
      <c r="A66" s="199" t="s">
        <v>303</v>
      </c>
      <c r="B66" s="110" t="s">
        <v>220</v>
      </c>
      <c r="C66" s="166">
        <f>SUM(C67:C69)</f>
        <v>0</v>
      </c>
      <c r="D66" s="253">
        <f>SUM(D67:D69)</f>
        <v>0</v>
      </c>
      <c r="E66" s="103">
        <f>SUM(E67:E69)</f>
        <v>0</v>
      </c>
    </row>
    <row r="67" spans="1:5" s="52" customFormat="1" ht="12" customHeight="1">
      <c r="A67" s="196" t="s">
        <v>248</v>
      </c>
      <c r="B67" s="179" t="s">
        <v>221</v>
      </c>
      <c r="C67" s="170"/>
      <c r="D67" s="314"/>
      <c r="E67" s="107"/>
    </row>
    <row r="68" spans="1:5" s="52" customFormat="1" ht="12" customHeight="1">
      <c r="A68" s="197" t="s">
        <v>257</v>
      </c>
      <c r="B68" s="180" t="s">
        <v>222</v>
      </c>
      <c r="C68" s="170"/>
      <c r="D68" s="314"/>
      <c r="E68" s="107"/>
    </row>
    <row r="69" spans="1:5" s="52" customFormat="1" ht="12" customHeight="1" thickBot="1">
      <c r="A69" s="198" t="s">
        <v>258</v>
      </c>
      <c r="B69" s="182" t="s">
        <v>223</v>
      </c>
      <c r="C69" s="170"/>
      <c r="D69" s="317"/>
      <c r="E69" s="107"/>
    </row>
    <row r="70" spans="1:5" s="52" customFormat="1" ht="12" customHeight="1" thickBot="1">
      <c r="A70" s="199" t="s">
        <v>224</v>
      </c>
      <c r="B70" s="110" t="s">
        <v>225</v>
      </c>
      <c r="C70" s="166">
        <f>SUM(C71:C74)</f>
        <v>0</v>
      </c>
      <c r="D70" s="166">
        <f>SUM(D71:D74)</f>
        <v>0</v>
      </c>
      <c r="E70" s="103">
        <f>SUM(E71:E74)</f>
        <v>0</v>
      </c>
    </row>
    <row r="71" spans="1:5" s="52" customFormat="1" ht="12" customHeight="1">
      <c r="A71" s="196" t="s">
        <v>100</v>
      </c>
      <c r="B71" s="367" t="s">
        <v>226</v>
      </c>
      <c r="C71" s="170"/>
      <c r="D71" s="170"/>
      <c r="E71" s="107"/>
    </row>
    <row r="72" spans="1:5" s="52" customFormat="1" ht="12" customHeight="1">
      <c r="A72" s="197" t="s">
        <v>101</v>
      </c>
      <c r="B72" s="367" t="s">
        <v>499</v>
      </c>
      <c r="C72" s="170"/>
      <c r="D72" s="170"/>
      <c r="E72" s="107"/>
    </row>
    <row r="73" spans="1:5" s="52" customFormat="1" ht="12" customHeight="1">
      <c r="A73" s="197" t="s">
        <v>249</v>
      </c>
      <c r="B73" s="367" t="s">
        <v>227</v>
      </c>
      <c r="C73" s="170"/>
      <c r="D73" s="170"/>
      <c r="E73" s="107"/>
    </row>
    <row r="74" spans="1:5" s="52" customFormat="1" ht="12" customHeight="1" thickBot="1">
      <c r="A74" s="198" t="s">
        <v>250</v>
      </c>
      <c r="B74" s="368" t="s">
        <v>500</v>
      </c>
      <c r="C74" s="170"/>
      <c r="D74" s="170"/>
      <c r="E74" s="107"/>
    </row>
    <row r="75" spans="1:5" s="52" customFormat="1" ht="12" customHeight="1" thickBot="1">
      <c r="A75" s="199" t="s">
        <v>228</v>
      </c>
      <c r="B75" s="110" t="s">
        <v>229</v>
      </c>
      <c r="C75" s="166">
        <f>SUM(C76:C77)</f>
        <v>0</v>
      </c>
      <c r="D75" s="166">
        <f>SUM(D76:D77)</f>
        <v>0</v>
      </c>
      <c r="E75" s="103">
        <f>SUM(E76:E77)</f>
        <v>0</v>
      </c>
    </row>
    <row r="76" spans="1:5" s="52" customFormat="1" ht="12" customHeight="1">
      <c r="A76" s="196" t="s">
        <v>251</v>
      </c>
      <c r="B76" s="179" t="s">
        <v>230</v>
      </c>
      <c r="C76" s="170"/>
      <c r="D76" s="170"/>
      <c r="E76" s="107"/>
    </row>
    <row r="77" spans="1:5" s="52" customFormat="1" ht="12" customHeight="1" thickBot="1">
      <c r="A77" s="198" t="s">
        <v>252</v>
      </c>
      <c r="B77" s="181" t="s">
        <v>231</v>
      </c>
      <c r="C77" s="170"/>
      <c r="D77" s="170"/>
      <c r="E77" s="107"/>
    </row>
    <row r="78" spans="1:5" s="51" customFormat="1" ht="12" customHeight="1" thickBot="1">
      <c r="A78" s="199" t="s">
        <v>232</v>
      </c>
      <c r="B78" s="110" t="s">
        <v>233</v>
      </c>
      <c r="C78" s="166">
        <f>SUM(C79:C81)</f>
        <v>0</v>
      </c>
      <c r="D78" s="166">
        <f>SUM(D79:D81)</f>
        <v>0</v>
      </c>
      <c r="E78" s="103">
        <f>SUM(E79:E81)</f>
        <v>0</v>
      </c>
    </row>
    <row r="79" spans="1:5" s="52" customFormat="1" ht="12" customHeight="1">
      <c r="A79" s="196" t="s">
        <v>253</v>
      </c>
      <c r="B79" s="179" t="s">
        <v>234</v>
      </c>
      <c r="C79" s="170"/>
      <c r="D79" s="170"/>
      <c r="E79" s="107"/>
    </row>
    <row r="80" spans="1:5" s="52" customFormat="1" ht="12" customHeight="1">
      <c r="A80" s="197" t="s">
        <v>254</v>
      </c>
      <c r="B80" s="180" t="s">
        <v>235</v>
      </c>
      <c r="C80" s="170"/>
      <c r="D80" s="170"/>
      <c r="E80" s="107"/>
    </row>
    <row r="81" spans="1:5" s="52" customFormat="1" ht="12" customHeight="1" thickBot="1">
      <c r="A81" s="198" t="s">
        <v>255</v>
      </c>
      <c r="B81" s="181" t="s">
        <v>501</v>
      </c>
      <c r="C81" s="170"/>
      <c r="D81" s="170"/>
      <c r="E81" s="107"/>
    </row>
    <row r="82" spans="1:5" s="52" customFormat="1" ht="12" customHeight="1" thickBot="1">
      <c r="A82" s="199" t="s">
        <v>236</v>
      </c>
      <c r="B82" s="110" t="s">
        <v>256</v>
      </c>
      <c r="C82" s="166">
        <f>SUM(C83:C86)</f>
        <v>0</v>
      </c>
      <c r="D82" s="166">
        <f>SUM(D83:D86)</f>
        <v>0</v>
      </c>
      <c r="E82" s="103">
        <f>SUM(E83:E86)</f>
        <v>0</v>
      </c>
    </row>
    <row r="83" spans="1:5" s="52" customFormat="1" ht="12" customHeight="1">
      <c r="A83" s="200" t="s">
        <v>237</v>
      </c>
      <c r="B83" s="179" t="s">
        <v>238</v>
      </c>
      <c r="C83" s="170"/>
      <c r="D83" s="170"/>
      <c r="E83" s="107"/>
    </row>
    <row r="84" spans="1:5" s="52" customFormat="1" ht="12" customHeight="1">
      <c r="A84" s="201" t="s">
        <v>239</v>
      </c>
      <c r="B84" s="180" t="s">
        <v>240</v>
      </c>
      <c r="C84" s="170"/>
      <c r="D84" s="170"/>
      <c r="E84" s="107"/>
    </row>
    <row r="85" spans="1:5" s="52" customFormat="1" ht="12" customHeight="1">
      <c r="A85" s="201" t="s">
        <v>241</v>
      </c>
      <c r="B85" s="180" t="s">
        <v>242</v>
      </c>
      <c r="C85" s="170"/>
      <c r="D85" s="170"/>
      <c r="E85" s="107"/>
    </row>
    <row r="86" spans="1:5" s="51" customFormat="1" ht="12" customHeight="1" thickBot="1">
      <c r="A86" s="202" t="s">
        <v>243</v>
      </c>
      <c r="B86" s="181" t="s">
        <v>244</v>
      </c>
      <c r="C86" s="170"/>
      <c r="D86" s="170"/>
      <c r="E86" s="107"/>
    </row>
    <row r="87" spans="1:5" s="51" customFormat="1" ht="12" customHeight="1" thickBot="1">
      <c r="A87" s="199" t="s">
        <v>245</v>
      </c>
      <c r="B87" s="110" t="s">
        <v>379</v>
      </c>
      <c r="C87" s="222"/>
      <c r="D87" s="222"/>
      <c r="E87" s="223"/>
    </row>
    <row r="88" spans="1:5" s="51" customFormat="1" ht="12" customHeight="1" thickBot="1">
      <c r="A88" s="199" t="s">
        <v>397</v>
      </c>
      <c r="B88" s="110" t="s">
        <v>246</v>
      </c>
      <c r="C88" s="222"/>
      <c r="D88" s="222"/>
      <c r="E88" s="223"/>
    </row>
    <row r="89" spans="1:5" s="51" customFormat="1" ht="12" customHeight="1" thickBot="1">
      <c r="A89" s="199" t="s">
        <v>398</v>
      </c>
      <c r="B89" s="186" t="s">
        <v>382</v>
      </c>
      <c r="C89" s="172">
        <f>+C66+C70+C75+C78+C82+C88+C87</f>
        <v>0</v>
      </c>
      <c r="D89" s="172">
        <f>+D66+D70+D75+D78+D82+D88+D87</f>
        <v>0</v>
      </c>
      <c r="E89" s="208">
        <f>+E66+E70+E75+E78+E82+E88+E87</f>
        <v>0</v>
      </c>
    </row>
    <row r="90" spans="1:5" s="51" customFormat="1" ht="12" customHeight="1" thickBot="1">
      <c r="A90" s="203" t="s">
        <v>399</v>
      </c>
      <c r="B90" s="187" t="s">
        <v>400</v>
      </c>
      <c r="C90" s="172">
        <f>+C65+C89</f>
        <v>0</v>
      </c>
      <c r="D90" s="172">
        <f>+D65+D89</f>
        <v>0</v>
      </c>
      <c r="E90" s="208">
        <f>+E65+E89</f>
        <v>0</v>
      </c>
    </row>
    <row r="91" spans="1:3" s="52" customFormat="1" ht="15" customHeight="1" thickBot="1">
      <c r="A91" s="87"/>
      <c r="B91" s="88"/>
      <c r="C91" s="149"/>
    </row>
    <row r="92" spans="1:5" s="45" customFormat="1" ht="16.5" customHeight="1" thickBot="1">
      <c r="A92" s="895" t="s">
        <v>41</v>
      </c>
      <c r="B92" s="896"/>
      <c r="C92" s="896"/>
      <c r="D92" s="896"/>
      <c r="E92" s="897"/>
    </row>
    <row r="93" spans="1:5" s="53" customFormat="1" ht="12" customHeight="1" thickBot="1">
      <c r="A93" s="173" t="s">
        <v>6</v>
      </c>
      <c r="B93" s="24" t="s">
        <v>404</v>
      </c>
      <c r="C93" s="165">
        <f>+C94+C95+C96+C97+C98+C111</f>
        <v>0</v>
      </c>
      <c r="D93" s="165">
        <f>+D94+D95+D96+D97+D98+D111</f>
        <v>0</v>
      </c>
      <c r="E93" s="236">
        <f>+E94+E95+E96+E97+E98+E111</f>
        <v>0</v>
      </c>
    </row>
    <row r="94" spans="1:5" ht="12" customHeight="1">
      <c r="A94" s="204" t="s">
        <v>64</v>
      </c>
      <c r="B94" s="8" t="s">
        <v>35</v>
      </c>
      <c r="C94" s="243"/>
      <c r="D94" s="243"/>
      <c r="E94" s="237"/>
    </row>
    <row r="95" spans="1:5" ht="12" customHeight="1">
      <c r="A95" s="197" t="s">
        <v>65</v>
      </c>
      <c r="B95" s="6" t="s">
        <v>124</v>
      </c>
      <c r="C95" s="167"/>
      <c r="D95" s="167"/>
      <c r="E95" s="104"/>
    </row>
    <row r="96" spans="1:5" ht="12" customHeight="1">
      <c r="A96" s="197" t="s">
        <v>66</v>
      </c>
      <c r="B96" s="6" t="s">
        <v>92</v>
      </c>
      <c r="C96" s="169"/>
      <c r="D96" s="167"/>
      <c r="E96" s="106"/>
    </row>
    <row r="97" spans="1:5" ht="12" customHeight="1">
      <c r="A97" s="197" t="s">
        <v>67</v>
      </c>
      <c r="B97" s="9" t="s">
        <v>125</v>
      </c>
      <c r="C97" s="169"/>
      <c r="D97" s="256"/>
      <c r="E97" s="106"/>
    </row>
    <row r="98" spans="1:5" ht="12" customHeight="1">
      <c r="A98" s="197" t="s">
        <v>76</v>
      </c>
      <c r="B98" s="17" t="s">
        <v>126</v>
      </c>
      <c r="C98" s="169"/>
      <c r="D98" s="256"/>
      <c r="E98" s="106"/>
    </row>
    <row r="99" spans="1:5" ht="12" customHeight="1">
      <c r="A99" s="197" t="s">
        <v>68</v>
      </c>
      <c r="B99" s="6" t="s">
        <v>401</v>
      </c>
      <c r="C99" s="169"/>
      <c r="D99" s="256"/>
      <c r="E99" s="106"/>
    </row>
    <row r="100" spans="1:5" ht="12" customHeight="1">
      <c r="A100" s="197" t="s">
        <v>69</v>
      </c>
      <c r="B100" s="63" t="s">
        <v>345</v>
      </c>
      <c r="C100" s="169"/>
      <c r="D100" s="256"/>
      <c r="E100" s="106"/>
    </row>
    <row r="101" spans="1:5" ht="12" customHeight="1">
      <c r="A101" s="197" t="s">
        <v>77</v>
      </c>
      <c r="B101" s="63" t="s">
        <v>344</v>
      </c>
      <c r="C101" s="169"/>
      <c r="D101" s="256"/>
      <c r="E101" s="106"/>
    </row>
    <row r="102" spans="1:5" ht="12" customHeight="1">
      <c r="A102" s="197" t="s">
        <v>78</v>
      </c>
      <c r="B102" s="63" t="s">
        <v>262</v>
      </c>
      <c r="C102" s="169"/>
      <c r="D102" s="256"/>
      <c r="E102" s="106"/>
    </row>
    <row r="103" spans="1:5" ht="12" customHeight="1">
      <c r="A103" s="197" t="s">
        <v>79</v>
      </c>
      <c r="B103" s="64" t="s">
        <v>263</v>
      </c>
      <c r="C103" s="169"/>
      <c r="D103" s="256"/>
      <c r="E103" s="106"/>
    </row>
    <row r="104" spans="1:5" ht="12" customHeight="1">
      <c r="A104" s="197" t="s">
        <v>80</v>
      </c>
      <c r="B104" s="64" t="s">
        <v>264</v>
      </c>
      <c r="C104" s="169"/>
      <c r="D104" s="256"/>
      <c r="E104" s="106"/>
    </row>
    <row r="105" spans="1:5" ht="12" customHeight="1">
      <c r="A105" s="197" t="s">
        <v>82</v>
      </c>
      <c r="B105" s="63" t="s">
        <v>265</v>
      </c>
      <c r="C105" s="169"/>
      <c r="D105" s="256"/>
      <c r="E105" s="106"/>
    </row>
    <row r="106" spans="1:5" ht="12" customHeight="1">
      <c r="A106" s="197" t="s">
        <v>127</v>
      </c>
      <c r="B106" s="63" t="s">
        <v>266</v>
      </c>
      <c r="C106" s="169"/>
      <c r="D106" s="256"/>
      <c r="E106" s="106"/>
    </row>
    <row r="107" spans="1:5" ht="12" customHeight="1">
      <c r="A107" s="197" t="s">
        <v>260</v>
      </c>
      <c r="B107" s="64" t="s">
        <v>267</v>
      </c>
      <c r="C107" s="167"/>
      <c r="D107" s="256"/>
      <c r="E107" s="106"/>
    </row>
    <row r="108" spans="1:5" ht="12" customHeight="1">
      <c r="A108" s="205" t="s">
        <v>261</v>
      </c>
      <c r="B108" s="65" t="s">
        <v>268</v>
      </c>
      <c r="C108" s="169"/>
      <c r="D108" s="256"/>
      <c r="E108" s="106"/>
    </row>
    <row r="109" spans="1:5" ht="12" customHeight="1">
      <c r="A109" s="197" t="s">
        <v>342</v>
      </c>
      <c r="B109" s="65" t="s">
        <v>269</v>
      </c>
      <c r="C109" s="169"/>
      <c r="D109" s="256"/>
      <c r="E109" s="106"/>
    </row>
    <row r="110" spans="1:5" ht="12" customHeight="1">
      <c r="A110" s="197" t="s">
        <v>343</v>
      </c>
      <c r="B110" s="64" t="s">
        <v>270</v>
      </c>
      <c r="C110" s="167"/>
      <c r="D110" s="255"/>
      <c r="E110" s="104"/>
    </row>
    <row r="111" spans="1:5" ht="12" customHeight="1">
      <c r="A111" s="197" t="s">
        <v>347</v>
      </c>
      <c r="B111" s="9" t="s">
        <v>36</v>
      </c>
      <c r="C111" s="167"/>
      <c r="D111" s="255"/>
      <c r="E111" s="104"/>
    </row>
    <row r="112" spans="1:5" ht="12" customHeight="1">
      <c r="A112" s="198" t="s">
        <v>348</v>
      </c>
      <c r="B112" s="6" t="s">
        <v>402</v>
      </c>
      <c r="C112" s="169"/>
      <c r="D112" s="256"/>
      <c r="E112" s="106"/>
    </row>
    <row r="113" spans="1:5" ht="12" customHeight="1" thickBot="1">
      <c r="A113" s="206" t="s">
        <v>349</v>
      </c>
      <c r="B113" s="66" t="s">
        <v>403</v>
      </c>
      <c r="C113" s="244"/>
      <c r="D113" s="320"/>
      <c r="E113" s="238"/>
    </row>
    <row r="114" spans="1:5" ht="12" customHeight="1" thickBot="1">
      <c r="A114" s="25" t="s">
        <v>7</v>
      </c>
      <c r="B114" s="23" t="s">
        <v>271</v>
      </c>
      <c r="C114" s="166">
        <f>+C115+C117+C119</f>
        <v>0</v>
      </c>
      <c r="D114" s="253">
        <f>+D115+D117+D119</f>
        <v>0</v>
      </c>
      <c r="E114" s="103">
        <f>+E115+E117+E119</f>
        <v>0</v>
      </c>
    </row>
    <row r="115" spans="1:5" ht="12" customHeight="1">
      <c r="A115" s="196" t="s">
        <v>70</v>
      </c>
      <c r="B115" s="6" t="s">
        <v>145</v>
      </c>
      <c r="C115" s="168"/>
      <c r="D115" s="254"/>
      <c r="E115" s="105"/>
    </row>
    <row r="116" spans="1:5" ht="12" customHeight="1">
      <c r="A116" s="196" t="s">
        <v>71</v>
      </c>
      <c r="B116" s="10" t="s">
        <v>275</v>
      </c>
      <c r="C116" s="168"/>
      <c r="D116" s="254"/>
      <c r="E116" s="105"/>
    </row>
    <row r="117" spans="1:5" ht="12" customHeight="1">
      <c r="A117" s="196" t="s">
        <v>72</v>
      </c>
      <c r="B117" s="10" t="s">
        <v>128</v>
      </c>
      <c r="C117" s="167"/>
      <c r="D117" s="255"/>
      <c r="E117" s="104"/>
    </row>
    <row r="118" spans="1:5" ht="12" customHeight="1">
      <c r="A118" s="196" t="s">
        <v>73</v>
      </c>
      <c r="B118" s="10" t="s">
        <v>276</v>
      </c>
      <c r="C118" s="167"/>
      <c r="D118" s="255"/>
      <c r="E118" s="104"/>
    </row>
    <row r="119" spans="1:5" ht="12" customHeight="1">
      <c r="A119" s="196" t="s">
        <v>74</v>
      </c>
      <c r="B119" s="112" t="s">
        <v>147</v>
      </c>
      <c r="C119" s="167"/>
      <c r="D119" s="255"/>
      <c r="E119" s="104"/>
    </row>
    <row r="120" spans="1:5" ht="12" customHeight="1">
      <c r="A120" s="196" t="s">
        <v>81</v>
      </c>
      <c r="B120" s="111" t="s">
        <v>334</v>
      </c>
      <c r="C120" s="167"/>
      <c r="D120" s="255"/>
      <c r="E120" s="104"/>
    </row>
    <row r="121" spans="1:5" ht="12" customHeight="1">
      <c r="A121" s="196" t="s">
        <v>83</v>
      </c>
      <c r="B121" s="175" t="s">
        <v>281</v>
      </c>
      <c r="C121" s="167"/>
      <c r="D121" s="255"/>
      <c r="E121" s="104"/>
    </row>
    <row r="122" spans="1:5" ht="12" customHeight="1">
      <c r="A122" s="196" t="s">
        <v>129</v>
      </c>
      <c r="B122" s="64" t="s">
        <v>264</v>
      </c>
      <c r="C122" s="167"/>
      <c r="D122" s="255"/>
      <c r="E122" s="104"/>
    </row>
    <row r="123" spans="1:5" ht="12" customHeight="1">
      <c r="A123" s="196" t="s">
        <v>130</v>
      </c>
      <c r="B123" s="64" t="s">
        <v>280</v>
      </c>
      <c r="C123" s="167"/>
      <c r="D123" s="255"/>
      <c r="E123" s="104"/>
    </row>
    <row r="124" spans="1:5" ht="12" customHeight="1">
      <c r="A124" s="196" t="s">
        <v>131</v>
      </c>
      <c r="B124" s="64" t="s">
        <v>279</v>
      </c>
      <c r="C124" s="167"/>
      <c r="D124" s="255"/>
      <c r="E124" s="104"/>
    </row>
    <row r="125" spans="1:5" ht="12" customHeight="1">
      <c r="A125" s="196" t="s">
        <v>272</v>
      </c>
      <c r="B125" s="64" t="s">
        <v>267</v>
      </c>
      <c r="C125" s="167"/>
      <c r="D125" s="255"/>
      <c r="E125" s="104"/>
    </row>
    <row r="126" spans="1:5" ht="12" customHeight="1">
      <c r="A126" s="196" t="s">
        <v>273</v>
      </c>
      <c r="B126" s="64" t="s">
        <v>278</v>
      </c>
      <c r="C126" s="167"/>
      <c r="D126" s="255"/>
      <c r="E126" s="104"/>
    </row>
    <row r="127" spans="1:5" ht="12" customHeight="1" thickBot="1">
      <c r="A127" s="205" t="s">
        <v>274</v>
      </c>
      <c r="B127" s="64" t="s">
        <v>277</v>
      </c>
      <c r="C127" s="169"/>
      <c r="D127" s="256"/>
      <c r="E127" s="106"/>
    </row>
    <row r="128" spans="1:5" ht="12" customHeight="1" thickBot="1">
      <c r="A128" s="25" t="s">
        <v>8</v>
      </c>
      <c r="B128" s="57" t="s">
        <v>352</v>
      </c>
      <c r="C128" s="166">
        <f>+C93+C114</f>
        <v>0</v>
      </c>
      <c r="D128" s="253">
        <f>+D93+D114</f>
        <v>0</v>
      </c>
      <c r="E128" s="103">
        <f>+E93+E114</f>
        <v>0</v>
      </c>
    </row>
    <row r="129" spans="1:5" ht="12" customHeight="1" thickBot="1">
      <c r="A129" s="25" t="s">
        <v>9</v>
      </c>
      <c r="B129" s="57" t="s">
        <v>353</v>
      </c>
      <c r="C129" s="166">
        <f>+C130+C131+C132</f>
        <v>0</v>
      </c>
      <c r="D129" s="253">
        <f>+D130+D131+D132</f>
        <v>0</v>
      </c>
      <c r="E129" s="103">
        <f>+E130+E131+E132</f>
        <v>0</v>
      </c>
    </row>
    <row r="130" spans="1:5" s="53" customFormat="1" ht="12" customHeight="1">
      <c r="A130" s="196" t="s">
        <v>179</v>
      </c>
      <c r="B130" s="7" t="s">
        <v>407</v>
      </c>
      <c r="C130" s="167"/>
      <c r="D130" s="255"/>
      <c r="E130" s="104"/>
    </row>
    <row r="131" spans="1:5" ht="12" customHeight="1">
      <c r="A131" s="196" t="s">
        <v>180</v>
      </c>
      <c r="B131" s="7" t="s">
        <v>361</v>
      </c>
      <c r="C131" s="167"/>
      <c r="D131" s="255"/>
      <c r="E131" s="104"/>
    </row>
    <row r="132" spans="1:5" ht="12" customHeight="1" thickBot="1">
      <c r="A132" s="205" t="s">
        <v>181</v>
      </c>
      <c r="B132" s="5" t="s">
        <v>406</v>
      </c>
      <c r="C132" s="167"/>
      <c r="D132" s="255"/>
      <c r="E132" s="104"/>
    </row>
    <row r="133" spans="1:5" ht="12" customHeight="1" thickBot="1">
      <c r="A133" s="25" t="s">
        <v>10</v>
      </c>
      <c r="B133" s="57" t="s">
        <v>354</v>
      </c>
      <c r="C133" s="166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57</v>
      </c>
      <c r="B134" s="7" t="s">
        <v>363</v>
      </c>
      <c r="C134" s="167"/>
      <c r="D134" s="255"/>
      <c r="E134" s="104"/>
    </row>
    <row r="135" spans="1:5" ht="12" customHeight="1">
      <c r="A135" s="196" t="s">
        <v>58</v>
      </c>
      <c r="B135" s="7" t="s">
        <v>355</v>
      </c>
      <c r="C135" s="167"/>
      <c r="D135" s="255"/>
      <c r="E135" s="104"/>
    </row>
    <row r="136" spans="1:5" ht="12" customHeight="1">
      <c r="A136" s="196" t="s">
        <v>59</v>
      </c>
      <c r="B136" s="7" t="s">
        <v>356</v>
      </c>
      <c r="C136" s="167"/>
      <c r="D136" s="255"/>
      <c r="E136" s="104"/>
    </row>
    <row r="137" spans="1:5" ht="12" customHeight="1">
      <c r="A137" s="196" t="s">
        <v>116</v>
      </c>
      <c r="B137" s="7" t="s">
        <v>405</v>
      </c>
      <c r="C137" s="167"/>
      <c r="D137" s="255"/>
      <c r="E137" s="104"/>
    </row>
    <row r="138" spans="1:5" ht="12" customHeight="1">
      <c r="A138" s="196" t="s">
        <v>117</v>
      </c>
      <c r="B138" s="7" t="s">
        <v>358</v>
      </c>
      <c r="C138" s="167"/>
      <c r="D138" s="255"/>
      <c r="E138" s="104"/>
    </row>
    <row r="139" spans="1:5" s="53" customFormat="1" ht="12" customHeight="1" thickBot="1">
      <c r="A139" s="205" t="s">
        <v>118</v>
      </c>
      <c r="B139" s="5" t="s">
        <v>359</v>
      </c>
      <c r="C139" s="167"/>
      <c r="D139" s="255"/>
      <c r="E139" s="104"/>
    </row>
    <row r="140" spans="1:11" ht="12" customHeight="1" thickBot="1">
      <c r="A140" s="25" t="s">
        <v>11</v>
      </c>
      <c r="B140" s="57" t="s">
        <v>417</v>
      </c>
      <c r="C140" s="172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96"/>
    </row>
    <row r="141" spans="1:5" ht="12.75">
      <c r="A141" s="196" t="s">
        <v>60</v>
      </c>
      <c r="B141" s="7" t="s">
        <v>282</v>
      </c>
      <c r="C141" s="167"/>
      <c r="D141" s="255"/>
      <c r="E141" s="104"/>
    </row>
    <row r="142" spans="1:5" ht="12" customHeight="1">
      <c r="A142" s="196" t="s">
        <v>61</v>
      </c>
      <c r="B142" s="7" t="s">
        <v>283</v>
      </c>
      <c r="C142" s="167"/>
      <c r="D142" s="255"/>
      <c r="E142" s="104"/>
    </row>
    <row r="143" spans="1:5" ht="12" customHeight="1">
      <c r="A143" s="196" t="s">
        <v>199</v>
      </c>
      <c r="B143" s="7" t="s">
        <v>416</v>
      </c>
      <c r="C143" s="167"/>
      <c r="D143" s="255"/>
      <c r="E143" s="104"/>
    </row>
    <row r="144" spans="1:5" s="53" customFormat="1" ht="12" customHeight="1">
      <c r="A144" s="196" t="s">
        <v>200</v>
      </c>
      <c r="B144" s="7" t="s">
        <v>368</v>
      </c>
      <c r="C144" s="167"/>
      <c r="D144" s="255"/>
      <c r="E144" s="104"/>
    </row>
    <row r="145" spans="1:5" s="53" customFormat="1" ht="12" customHeight="1" thickBot="1">
      <c r="A145" s="205" t="s">
        <v>201</v>
      </c>
      <c r="B145" s="5" t="s">
        <v>299</v>
      </c>
      <c r="C145" s="167"/>
      <c r="D145" s="255"/>
      <c r="E145" s="104"/>
    </row>
    <row r="146" spans="1:5" s="53" customFormat="1" ht="12" customHeight="1" thickBot="1">
      <c r="A146" s="25" t="s">
        <v>12</v>
      </c>
      <c r="B146" s="57" t="s">
        <v>369</v>
      </c>
      <c r="C146" s="246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3" customFormat="1" ht="12" customHeight="1">
      <c r="A147" s="196" t="s">
        <v>62</v>
      </c>
      <c r="B147" s="7" t="s">
        <v>364</v>
      </c>
      <c r="C147" s="167"/>
      <c r="D147" s="255"/>
      <c r="E147" s="104"/>
    </row>
    <row r="148" spans="1:5" s="53" customFormat="1" ht="12" customHeight="1">
      <c r="A148" s="196" t="s">
        <v>63</v>
      </c>
      <c r="B148" s="7" t="s">
        <v>371</v>
      </c>
      <c r="C148" s="167"/>
      <c r="D148" s="255"/>
      <c r="E148" s="104"/>
    </row>
    <row r="149" spans="1:5" s="53" customFormat="1" ht="12" customHeight="1">
      <c r="A149" s="196" t="s">
        <v>211</v>
      </c>
      <c r="B149" s="7" t="s">
        <v>366</v>
      </c>
      <c r="C149" s="167"/>
      <c r="D149" s="255"/>
      <c r="E149" s="104"/>
    </row>
    <row r="150" spans="1:5" s="53" customFormat="1" ht="12" customHeight="1">
      <c r="A150" s="196" t="s">
        <v>212</v>
      </c>
      <c r="B150" s="7" t="s">
        <v>408</v>
      </c>
      <c r="C150" s="167"/>
      <c r="D150" s="255"/>
      <c r="E150" s="104"/>
    </row>
    <row r="151" spans="1:5" ht="12.75" customHeight="1" thickBot="1">
      <c r="A151" s="205" t="s">
        <v>370</v>
      </c>
      <c r="B151" s="5" t="s">
        <v>373</v>
      </c>
      <c r="C151" s="169"/>
      <c r="D151" s="256"/>
      <c r="E151" s="106"/>
    </row>
    <row r="152" spans="1:5" ht="12.75" customHeight="1" thickBot="1">
      <c r="A152" s="235" t="s">
        <v>13</v>
      </c>
      <c r="B152" s="57" t="s">
        <v>374</v>
      </c>
      <c r="C152" s="246"/>
      <c r="D152" s="258"/>
      <c r="E152" s="240"/>
    </row>
    <row r="153" spans="1:5" ht="12.75" customHeight="1" thickBot="1">
      <c r="A153" s="235" t="s">
        <v>14</v>
      </c>
      <c r="B153" s="57" t="s">
        <v>375</v>
      </c>
      <c r="C153" s="246"/>
      <c r="D153" s="258"/>
      <c r="E153" s="240"/>
    </row>
    <row r="154" spans="1:5" ht="12" customHeight="1" thickBot="1">
      <c r="A154" s="25" t="s">
        <v>15</v>
      </c>
      <c r="B154" s="57" t="s">
        <v>377</v>
      </c>
      <c r="C154" s="248">
        <f>+C129+C133+C140+C146+C152+C153</f>
        <v>0</v>
      </c>
      <c r="D154" s="260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7" t="s">
        <v>16</v>
      </c>
      <c r="B155" s="153" t="s">
        <v>376</v>
      </c>
      <c r="C155" s="248">
        <f>+C128+C154</f>
        <v>0</v>
      </c>
      <c r="D155" s="260">
        <f>+D128+D154</f>
        <v>0</v>
      </c>
      <c r="E155" s="242">
        <f>+E128+E154</f>
        <v>0</v>
      </c>
    </row>
    <row r="156" spans="1:5" ht="13.5" thickBot="1">
      <c r="A156" s="156"/>
      <c r="B156" s="157"/>
      <c r="C156" s="721">
        <f>C90-C155</f>
        <v>0</v>
      </c>
      <c r="D156" s="721">
        <f>D90-D155</f>
        <v>0</v>
      </c>
      <c r="E156" s="158"/>
    </row>
    <row r="157" spans="1:5" ht="15" customHeight="1" thickBot="1">
      <c r="A157" s="330" t="s">
        <v>494</v>
      </c>
      <c r="B157" s="331"/>
      <c r="C157" s="319"/>
      <c r="D157" s="319"/>
      <c r="E157" s="318"/>
    </row>
    <row r="158" spans="1:5" ht="14.25" customHeight="1" thickBot="1">
      <c r="A158" s="332" t="s">
        <v>495</v>
      </c>
      <c r="B158" s="333"/>
      <c r="C158" s="319"/>
      <c r="D158" s="319"/>
      <c r="E158" s="318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899" t="s">
        <v>979</v>
      </c>
      <c r="C1" s="900"/>
      <c r="D1" s="900"/>
      <c r="E1" s="900"/>
    </row>
    <row r="2" spans="1:5" s="214" customFormat="1" ht="25.5" customHeight="1" thickBot="1">
      <c r="A2" s="388" t="s">
        <v>461</v>
      </c>
      <c r="B2" s="901" t="s">
        <v>902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307</v>
      </c>
      <c r="C3" s="902"/>
      <c r="D3" s="903"/>
      <c r="E3" s="389" t="s">
        <v>39</v>
      </c>
    </row>
    <row r="4" spans="1:5" s="215" customFormat="1" ht="15.75" customHeight="1" thickBot="1">
      <c r="A4" s="390"/>
      <c r="B4" s="390"/>
      <c r="C4" s="391"/>
      <c r="D4" s="392"/>
      <c r="E4" s="401" t="str">
        <f>'Z_7.sz.mell.'!G4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+CONCATENATE("Teljesítés",CHAR(10),LEFT(Z_ÖSSZEFÜGGÉSEK!A6,4),". XII. 31.")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80000</v>
      </c>
      <c r="D8" s="120">
        <f>SUM(D9:D19)</f>
        <v>955000</v>
      </c>
      <c r="E8" s="122">
        <f>SUM(E9:E19)</f>
        <v>936653</v>
      </c>
    </row>
    <row r="9" spans="1:5" s="152" customFormat="1" ht="12" customHeight="1">
      <c r="A9" s="209" t="s">
        <v>64</v>
      </c>
      <c r="B9" s="8" t="s">
        <v>188</v>
      </c>
      <c r="C9" s="146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770">
        <v>80000</v>
      </c>
      <c r="D10" s="262">
        <v>85000</v>
      </c>
      <c r="E10" s="262">
        <v>85000</v>
      </c>
    </row>
    <row r="11" spans="1:5" s="152" customFormat="1" ht="12" customHeight="1">
      <c r="A11" s="210" t="s">
        <v>66</v>
      </c>
      <c r="B11" s="6" t="s">
        <v>190</v>
      </c>
      <c r="C11" s="770"/>
      <c r="D11" s="262">
        <v>840000</v>
      </c>
      <c r="E11" s="267">
        <v>841639</v>
      </c>
    </row>
    <row r="12" spans="1:5" s="152" customFormat="1" ht="12" customHeight="1">
      <c r="A12" s="210" t="s">
        <v>67</v>
      </c>
      <c r="B12" s="6" t="s">
        <v>191</v>
      </c>
      <c r="C12" s="770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770"/>
      <c r="D13" s="262"/>
      <c r="E13" s="267"/>
    </row>
    <row r="14" spans="1:5" s="152" customFormat="1" ht="12" customHeight="1">
      <c r="A14" s="210" t="s">
        <v>68</v>
      </c>
      <c r="B14" s="6" t="s">
        <v>308</v>
      </c>
      <c r="C14" s="770"/>
      <c r="D14" s="262"/>
      <c r="E14" s="267"/>
    </row>
    <row r="15" spans="1:5" s="152" customFormat="1" ht="12" customHeight="1">
      <c r="A15" s="210" t="s">
        <v>69</v>
      </c>
      <c r="B15" s="5" t="s">
        <v>309</v>
      </c>
      <c r="C15" s="770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795"/>
      <c r="D16" s="327"/>
      <c r="E16" s="271">
        <v>10</v>
      </c>
    </row>
    <row r="17" spans="1:5" s="217" customFormat="1" ht="12" customHeight="1">
      <c r="A17" s="210" t="s">
        <v>78</v>
      </c>
      <c r="B17" s="6" t="s">
        <v>196</v>
      </c>
      <c r="C17" s="770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796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796"/>
      <c r="D19" s="263">
        <v>30000</v>
      </c>
      <c r="E19" s="268">
        <v>10004</v>
      </c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1323637</v>
      </c>
      <c r="E20" s="148">
        <f>SUM(E21:E23)</f>
        <v>1323637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>
        <v>1323637</v>
      </c>
      <c r="E23" s="267">
        <v>1323637</v>
      </c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80000</v>
      </c>
      <c r="D36" s="264">
        <f>+D8+D20+D25+D26+D30+D34+D35</f>
        <v>2278637</v>
      </c>
      <c r="E36" s="148">
        <f>+E8+E20+E25+E26+E30+E34+E35</f>
        <v>2260290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64482805</v>
      </c>
      <c r="D37" s="264">
        <f>+D38+D39+D40</f>
        <v>65248908</v>
      </c>
      <c r="E37" s="148">
        <f>+E38+E39+E40</f>
        <v>64170390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>
        <v>414417</v>
      </c>
      <c r="E38" s="272">
        <v>414417</v>
      </c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797">
        <v>64482805</v>
      </c>
      <c r="D40" s="328">
        <v>64834491</v>
      </c>
      <c r="E40" s="323">
        <v>63755973</v>
      </c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64562805</v>
      </c>
      <c r="D41" s="321">
        <f>+D36+D37</f>
        <v>67527545</v>
      </c>
      <c r="E41" s="151">
        <f>+E36+E37</f>
        <v>66430680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64562805</v>
      </c>
      <c r="D45" s="264">
        <f>SUM(D46:D50)</f>
        <v>67418545</v>
      </c>
      <c r="E45" s="148">
        <f>SUM(E46:E50)</f>
        <v>65819875</v>
      </c>
    </row>
    <row r="46" spans="1:5" ht="12" customHeight="1">
      <c r="A46" s="210" t="s">
        <v>64</v>
      </c>
      <c r="B46" s="7" t="s">
        <v>35</v>
      </c>
      <c r="C46" s="798">
        <v>47719806</v>
      </c>
      <c r="D46" s="59">
        <v>49153001</v>
      </c>
      <c r="E46" s="272">
        <v>47687491</v>
      </c>
    </row>
    <row r="47" spans="1:5" ht="12" customHeight="1">
      <c r="A47" s="210" t="s">
        <v>65</v>
      </c>
      <c r="B47" s="6" t="s">
        <v>124</v>
      </c>
      <c r="C47" s="799">
        <v>8292999</v>
      </c>
      <c r="D47" s="60">
        <v>8611790</v>
      </c>
      <c r="E47" s="270">
        <v>8611790</v>
      </c>
    </row>
    <row r="48" spans="1:5" ht="12" customHeight="1">
      <c r="A48" s="210" t="s">
        <v>66</v>
      </c>
      <c r="B48" s="6" t="s">
        <v>92</v>
      </c>
      <c r="C48" s="799">
        <v>8550000</v>
      </c>
      <c r="D48" s="60">
        <v>9653754</v>
      </c>
      <c r="E48" s="270">
        <v>9520594</v>
      </c>
    </row>
    <row r="49" spans="1:5" ht="12" customHeight="1">
      <c r="A49" s="210" t="s">
        <v>67</v>
      </c>
      <c r="B49" s="6" t="s">
        <v>125</v>
      </c>
      <c r="C49" s="799"/>
      <c r="D49" s="60"/>
      <c r="E49" s="270"/>
    </row>
    <row r="50" spans="1:5" ht="12" customHeight="1" thickBot="1">
      <c r="A50" s="210" t="s">
        <v>99</v>
      </c>
      <c r="B50" s="6" t="s">
        <v>126</v>
      </c>
      <c r="C50" s="799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0</v>
      </c>
      <c r="D51" s="264">
        <f>SUM(D52:D54)</f>
        <v>109000</v>
      </c>
      <c r="E51" s="148">
        <f>SUM(E52:E54)</f>
        <v>109000</v>
      </c>
    </row>
    <row r="52" spans="1:5" s="218" customFormat="1" ht="12" customHeight="1">
      <c r="A52" s="210" t="s">
        <v>70</v>
      </c>
      <c r="B52" s="7" t="s">
        <v>145</v>
      </c>
      <c r="C52" s="274"/>
      <c r="D52" s="59">
        <v>109000</v>
      </c>
      <c r="E52" s="272">
        <v>109000</v>
      </c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64562805</v>
      </c>
      <c r="D57" s="321">
        <f>+D45+D51+D56</f>
        <v>67527545</v>
      </c>
      <c r="E57" s="151">
        <f>+E45+E51+E56</f>
        <v>65928875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>
        <v>13</v>
      </c>
      <c r="D59" s="319">
        <v>13</v>
      </c>
      <c r="E59" s="319">
        <v>13</v>
      </c>
    </row>
    <row r="60" spans="1:5" ht="13.5" thickBot="1">
      <c r="A60" s="332" t="s">
        <v>495</v>
      </c>
      <c r="B60" s="333"/>
      <c r="C60" s="319">
        <v>0</v>
      </c>
      <c r="D60" s="319">
        <v>0</v>
      </c>
      <c r="E60" s="319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E60"/>
  <sheetViews>
    <sheetView zoomScale="120" zoomScaleNormal="120" workbookViewId="0" topLeftCell="A1">
      <selection activeCell="L12" sqref="L1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904" t="s">
        <v>980</v>
      </c>
      <c r="C1" s="905"/>
      <c r="D1" s="905"/>
      <c r="E1" s="905"/>
    </row>
    <row r="2" spans="1:5" s="214" customFormat="1" ht="25.5" customHeight="1" thickBot="1">
      <c r="A2" s="388" t="s">
        <v>461</v>
      </c>
      <c r="B2" s="901" t="str">
        <f>CONCATENATE('Z_9.2.sz.mell'!B2:D2)</f>
        <v>Leveleki Közös Önkormányzati Hivatal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325</v>
      </c>
      <c r="C3" s="902"/>
      <c r="D3" s="903"/>
      <c r="E3" s="389" t="s">
        <v>43</v>
      </c>
    </row>
    <row r="4" spans="1:5" s="215" customFormat="1" ht="15.75" customHeight="1" thickBot="1">
      <c r="A4" s="390"/>
      <c r="B4" s="390"/>
      <c r="C4" s="391"/>
      <c r="D4" s="392"/>
      <c r="E4" s="391" t="str">
        <f>'Z_9.2.sz.mell'!E4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80000</v>
      </c>
      <c r="D8" s="120">
        <f>SUM(D9:D19)</f>
        <v>955000</v>
      </c>
      <c r="E8" s="122">
        <f>SUM(E9:E19)</f>
        <v>936653</v>
      </c>
    </row>
    <row r="9" spans="1:5" s="152" customFormat="1" ht="12" customHeight="1">
      <c r="A9" s="209" t="s">
        <v>64</v>
      </c>
      <c r="B9" s="8" t="s">
        <v>188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117">
        <v>80000</v>
      </c>
      <c r="D10" s="262">
        <v>85000</v>
      </c>
      <c r="E10" s="262">
        <v>85000</v>
      </c>
    </row>
    <row r="11" spans="1:5" s="152" customFormat="1" ht="12" customHeight="1">
      <c r="A11" s="210" t="s">
        <v>66</v>
      </c>
      <c r="B11" s="6" t="s">
        <v>190</v>
      </c>
      <c r="C11" s="117"/>
      <c r="D11" s="262">
        <v>840000</v>
      </c>
      <c r="E11" s="267">
        <v>841639</v>
      </c>
    </row>
    <row r="12" spans="1:5" s="152" customFormat="1" ht="12" customHeight="1">
      <c r="A12" s="210" t="s">
        <v>67</v>
      </c>
      <c r="B12" s="6" t="s">
        <v>191</v>
      </c>
      <c r="C12" s="117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117"/>
      <c r="D13" s="262"/>
      <c r="E13" s="267"/>
    </row>
    <row r="14" spans="1:5" s="152" customFormat="1" ht="12" customHeight="1">
      <c r="A14" s="210" t="s">
        <v>68</v>
      </c>
      <c r="B14" s="6" t="s">
        <v>308</v>
      </c>
      <c r="C14" s="117"/>
      <c r="D14" s="262"/>
      <c r="E14" s="267"/>
    </row>
    <row r="15" spans="1:5" s="152" customFormat="1" ht="12" customHeight="1">
      <c r="A15" s="210" t="s">
        <v>69</v>
      </c>
      <c r="B15" s="5" t="s">
        <v>309</v>
      </c>
      <c r="C15" s="117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273"/>
      <c r="D16" s="327"/>
      <c r="E16" s="271">
        <v>10</v>
      </c>
    </row>
    <row r="17" spans="1:5" s="217" customFormat="1" ht="12" customHeight="1">
      <c r="A17" s="210" t="s">
        <v>78</v>
      </c>
      <c r="B17" s="6" t="s">
        <v>196</v>
      </c>
      <c r="C17" s="117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9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119"/>
      <c r="D19" s="263">
        <v>30000</v>
      </c>
      <c r="E19" s="268">
        <v>10004</v>
      </c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1323637</v>
      </c>
      <c r="E20" s="148">
        <f>SUM(E21:E23)</f>
        <v>1323637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>
        <v>1323637</v>
      </c>
      <c r="E23" s="262">
        <v>1323637</v>
      </c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80000</v>
      </c>
      <c r="D36" s="264">
        <f>+D8+D20+D25+D26+D30+D34+D35</f>
        <v>2278637</v>
      </c>
      <c r="E36" s="148">
        <f>+E8+E20+E25+E26+E30+E34+E35</f>
        <v>2260290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64482805</v>
      </c>
      <c r="D37" s="264">
        <f>+D38+D39+D40</f>
        <v>65248908</v>
      </c>
      <c r="E37" s="148">
        <f>+E38+E39+E40</f>
        <v>64170390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>
        <v>414417</v>
      </c>
      <c r="E38" s="272">
        <v>414417</v>
      </c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>
        <v>64482805</v>
      </c>
      <c r="D40" s="328">
        <v>64834491</v>
      </c>
      <c r="E40" s="323">
        <v>63755973</v>
      </c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64562805</v>
      </c>
      <c r="D41" s="321">
        <f>+D36+D37</f>
        <v>67527545</v>
      </c>
      <c r="E41" s="151">
        <f>+E36+E37</f>
        <v>66430680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64562805</v>
      </c>
      <c r="D45" s="264">
        <f>SUM(D46:D50)</f>
        <v>67418545</v>
      </c>
      <c r="E45" s="148">
        <f>SUM(E46:E50)</f>
        <v>65819875</v>
      </c>
    </row>
    <row r="46" spans="1:5" ht="12" customHeight="1">
      <c r="A46" s="210" t="s">
        <v>64</v>
      </c>
      <c r="B46" s="7" t="s">
        <v>35</v>
      </c>
      <c r="C46" s="274">
        <v>47719806</v>
      </c>
      <c r="D46" s="59">
        <v>49153001</v>
      </c>
      <c r="E46" s="272">
        <v>47687491</v>
      </c>
    </row>
    <row r="47" spans="1:5" ht="12" customHeight="1">
      <c r="A47" s="210" t="s">
        <v>65</v>
      </c>
      <c r="B47" s="6" t="s">
        <v>124</v>
      </c>
      <c r="C47" s="47">
        <v>8292999</v>
      </c>
      <c r="D47" s="60">
        <v>8611790</v>
      </c>
      <c r="E47" s="270">
        <v>8611790</v>
      </c>
    </row>
    <row r="48" spans="1:5" ht="12" customHeight="1">
      <c r="A48" s="210" t="s">
        <v>66</v>
      </c>
      <c r="B48" s="6" t="s">
        <v>92</v>
      </c>
      <c r="C48" s="47">
        <v>8550000</v>
      </c>
      <c r="D48" s="60">
        <v>9653754</v>
      </c>
      <c r="E48" s="270">
        <v>9520594</v>
      </c>
    </row>
    <row r="49" spans="1:5" ht="12" customHeight="1">
      <c r="A49" s="210" t="s">
        <v>67</v>
      </c>
      <c r="B49" s="6" t="s">
        <v>125</v>
      </c>
      <c r="C49" s="47"/>
      <c r="D49" s="60"/>
      <c r="E49" s="270"/>
    </row>
    <row r="50" spans="1:5" ht="12" customHeight="1" thickBot="1">
      <c r="A50" s="210" t="s">
        <v>99</v>
      </c>
      <c r="B50" s="6" t="s">
        <v>126</v>
      </c>
      <c r="C50" s="47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0</v>
      </c>
      <c r="D51" s="264">
        <f>SUM(D52:D54)</f>
        <v>109000</v>
      </c>
      <c r="E51" s="148">
        <f>SUM(E52:E54)</f>
        <v>109000</v>
      </c>
    </row>
    <row r="52" spans="1:5" s="218" customFormat="1" ht="12" customHeight="1">
      <c r="A52" s="210" t="s">
        <v>70</v>
      </c>
      <c r="B52" s="7" t="s">
        <v>145</v>
      </c>
      <c r="C52" s="274"/>
      <c r="D52" s="59">
        <v>109000</v>
      </c>
      <c r="E52" s="272">
        <v>109000</v>
      </c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64562805</v>
      </c>
      <c r="D57" s="321">
        <f>+D45+D51+D56</f>
        <v>67527545</v>
      </c>
      <c r="E57" s="151">
        <f>+E45+E51+E56</f>
        <v>65928875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>
        <v>13</v>
      </c>
      <c r="D59" s="319">
        <v>13</v>
      </c>
      <c r="E59" s="319">
        <v>13</v>
      </c>
    </row>
    <row r="60" spans="1:5" ht="13.5" thickBot="1">
      <c r="A60" s="332" t="s">
        <v>495</v>
      </c>
      <c r="B60" s="333"/>
      <c r="C60" s="319">
        <v>0</v>
      </c>
      <c r="D60" s="319">
        <v>0</v>
      </c>
      <c r="E60" s="318">
        <v>0</v>
      </c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K20" sqref="K20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2018</v>
      </c>
      <c r="C1" t="s">
        <v>874</v>
      </c>
    </row>
    <row r="2" spans="1:6" ht="15.75">
      <c r="A2" s="835" t="s">
        <v>502</v>
      </c>
      <c r="B2" s="835"/>
      <c r="C2" s="835"/>
      <c r="D2" s="835"/>
      <c r="E2" s="835"/>
      <c r="F2" s="835"/>
    </row>
    <row r="3" spans="1:7" ht="15.75">
      <c r="A3" s="838" t="s">
        <v>900</v>
      </c>
      <c r="B3" s="838"/>
      <c r="C3" s="838"/>
      <c r="D3" s="838"/>
      <c r="E3" s="838"/>
      <c r="F3" s="838"/>
      <c r="G3" s="838"/>
    </row>
    <row r="6" ht="15">
      <c r="A6" s="377" t="s">
        <v>854</v>
      </c>
    </row>
    <row r="7" spans="1:8" ht="12.75">
      <c r="A7" s="720" t="s">
        <v>847</v>
      </c>
      <c r="B7" s="759" t="s">
        <v>848</v>
      </c>
      <c r="C7" t="s">
        <v>849</v>
      </c>
      <c r="D7" t="s">
        <v>858</v>
      </c>
      <c r="E7" t="s">
        <v>850</v>
      </c>
      <c r="F7" s="759" t="s">
        <v>848</v>
      </c>
      <c r="G7" t="s">
        <v>851</v>
      </c>
      <c r="H7" t="s">
        <v>852</v>
      </c>
    </row>
    <row r="8" spans="1:6" ht="12.75">
      <c r="A8" s="720"/>
      <c r="B8" s="430"/>
      <c r="F8" s="430"/>
    </row>
    <row r="9" spans="1:6" ht="12.75">
      <c r="A9" s="720"/>
      <c r="B9" s="430"/>
      <c r="F9" s="430"/>
    </row>
    <row r="11" spans="1:7" ht="15.75">
      <c r="A11" s="836" t="s">
        <v>503</v>
      </c>
      <c r="B11" s="837"/>
      <c r="C11" s="837"/>
      <c r="D11" s="837"/>
      <c r="E11" s="837"/>
      <c r="F11" s="837"/>
      <c r="G11" s="837"/>
    </row>
    <row r="13" spans="1:7" ht="14.25">
      <c r="A13" s="378" t="s">
        <v>504</v>
      </c>
      <c r="B13" s="839" t="s">
        <v>505</v>
      </c>
      <c r="C13" s="840"/>
      <c r="D13" s="840"/>
      <c r="E13" s="840"/>
      <c r="F13" s="840"/>
      <c r="G13" s="840"/>
    </row>
    <row r="14" spans="2:7" ht="14.25">
      <c r="B14" s="760"/>
      <c r="C14" s="705"/>
      <c r="D14" s="705"/>
      <c r="E14" s="705"/>
      <c r="F14" s="705"/>
      <c r="G14" s="705"/>
    </row>
    <row r="15" spans="1:7" ht="14.25">
      <c r="A15" s="378" t="s">
        <v>506</v>
      </c>
      <c r="B15" s="839" t="s">
        <v>507</v>
      </c>
      <c r="C15" s="840"/>
      <c r="D15" s="840"/>
      <c r="E15" s="840"/>
      <c r="F15" s="840"/>
      <c r="G15" s="840"/>
    </row>
    <row r="16" spans="2:7" ht="14.25">
      <c r="B16" s="760"/>
      <c r="C16" s="705"/>
      <c r="D16" s="705"/>
      <c r="E16" s="705"/>
      <c r="F16" s="705"/>
      <c r="G16" s="705"/>
    </row>
    <row r="17" spans="1:7" ht="14.25">
      <c r="A17" s="378" t="s">
        <v>508</v>
      </c>
      <c r="B17" s="839" t="s">
        <v>509</v>
      </c>
      <c r="C17" s="840"/>
      <c r="D17" s="840"/>
      <c r="E17" s="840"/>
      <c r="F17" s="840"/>
      <c r="G17" s="840"/>
    </row>
    <row r="18" spans="2:7" ht="14.25">
      <c r="B18" s="760"/>
      <c r="C18" s="705"/>
      <c r="D18" s="705"/>
      <c r="E18" s="705"/>
      <c r="F18" s="705"/>
      <c r="G18" s="705"/>
    </row>
    <row r="19" spans="1:7" ht="14.25">
      <c r="A19" s="378" t="s">
        <v>510</v>
      </c>
      <c r="B19" s="839" t="s">
        <v>511</v>
      </c>
      <c r="C19" s="840"/>
      <c r="D19" s="840"/>
      <c r="E19" s="840"/>
      <c r="F19" s="840"/>
      <c r="G19" s="840"/>
    </row>
    <row r="20" spans="2:7" ht="14.25">
      <c r="B20" s="760"/>
      <c r="C20" s="705"/>
      <c r="D20" s="705"/>
      <c r="E20" s="705"/>
      <c r="F20" s="705"/>
      <c r="G20" s="705"/>
    </row>
    <row r="21" spans="1:7" ht="14.25">
      <c r="A21" s="378" t="s">
        <v>512</v>
      </c>
      <c r="B21" s="839" t="s">
        <v>513</v>
      </c>
      <c r="C21" s="840"/>
      <c r="D21" s="840"/>
      <c r="E21" s="840"/>
      <c r="F21" s="840"/>
      <c r="G21" s="840"/>
    </row>
    <row r="22" spans="2:7" ht="14.25">
      <c r="B22" s="760"/>
      <c r="C22" s="705"/>
      <c r="D22" s="705"/>
      <c r="E22" s="705"/>
      <c r="F22" s="705"/>
      <c r="G22" s="705"/>
    </row>
    <row r="23" spans="1:7" ht="14.25">
      <c r="A23" s="378" t="s">
        <v>514</v>
      </c>
      <c r="B23" s="839" t="s">
        <v>515</v>
      </c>
      <c r="C23" s="840"/>
      <c r="D23" s="840"/>
      <c r="E23" s="840"/>
      <c r="F23" s="840"/>
      <c r="G23" s="840"/>
    </row>
    <row r="24" spans="2:7" ht="14.25">
      <c r="B24" s="760"/>
      <c r="C24" s="705"/>
      <c r="D24" s="705"/>
      <c r="E24" s="705"/>
      <c r="F24" s="705"/>
      <c r="G24" s="705"/>
    </row>
    <row r="25" spans="1:7" ht="14.25">
      <c r="A25" s="378" t="s">
        <v>516</v>
      </c>
      <c r="B25" s="839" t="s">
        <v>517</v>
      </c>
      <c r="C25" s="840"/>
      <c r="D25" s="840"/>
      <c r="E25" s="840"/>
      <c r="F25" s="840"/>
      <c r="G25" s="840"/>
    </row>
    <row r="26" spans="2:7" ht="14.25">
      <c r="B26" s="760"/>
      <c r="C26" s="705"/>
      <c r="D26" s="705"/>
      <c r="E26" s="705"/>
      <c r="F26" s="705"/>
      <c r="G26" s="705"/>
    </row>
    <row r="27" spans="1:7" ht="14.25">
      <c r="A27" s="378" t="s">
        <v>518</v>
      </c>
      <c r="B27" s="839" t="s">
        <v>519</v>
      </c>
      <c r="C27" s="840"/>
      <c r="D27" s="840"/>
      <c r="E27" s="840"/>
      <c r="F27" s="840"/>
      <c r="G27" s="840"/>
    </row>
    <row r="28" spans="2:7" ht="14.25">
      <c r="B28" s="760"/>
      <c r="C28" s="705"/>
      <c r="D28" s="705"/>
      <c r="E28" s="705"/>
      <c r="F28" s="705"/>
      <c r="G28" s="705"/>
    </row>
    <row r="29" spans="1:7" ht="14.25">
      <c r="A29" s="378" t="s">
        <v>518</v>
      </c>
      <c r="B29" s="839" t="s">
        <v>520</v>
      </c>
      <c r="C29" s="840"/>
      <c r="D29" s="840"/>
      <c r="E29" s="840"/>
      <c r="F29" s="840"/>
      <c r="G29" s="840"/>
    </row>
    <row r="30" spans="2:7" ht="14.25">
      <c r="B30" s="760"/>
      <c r="C30" s="705"/>
      <c r="D30" s="705"/>
      <c r="E30" s="705"/>
      <c r="F30" s="705"/>
      <c r="G30" s="705"/>
    </row>
    <row r="31" spans="1:7" ht="14.25">
      <c r="A31" s="378" t="s">
        <v>521</v>
      </c>
      <c r="B31" s="839" t="s">
        <v>522</v>
      </c>
      <c r="C31" s="840"/>
      <c r="D31" s="840"/>
      <c r="E31" s="840"/>
      <c r="F31" s="840"/>
      <c r="G31" s="840"/>
    </row>
  </sheetData>
  <sheetProtection sheet="1"/>
  <mergeCells count="13">
    <mergeCell ref="B31:G31"/>
    <mergeCell ref="B19:G19"/>
    <mergeCell ref="B21:G21"/>
    <mergeCell ref="B23:G23"/>
    <mergeCell ref="B25:G25"/>
    <mergeCell ref="B27:G27"/>
    <mergeCell ref="B29:G29"/>
    <mergeCell ref="A2:F2"/>
    <mergeCell ref="A11:G11"/>
    <mergeCell ref="A3:G3"/>
    <mergeCell ref="B13:G13"/>
    <mergeCell ref="B15:G15"/>
    <mergeCell ref="B17:G17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904" t="s">
        <v>981</v>
      </c>
      <c r="C1" s="905"/>
      <c r="D1" s="905"/>
      <c r="E1" s="905"/>
    </row>
    <row r="2" spans="1:5" s="214" customFormat="1" ht="25.5" customHeight="1" thickBot="1">
      <c r="A2" s="388" t="s">
        <v>461</v>
      </c>
      <c r="B2" s="901" t="str">
        <f>CONCATENATE('Z_9.2.1.sz.mell'!B2:D2)</f>
        <v>Leveleki Közös Önkormányzati Hivatal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326</v>
      </c>
      <c r="C3" s="902"/>
      <c r="D3" s="903"/>
      <c r="E3" s="389" t="s">
        <v>44</v>
      </c>
    </row>
    <row r="4" spans="1:5" s="215" customFormat="1" ht="15.75" customHeight="1" thickBot="1">
      <c r="A4" s="390"/>
      <c r="B4" s="390"/>
      <c r="C4" s="391"/>
      <c r="D4" s="392"/>
      <c r="E4" s="391" t="str">
        <f>'Z_9.2.1.sz.mell'!E4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+CONCATENATE("Teljesítés",CHAR(10),LEFT(Z_ÖSSZEFÜGGÉSEK!A6,4),". XII. 31.")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2" customFormat="1" ht="12" customHeight="1">
      <c r="A9" s="209" t="s">
        <v>64</v>
      </c>
      <c r="B9" s="8" t="s">
        <v>188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117"/>
      <c r="D10" s="262"/>
      <c r="E10" s="267"/>
    </row>
    <row r="11" spans="1:5" s="152" customFormat="1" ht="12" customHeight="1">
      <c r="A11" s="210" t="s">
        <v>66</v>
      </c>
      <c r="B11" s="6" t="s">
        <v>190</v>
      </c>
      <c r="C11" s="117"/>
      <c r="D11" s="262"/>
      <c r="E11" s="267"/>
    </row>
    <row r="12" spans="1:5" s="152" customFormat="1" ht="12" customHeight="1">
      <c r="A12" s="210" t="s">
        <v>67</v>
      </c>
      <c r="B12" s="6" t="s">
        <v>191</v>
      </c>
      <c r="C12" s="117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117"/>
      <c r="D13" s="262"/>
      <c r="E13" s="267"/>
    </row>
    <row r="14" spans="1:5" s="152" customFormat="1" ht="12" customHeight="1">
      <c r="A14" s="210" t="s">
        <v>68</v>
      </c>
      <c r="B14" s="6" t="s">
        <v>308</v>
      </c>
      <c r="C14" s="117"/>
      <c r="D14" s="262"/>
      <c r="E14" s="267"/>
    </row>
    <row r="15" spans="1:5" s="152" customFormat="1" ht="12" customHeight="1">
      <c r="A15" s="210" t="s">
        <v>69</v>
      </c>
      <c r="B15" s="5" t="s">
        <v>309</v>
      </c>
      <c r="C15" s="117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273"/>
      <c r="D16" s="327"/>
      <c r="E16" s="271"/>
    </row>
    <row r="17" spans="1:5" s="217" customFormat="1" ht="12" customHeight="1">
      <c r="A17" s="210" t="s">
        <v>78</v>
      </c>
      <c r="B17" s="6" t="s">
        <v>196</v>
      </c>
      <c r="C17" s="117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9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119"/>
      <c r="D19" s="263"/>
      <c r="E19" s="268"/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0</v>
      </c>
      <c r="E20" s="148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/>
      <c r="E23" s="267"/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0</v>
      </c>
      <c r="D36" s="264">
        <f>+D8+D20+D25+D26+D30+D34+D35</f>
        <v>0</v>
      </c>
      <c r="E36" s="148">
        <f>+E8+E20+E25+E26+E30+E34+E35</f>
        <v>0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0</v>
      </c>
      <c r="D37" s="264">
        <f>+D38+D39+D40</f>
        <v>0</v>
      </c>
      <c r="E37" s="148">
        <f>+E38+E39+E40</f>
        <v>0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/>
      <c r="E38" s="272"/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/>
      <c r="D40" s="328"/>
      <c r="E40" s="323"/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0</v>
      </c>
      <c r="D41" s="321">
        <f>+D36+D37</f>
        <v>0</v>
      </c>
      <c r="E41" s="151">
        <f>+E36+E37</f>
        <v>0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0</v>
      </c>
      <c r="D45" s="264">
        <f>SUM(D46:D50)</f>
        <v>0</v>
      </c>
      <c r="E45" s="148">
        <f>SUM(E46:E50)</f>
        <v>0</v>
      </c>
    </row>
    <row r="46" spans="1:5" ht="12" customHeight="1">
      <c r="A46" s="210" t="s">
        <v>64</v>
      </c>
      <c r="B46" s="7" t="s">
        <v>35</v>
      </c>
      <c r="C46" s="274"/>
      <c r="D46" s="59"/>
      <c r="E46" s="272"/>
    </row>
    <row r="47" spans="1:5" ht="12" customHeight="1">
      <c r="A47" s="210" t="s">
        <v>65</v>
      </c>
      <c r="B47" s="6" t="s">
        <v>124</v>
      </c>
      <c r="C47" s="47"/>
      <c r="D47" s="60"/>
      <c r="E47" s="270"/>
    </row>
    <row r="48" spans="1:5" ht="12" customHeight="1">
      <c r="A48" s="210" t="s">
        <v>66</v>
      </c>
      <c r="B48" s="6" t="s">
        <v>92</v>
      </c>
      <c r="C48" s="47"/>
      <c r="D48" s="60"/>
      <c r="E48" s="270"/>
    </row>
    <row r="49" spans="1:5" ht="12" customHeight="1">
      <c r="A49" s="210" t="s">
        <v>67</v>
      </c>
      <c r="B49" s="6" t="s">
        <v>125</v>
      </c>
      <c r="C49" s="47"/>
      <c r="D49" s="60"/>
      <c r="E49" s="270"/>
    </row>
    <row r="50" spans="1:5" ht="12" customHeight="1" thickBot="1">
      <c r="A50" s="210" t="s">
        <v>99</v>
      </c>
      <c r="B50" s="6" t="s">
        <v>126</v>
      </c>
      <c r="C50" s="47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0</v>
      </c>
      <c r="D51" s="264">
        <f>SUM(D52:D54)</f>
        <v>0</v>
      </c>
      <c r="E51" s="148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4"/>
      <c r="D52" s="59"/>
      <c r="E52" s="272"/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0</v>
      </c>
      <c r="D57" s="321">
        <f>+D45+D51+D56</f>
        <v>0</v>
      </c>
      <c r="E57" s="151">
        <f>+E45+E51+E56</f>
        <v>0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/>
      <c r="D59" s="319"/>
      <c r="E59" s="318"/>
    </row>
    <row r="60" spans="1:5" ht="13.5" thickBot="1">
      <c r="A60" s="332" t="s">
        <v>495</v>
      </c>
      <c r="B60" s="333"/>
      <c r="C60" s="319"/>
      <c r="D60" s="319"/>
      <c r="E60" s="31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904" t="s">
        <v>982</v>
      </c>
      <c r="C1" s="905"/>
      <c r="D1" s="905"/>
      <c r="E1" s="905"/>
    </row>
    <row r="2" spans="1:5" s="214" customFormat="1" ht="25.5" customHeight="1" thickBot="1">
      <c r="A2" s="388" t="s">
        <v>461</v>
      </c>
      <c r="B2" s="901" t="str">
        <f>CONCATENATE('Z_9.2.2.sz.mell'!B2:D2)</f>
        <v>Leveleki Közös Önkormányzati Hivatal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415</v>
      </c>
      <c r="C3" s="902"/>
      <c r="D3" s="903"/>
      <c r="E3" s="389" t="s">
        <v>335</v>
      </c>
    </row>
    <row r="4" spans="1:5" s="215" customFormat="1" ht="15.75" customHeight="1" thickBot="1">
      <c r="A4" s="390"/>
      <c r="B4" s="390"/>
      <c r="C4" s="391"/>
      <c r="D4" s="392"/>
      <c r="E4" s="391" t="str">
        <f>'Z_9.2.2.sz.mell'!E4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CONCATENATE('Z_9.2.2.sz.mell'!E5)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80000</v>
      </c>
      <c r="D8" s="120">
        <f>SUM(D9:D19)</f>
        <v>0</v>
      </c>
      <c r="E8" s="122">
        <f>SUM(E9:E19)</f>
        <v>80000</v>
      </c>
    </row>
    <row r="9" spans="1:5" s="152" customFormat="1" ht="12" customHeight="1">
      <c r="A9" s="209" t="s">
        <v>64</v>
      </c>
      <c r="B9" s="8" t="s">
        <v>188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770">
        <v>80000</v>
      </c>
      <c r="D10" s="262"/>
      <c r="E10" s="770">
        <v>80000</v>
      </c>
    </row>
    <row r="11" spans="1:5" s="152" customFormat="1" ht="12" customHeight="1">
      <c r="A11" s="210" t="s">
        <v>66</v>
      </c>
      <c r="B11" s="6" t="s">
        <v>190</v>
      </c>
      <c r="C11" s="117"/>
      <c r="D11" s="262"/>
      <c r="E11" s="267"/>
    </row>
    <row r="12" spans="1:5" s="152" customFormat="1" ht="12" customHeight="1">
      <c r="A12" s="210" t="s">
        <v>67</v>
      </c>
      <c r="B12" s="6" t="s">
        <v>191</v>
      </c>
      <c r="C12" s="117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117"/>
      <c r="D13" s="262"/>
      <c r="E13" s="267"/>
    </row>
    <row r="14" spans="1:5" s="152" customFormat="1" ht="12" customHeight="1">
      <c r="A14" s="210" t="s">
        <v>68</v>
      </c>
      <c r="B14" s="6" t="s">
        <v>308</v>
      </c>
      <c r="C14" s="117"/>
      <c r="D14" s="262"/>
      <c r="E14" s="267"/>
    </row>
    <row r="15" spans="1:5" s="152" customFormat="1" ht="12" customHeight="1">
      <c r="A15" s="210" t="s">
        <v>69</v>
      </c>
      <c r="B15" s="5" t="s">
        <v>309</v>
      </c>
      <c r="C15" s="117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273"/>
      <c r="D16" s="327"/>
      <c r="E16" s="271"/>
    </row>
    <row r="17" spans="1:5" s="217" customFormat="1" ht="12" customHeight="1">
      <c r="A17" s="210" t="s">
        <v>78</v>
      </c>
      <c r="B17" s="6" t="s">
        <v>196</v>
      </c>
      <c r="C17" s="117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9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119"/>
      <c r="D19" s="263"/>
      <c r="E19" s="268"/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0</v>
      </c>
      <c r="E20" s="148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/>
      <c r="E23" s="267"/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80000</v>
      </c>
      <c r="D36" s="264">
        <f>+D8+D20+D25+D26+D30+D34+D35</f>
        <v>0</v>
      </c>
      <c r="E36" s="148">
        <f>+E8+E20+E25+E26+E30+E34+E35</f>
        <v>80000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0</v>
      </c>
      <c r="D37" s="264">
        <f>+D38+D39+D40</f>
        <v>0</v>
      </c>
      <c r="E37" s="148">
        <f>+E38+E39+E40</f>
        <v>0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/>
      <c r="E38" s="272"/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/>
      <c r="D40" s="328"/>
      <c r="E40" s="323"/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80000</v>
      </c>
      <c r="D41" s="321">
        <f>+D36+D37</f>
        <v>0</v>
      </c>
      <c r="E41" s="151">
        <f>+E36+E37</f>
        <v>80000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6885865</v>
      </c>
      <c r="D45" s="264">
        <f>SUM(D46:D50)</f>
        <v>0</v>
      </c>
      <c r="E45" s="148">
        <f>SUM(E46:E50)</f>
        <v>6885865</v>
      </c>
    </row>
    <row r="46" spans="1:5" ht="12" customHeight="1">
      <c r="A46" s="210" t="s">
        <v>64</v>
      </c>
      <c r="B46" s="7" t="s">
        <v>35</v>
      </c>
      <c r="C46" s="798">
        <v>5845874</v>
      </c>
      <c r="D46" s="59"/>
      <c r="E46" s="798">
        <v>5845874</v>
      </c>
    </row>
    <row r="47" spans="1:5" ht="12" customHeight="1">
      <c r="A47" s="210" t="s">
        <v>65</v>
      </c>
      <c r="B47" s="6" t="s">
        <v>124</v>
      </c>
      <c r="C47" s="799">
        <v>1039991</v>
      </c>
      <c r="D47" s="60"/>
      <c r="E47" s="799">
        <v>1039991</v>
      </c>
    </row>
    <row r="48" spans="1:5" ht="12" customHeight="1">
      <c r="A48" s="210" t="s">
        <v>66</v>
      </c>
      <c r="B48" s="6" t="s">
        <v>92</v>
      </c>
      <c r="C48" s="799"/>
      <c r="D48" s="60"/>
      <c r="E48" s="270"/>
    </row>
    <row r="49" spans="1:5" ht="12" customHeight="1">
      <c r="A49" s="210" t="s">
        <v>67</v>
      </c>
      <c r="B49" s="6" t="s">
        <v>125</v>
      </c>
      <c r="C49" s="799"/>
      <c r="D49" s="60"/>
      <c r="E49" s="270"/>
    </row>
    <row r="50" spans="1:5" ht="12" customHeight="1" thickBot="1">
      <c r="A50" s="210" t="s">
        <v>99</v>
      </c>
      <c r="B50" s="6" t="s">
        <v>126</v>
      </c>
      <c r="C50" s="799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0</v>
      </c>
      <c r="D51" s="264">
        <f>SUM(D52:D54)</f>
        <v>0</v>
      </c>
      <c r="E51" s="148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4"/>
      <c r="D52" s="59"/>
      <c r="E52" s="272"/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6885865</v>
      </c>
      <c r="D57" s="321">
        <f>+D45+D51+D56</f>
        <v>0</v>
      </c>
      <c r="E57" s="151">
        <f>+E45+E51+E56</f>
        <v>6885865</v>
      </c>
    </row>
    <row r="58" spans="3:4" ht="15" customHeight="1" thickBot="1">
      <c r="C58" s="721">
        <f>C41-C57</f>
        <v>-6805865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/>
      <c r="D59" s="319"/>
      <c r="E59" s="318"/>
    </row>
    <row r="60" spans="1:5" ht="13.5" thickBot="1">
      <c r="A60" s="332" t="s">
        <v>495</v>
      </c>
      <c r="B60" s="333"/>
      <c r="C60" s="319"/>
      <c r="D60" s="319"/>
      <c r="E60" s="31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899" t="s">
        <v>983</v>
      </c>
      <c r="C1" s="900"/>
      <c r="D1" s="900"/>
      <c r="E1" s="900"/>
    </row>
    <row r="2" spans="1:5" s="214" customFormat="1" ht="25.5" customHeight="1" thickBot="1">
      <c r="A2" s="388" t="s">
        <v>461</v>
      </c>
      <c r="B2" s="901" t="s">
        <v>903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307</v>
      </c>
      <c r="C3" s="902"/>
      <c r="D3" s="903"/>
      <c r="E3" s="389" t="s">
        <v>39</v>
      </c>
    </row>
    <row r="4" spans="1:5" s="215" customFormat="1" ht="15.75" customHeight="1" thickBot="1">
      <c r="A4" s="390"/>
      <c r="B4" s="390"/>
      <c r="C4" s="391"/>
      <c r="D4" s="392"/>
      <c r="E4" s="401" t="str">
        <f>'Z_7.sz.mell.'!G4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+CONCATENATE("Teljesítés",CHAR(10),LEFT(Z_ÖSSZEFÜGGÉSEK!A6,4),". XII. 31.")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26429300</v>
      </c>
      <c r="D8" s="120">
        <f>SUM(D9:D19)</f>
        <v>34173586</v>
      </c>
      <c r="E8" s="122">
        <f>SUM(E9:E19)</f>
        <v>35361901</v>
      </c>
    </row>
    <row r="9" spans="1:5" s="152" customFormat="1" ht="12" customHeight="1">
      <c r="A9" s="209" t="s">
        <v>64</v>
      </c>
      <c r="B9" s="8" t="s">
        <v>188</v>
      </c>
      <c r="C9" s="146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770">
        <v>7120232</v>
      </c>
      <c r="D10" s="262">
        <v>21620232</v>
      </c>
      <c r="E10" s="267">
        <v>22843964</v>
      </c>
    </row>
    <row r="11" spans="1:5" s="152" customFormat="1" ht="12" customHeight="1">
      <c r="A11" s="210" t="s">
        <v>66</v>
      </c>
      <c r="B11" s="6" t="s">
        <v>190</v>
      </c>
      <c r="C11" s="770"/>
      <c r="D11" s="262"/>
      <c r="E11" s="267">
        <v>29328</v>
      </c>
    </row>
    <row r="12" spans="1:5" s="152" customFormat="1" ht="12" customHeight="1">
      <c r="A12" s="210" t="s">
        <v>67</v>
      </c>
      <c r="B12" s="6" t="s">
        <v>191</v>
      </c>
      <c r="C12" s="770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770">
        <v>13690240</v>
      </c>
      <c r="D13" s="262">
        <v>4860240</v>
      </c>
      <c r="E13" s="267">
        <v>4971674</v>
      </c>
    </row>
    <row r="14" spans="1:5" s="152" customFormat="1" ht="12" customHeight="1">
      <c r="A14" s="210" t="s">
        <v>68</v>
      </c>
      <c r="B14" s="6" t="s">
        <v>308</v>
      </c>
      <c r="C14" s="770">
        <v>5618828</v>
      </c>
      <c r="D14" s="262">
        <v>7498828</v>
      </c>
      <c r="E14" s="267">
        <v>7516894</v>
      </c>
    </row>
    <row r="15" spans="1:5" s="152" customFormat="1" ht="12" customHeight="1">
      <c r="A15" s="210" t="s">
        <v>69</v>
      </c>
      <c r="B15" s="5" t="s">
        <v>309</v>
      </c>
      <c r="C15" s="770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795"/>
      <c r="D16" s="327"/>
      <c r="E16" s="271">
        <v>31</v>
      </c>
    </row>
    <row r="17" spans="1:5" s="217" customFormat="1" ht="12" customHeight="1">
      <c r="A17" s="210" t="s">
        <v>78</v>
      </c>
      <c r="B17" s="6" t="s">
        <v>196</v>
      </c>
      <c r="C17" s="770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796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796"/>
      <c r="D19" s="263">
        <v>194286</v>
      </c>
      <c r="E19" s="268">
        <v>10</v>
      </c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0</v>
      </c>
      <c r="E20" s="148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/>
      <c r="E23" s="267"/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26429300</v>
      </c>
      <c r="D36" s="264">
        <f>+D8+D20+D25+D26+D30+D34+D35</f>
        <v>34173586</v>
      </c>
      <c r="E36" s="148">
        <f>+E8+E20+E25+E26+E30+E34+E35</f>
        <v>35361901</v>
      </c>
    </row>
    <row r="37" spans="1:5" s="152" customFormat="1" ht="12" customHeight="1" thickBot="1">
      <c r="A37" s="85" t="s">
        <v>14</v>
      </c>
      <c r="B37" s="57" t="s">
        <v>317</v>
      </c>
      <c r="C37" s="120">
        <v>116258225</v>
      </c>
      <c r="D37" s="264">
        <f>+D38+D39+D40</f>
        <v>118974975</v>
      </c>
      <c r="E37" s="148">
        <f>+E38+E39+E40</f>
        <v>116244462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>
        <v>1122613</v>
      </c>
      <c r="E38" s="272">
        <v>1122613</v>
      </c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>
        <v>116258225</v>
      </c>
      <c r="D40" s="328">
        <v>117852362</v>
      </c>
      <c r="E40" s="323">
        <v>115121849</v>
      </c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142687525</v>
      </c>
      <c r="D41" s="321">
        <f>+D36+D37</f>
        <v>153148561</v>
      </c>
      <c r="E41" s="151">
        <f>+E36+E37</f>
        <v>151606363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139687525</v>
      </c>
      <c r="D45" s="264">
        <f>SUM(D46:D50)</f>
        <v>151325945</v>
      </c>
      <c r="E45" s="148">
        <f>SUM(E46:E50)</f>
        <v>149779486</v>
      </c>
    </row>
    <row r="46" spans="1:5" ht="12" customHeight="1">
      <c r="A46" s="210" t="s">
        <v>64</v>
      </c>
      <c r="B46" s="7" t="s">
        <v>35</v>
      </c>
      <c r="C46" s="274">
        <v>72842175</v>
      </c>
      <c r="D46" s="59">
        <v>75463251</v>
      </c>
      <c r="E46" s="272">
        <v>74301377</v>
      </c>
    </row>
    <row r="47" spans="1:5" ht="12" customHeight="1">
      <c r="A47" s="210" t="s">
        <v>65</v>
      </c>
      <c r="B47" s="6" t="s">
        <v>124</v>
      </c>
      <c r="C47" s="47">
        <v>14316869</v>
      </c>
      <c r="D47" s="60">
        <v>14854230</v>
      </c>
      <c r="E47" s="270">
        <v>14716161</v>
      </c>
    </row>
    <row r="48" spans="1:5" ht="12" customHeight="1">
      <c r="A48" s="210" t="s">
        <v>66</v>
      </c>
      <c r="B48" s="6" t="s">
        <v>92</v>
      </c>
      <c r="C48" s="47">
        <v>52528481</v>
      </c>
      <c r="D48" s="60">
        <v>61008464</v>
      </c>
      <c r="E48" s="270">
        <v>60761948</v>
      </c>
    </row>
    <row r="49" spans="1:5" ht="12" customHeight="1">
      <c r="A49" s="210" t="s">
        <v>67</v>
      </c>
      <c r="B49" s="6" t="s">
        <v>125</v>
      </c>
      <c r="C49" s="47"/>
      <c r="D49" s="60"/>
      <c r="E49" s="270"/>
    </row>
    <row r="50" spans="1:5" ht="12" customHeight="1" thickBot="1">
      <c r="A50" s="210" t="s">
        <v>99</v>
      </c>
      <c r="B50" s="6" t="s">
        <v>126</v>
      </c>
      <c r="C50" s="47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3000000</v>
      </c>
      <c r="D51" s="264">
        <f>SUM(D52:D54)</f>
        <v>1822616</v>
      </c>
      <c r="E51" s="148">
        <f>SUM(E52:E54)</f>
        <v>1011962</v>
      </c>
    </row>
    <row r="52" spans="1:5" s="218" customFormat="1" ht="12" customHeight="1">
      <c r="A52" s="210" t="s">
        <v>70</v>
      </c>
      <c r="B52" s="7" t="s">
        <v>145</v>
      </c>
      <c r="C52" s="274">
        <v>3000000</v>
      </c>
      <c r="D52" s="59">
        <v>1822616</v>
      </c>
      <c r="E52" s="272">
        <v>1011962</v>
      </c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142687525</v>
      </c>
      <c r="D57" s="321">
        <f>+D45+D51+D56</f>
        <v>153148561</v>
      </c>
      <c r="E57" s="151">
        <f>+E45+E51+E56</f>
        <v>150791448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>
        <v>25</v>
      </c>
      <c r="D59" s="319">
        <v>25</v>
      </c>
      <c r="E59" s="319">
        <v>25</v>
      </c>
    </row>
    <row r="60" spans="1:5" ht="13.5" thickBot="1">
      <c r="A60" s="332" t="s">
        <v>495</v>
      </c>
      <c r="B60" s="333"/>
      <c r="C60" s="319">
        <v>0</v>
      </c>
      <c r="D60" s="319">
        <v>0</v>
      </c>
      <c r="E60" s="319">
        <v>0</v>
      </c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904" t="s">
        <v>984</v>
      </c>
      <c r="C1" s="905"/>
      <c r="D1" s="905"/>
      <c r="E1" s="905"/>
    </row>
    <row r="2" spans="1:5" s="214" customFormat="1" ht="25.5" customHeight="1" thickBot="1">
      <c r="A2" s="388" t="s">
        <v>461</v>
      </c>
      <c r="B2" s="901" t="s">
        <v>903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325</v>
      </c>
      <c r="C3" s="902"/>
      <c r="D3" s="903"/>
      <c r="E3" s="389" t="s">
        <v>43</v>
      </c>
    </row>
    <row r="4" spans="1:5" s="215" customFormat="1" ht="15.75" customHeight="1" thickBot="1">
      <c r="A4" s="390"/>
      <c r="B4" s="390"/>
      <c r="C4" s="391"/>
      <c r="D4" s="392"/>
      <c r="E4" s="391" t="str">
        <f>'Z_9.2.sz.mell'!E4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26429300</v>
      </c>
      <c r="D8" s="120">
        <f>SUM(D9:D19)</f>
        <v>34173586</v>
      </c>
      <c r="E8" s="122">
        <f>SUM(E9:E19)</f>
        <v>35361901</v>
      </c>
    </row>
    <row r="9" spans="1:5" s="152" customFormat="1" ht="12" customHeight="1">
      <c r="A9" s="209" t="s">
        <v>64</v>
      </c>
      <c r="B9" s="8" t="s">
        <v>188</v>
      </c>
      <c r="C9" s="146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770">
        <v>7120232</v>
      </c>
      <c r="D10" s="262">
        <v>21620232</v>
      </c>
      <c r="E10" s="267">
        <v>22843964</v>
      </c>
    </row>
    <row r="11" spans="1:5" s="152" customFormat="1" ht="12" customHeight="1">
      <c r="A11" s="210" t="s">
        <v>66</v>
      </c>
      <c r="B11" s="6" t="s">
        <v>190</v>
      </c>
      <c r="C11" s="770"/>
      <c r="D11" s="262"/>
      <c r="E11" s="267">
        <v>29328</v>
      </c>
    </row>
    <row r="12" spans="1:5" s="152" customFormat="1" ht="12" customHeight="1">
      <c r="A12" s="210" t="s">
        <v>67</v>
      </c>
      <c r="B12" s="6" t="s">
        <v>191</v>
      </c>
      <c r="C12" s="770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770">
        <v>13690240</v>
      </c>
      <c r="D13" s="262">
        <v>4860240</v>
      </c>
      <c r="E13" s="267">
        <v>4971674</v>
      </c>
    </row>
    <row r="14" spans="1:5" s="152" customFormat="1" ht="12" customHeight="1">
      <c r="A14" s="210" t="s">
        <v>68</v>
      </c>
      <c r="B14" s="6" t="s">
        <v>308</v>
      </c>
      <c r="C14" s="770">
        <v>5618828</v>
      </c>
      <c r="D14" s="262">
        <v>7498828</v>
      </c>
      <c r="E14" s="267">
        <v>7516894</v>
      </c>
    </row>
    <row r="15" spans="1:5" s="152" customFormat="1" ht="12" customHeight="1">
      <c r="A15" s="210" t="s">
        <v>69</v>
      </c>
      <c r="B15" s="5" t="s">
        <v>309</v>
      </c>
      <c r="C15" s="770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795"/>
      <c r="D16" s="327"/>
      <c r="E16" s="271">
        <v>31</v>
      </c>
    </row>
    <row r="17" spans="1:5" s="217" customFormat="1" ht="12" customHeight="1">
      <c r="A17" s="210" t="s">
        <v>78</v>
      </c>
      <c r="B17" s="6" t="s">
        <v>196</v>
      </c>
      <c r="C17" s="770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796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796"/>
      <c r="D19" s="263">
        <v>194286</v>
      </c>
      <c r="E19" s="268">
        <v>10</v>
      </c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0</v>
      </c>
      <c r="E20" s="148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/>
      <c r="E23" s="267"/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26429300</v>
      </c>
      <c r="D36" s="264">
        <f>+D8+D20+D25+D26+D30+D34+D35</f>
        <v>34173586</v>
      </c>
      <c r="E36" s="148">
        <f>+E8+E20+E25+E26+E30+E34+E35</f>
        <v>35361901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116258225</v>
      </c>
      <c r="D37" s="264">
        <f>+D38+D39+D40</f>
        <v>118974975</v>
      </c>
      <c r="E37" s="148">
        <f>+E38+E39+E40</f>
        <v>116244462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>
        <v>1122613</v>
      </c>
      <c r="E38" s="272">
        <v>1122613</v>
      </c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>
        <v>116258225</v>
      </c>
      <c r="D40" s="328">
        <v>117852362</v>
      </c>
      <c r="E40" s="323">
        <v>115121849</v>
      </c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142687525</v>
      </c>
      <c r="D41" s="321">
        <f>+D36+D37</f>
        <v>153148561</v>
      </c>
      <c r="E41" s="151">
        <f>+E36+E37</f>
        <v>151606363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139687525</v>
      </c>
      <c r="D45" s="264">
        <f>SUM(D46:D50)</f>
        <v>151325945</v>
      </c>
      <c r="E45" s="148">
        <f>SUM(E46:E50)</f>
        <v>149779486</v>
      </c>
    </row>
    <row r="46" spans="1:5" ht="12" customHeight="1">
      <c r="A46" s="210" t="s">
        <v>64</v>
      </c>
      <c r="B46" s="7" t="s">
        <v>35</v>
      </c>
      <c r="C46" s="274">
        <v>72842175</v>
      </c>
      <c r="D46" s="59">
        <v>75463251</v>
      </c>
      <c r="E46" s="272">
        <v>74301377</v>
      </c>
    </row>
    <row r="47" spans="1:5" ht="12" customHeight="1">
      <c r="A47" s="210" t="s">
        <v>65</v>
      </c>
      <c r="B47" s="6" t="s">
        <v>124</v>
      </c>
      <c r="C47" s="47">
        <v>14316869</v>
      </c>
      <c r="D47" s="60">
        <v>14854230</v>
      </c>
      <c r="E47" s="270">
        <v>14716161</v>
      </c>
    </row>
    <row r="48" spans="1:5" ht="12" customHeight="1">
      <c r="A48" s="210" t="s">
        <v>66</v>
      </c>
      <c r="B48" s="6" t="s">
        <v>92</v>
      </c>
      <c r="C48" s="47">
        <v>52528481</v>
      </c>
      <c r="D48" s="60">
        <v>61008464</v>
      </c>
      <c r="E48" s="270">
        <v>60761948</v>
      </c>
    </row>
    <row r="49" spans="1:5" ht="12" customHeight="1">
      <c r="A49" s="210" t="s">
        <v>67</v>
      </c>
      <c r="B49" s="6" t="s">
        <v>125</v>
      </c>
      <c r="C49" s="47"/>
      <c r="D49" s="60"/>
      <c r="E49" s="270"/>
    </row>
    <row r="50" spans="1:5" ht="12" customHeight="1" thickBot="1">
      <c r="A50" s="210" t="s">
        <v>99</v>
      </c>
      <c r="B50" s="6" t="s">
        <v>126</v>
      </c>
      <c r="C50" s="47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3000000</v>
      </c>
      <c r="D51" s="264">
        <f>SUM(D52:D54)</f>
        <v>1822616</v>
      </c>
      <c r="E51" s="148">
        <f>SUM(E52:E54)</f>
        <v>1011962</v>
      </c>
    </row>
    <row r="52" spans="1:5" s="218" customFormat="1" ht="12" customHeight="1">
      <c r="A52" s="210" t="s">
        <v>70</v>
      </c>
      <c r="B52" s="7" t="s">
        <v>145</v>
      </c>
      <c r="C52" s="274">
        <v>3000000</v>
      </c>
      <c r="D52" s="59">
        <v>1822616</v>
      </c>
      <c r="E52" s="272">
        <v>1011962</v>
      </c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142687525</v>
      </c>
      <c r="D57" s="321">
        <f>+D45+D51+D56</f>
        <v>153148561</v>
      </c>
      <c r="E57" s="151">
        <f>+E45+E51+E56</f>
        <v>150791448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>
        <v>25</v>
      </c>
      <c r="D59" s="319">
        <v>25</v>
      </c>
      <c r="E59" s="319">
        <v>25</v>
      </c>
    </row>
    <row r="60" spans="1:5" ht="13.5" thickBot="1">
      <c r="A60" s="332" t="s">
        <v>495</v>
      </c>
      <c r="B60" s="333"/>
      <c r="C60" s="319">
        <v>0</v>
      </c>
      <c r="D60" s="319">
        <v>0</v>
      </c>
      <c r="E60" s="319">
        <v>0</v>
      </c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904" t="s">
        <v>985</v>
      </c>
      <c r="C1" s="905"/>
      <c r="D1" s="905"/>
      <c r="E1" s="905"/>
    </row>
    <row r="2" spans="1:5" s="214" customFormat="1" ht="25.5" customHeight="1" thickBot="1">
      <c r="A2" s="388" t="s">
        <v>461</v>
      </c>
      <c r="B2" s="901" t="s">
        <v>903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326</v>
      </c>
      <c r="C3" s="902"/>
      <c r="D3" s="903"/>
      <c r="E3" s="389" t="s">
        <v>44</v>
      </c>
    </row>
    <row r="4" spans="1:5" s="215" customFormat="1" ht="15.75" customHeight="1" thickBot="1">
      <c r="A4" s="390"/>
      <c r="B4" s="390"/>
      <c r="C4" s="391"/>
      <c r="D4" s="392"/>
      <c r="E4" s="391" t="str">
        <f>'Z_9.2.1.sz.mell'!E4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+CONCATENATE("Teljesítés",CHAR(10),LEFT(Z_ÖSSZEFÜGGÉSEK!A6,4),". XII. 31.")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2" customFormat="1" ht="12" customHeight="1">
      <c r="A9" s="209" t="s">
        <v>64</v>
      </c>
      <c r="B9" s="8" t="s">
        <v>188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117"/>
      <c r="D10" s="262"/>
      <c r="E10" s="267"/>
    </row>
    <row r="11" spans="1:5" s="152" customFormat="1" ht="12" customHeight="1">
      <c r="A11" s="210" t="s">
        <v>66</v>
      </c>
      <c r="B11" s="6" t="s">
        <v>190</v>
      </c>
      <c r="C11" s="117"/>
      <c r="D11" s="262"/>
      <c r="E11" s="267"/>
    </row>
    <row r="12" spans="1:5" s="152" customFormat="1" ht="12" customHeight="1">
      <c r="A12" s="210" t="s">
        <v>67</v>
      </c>
      <c r="B12" s="6" t="s">
        <v>191</v>
      </c>
      <c r="C12" s="117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117"/>
      <c r="D13" s="262"/>
      <c r="E13" s="267"/>
    </row>
    <row r="14" spans="1:5" s="152" customFormat="1" ht="12" customHeight="1">
      <c r="A14" s="210" t="s">
        <v>68</v>
      </c>
      <c r="B14" s="6" t="s">
        <v>308</v>
      </c>
      <c r="C14" s="117"/>
      <c r="D14" s="262"/>
      <c r="E14" s="267"/>
    </row>
    <row r="15" spans="1:5" s="152" customFormat="1" ht="12" customHeight="1">
      <c r="A15" s="210" t="s">
        <v>69</v>
      </c>
      <c r="B15" s="5" t="s">
        <v>309</v>
      </c>
      <c r="C15" s="117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273"/>
      <c r="D16" s="327"/>
      <c r="E16" s="271"/>
    </row>
    <row r="17" spans="1:5" s="217" customFormat="1" ht="12" customHeight="1">
      <c r="A17" s="210" t="s">
        <v>78</v>
      </c>
      <c r="B17" s="6" t="s">
        <v>196</v>
      </c>
      <c r="C17" s="117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9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119"/>
      <c r="D19" s="263"/>
      <c r="E19" s="268"/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0</v>
      </c>
      <c r="E20" s="148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/>
      <c r="E23" s="267"/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0</v>
      </c>
      <c r="D36" s="264">
        <f>+D8+D20+D25+D26+D30+D34+D35</f>
        <v>0</v>
      </c>
      <c r="E36" s="148">
        <f>+E8+E20+E25+E26+E30+E34+E35</f>
        <v>0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0</v>
      </c>
      <c r="D37" s="264">
        <f>+D38+D39+D40</f>
        <v>0</v>
      </c>
      <c r="E37" s="148">
        <f>+E38+E39+E40</f>
        <v>0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/>
      <c r="E38" s="272"/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/>
      <c r="D40" s="328"/>
      <c r="E40" s="323"/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0</v>
      </c>
      <c r="D41" s="321">
        <f>+D36+D37</f>
        <v>0</v>
      </c>
      <c r="E41" s="151">
        <f>+E36+E37</f>
        <v>0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0</v>
      </c>
      <c r="D45" s="264">
        <f>SUM(D46:D50)</f>
        <v>0</v>
      </c>
      <c r="E45" s="148">
        <f>SUM(E46:E50)</f>
        <v>0</v>
      </c>
    </row>
    <row r="46" spans="1:5" ht="12" customHeight="1">
      <c r="A46" s="210" t="s">
        <v>64</v>
      </c>
      <c r="B46" s="7" t="s">
        <v>35</v>
      </c>
      <c r="C46" s="274"/>
      <c r="D46" s="59"/>
      <c r="E46" s="272"/>
    </row>
    <row r="47" spans="1:5" ht="12" customHeight="1">
      <c r="A47" s="210" t="s">
        <v>65</v>
      </c>
      <c r="B47" s="6" t="s">
        <v>124</v>
      </c>
      <c r="C47" s="47"/>
      <c r="D47" s="60"/>
      <c r="E47" s="270"/>
    </row>
    <row r="48" spans="1:5" ht="12" customHeight="1">
      <c r="A48" s="210" t="s">
        <v>66</v>
      </c>
      <c r="B48" s="6" t="s">
        <v>92</v>
      </c>
      <c r="C48" s="47"/>
      <c r="D48" s="60"/>
      <c r="E48" s="270"/>
    </row>
    <row r="49" spans="1:5" ht="12" customHeight="1">
      <c r="A49" s="210" t="s">
        <v>67</v>
      </c>
      <c r="B49" s="6" t="s">
        <v>125</v>
      </c>
      <c r="C49" s="47"/>
      <c r="D49" s="60"/>
      <c r="E49" s="270"/>
    </row>
    <row r="50" spans="1:5" ht="12" customHeight="1" thickBot="1">
      <c r="A50" s="210" t="s">
        <v>99</v>
      </c>
      <c r="B50" s="6" t="s">
        <v>126</v>
      </c>
      <c r="C50" s="47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0</v>
      </c>
      <c r="D51" s="264">
        <f>SUM(D52:D54)</f>
        <v>0</v>
      </c>
      <c r="E51" s="148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4"/>
      <c r="D52" s="59"/>
      <c r="E52" s="272"/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0</v>
      </c>
      <c r="D57" s="321">
        <f>+D45+D51+D56</f>
        <v>0</v>
      </c>
      <c r="E57" s="151">
        <f>+E45+E51+E56</f>
        <v>0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/>
      <c r="D59" s="319"/>
      <c r="E59" s="318"/>
    </row>
    <row r="60" spans="1:5" ht="13.5" thickBot="1">
      <c r="A60" s="332" t="s">
        <v>495</v>
      </c>
      <c r="B60" s="333"/>
      <c r="C60" s="319"/>
      <c r="D60" s="319"/>
      <c r="E60" s="318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/>
  </sheetPr>
  <dimension ref="A1:E60"/>
  <sheetViews>
    <sheetView zoomScale="120" zoomScaleNormal="120" workbookViewId="0" topLeftCell="A1">
      <selection activeCell="B2" sqref="B2:D2"/>
    </sheetView>
  </sheetViews>
  <sheetFormatPr defaultColWidth="9.00390625" defaultRowHeight="12.75"/>
  <cols>
    <col min="1" max="1" width="13.875" style="92" customWidth="1"/>
    <col min="2" max="2" width="54.50390625" style="93" customWidth="1"/>
    <col min="3" max="5" width="15.875" style="93" customWidth="1"/>
    <col min="6" max="16384" width="9.375" style="93" customWidth="1"/>
  </cols>
  <sheetData>
    <row r="1" spans="1:5" s="83" customFormat="1" ht="16.5" thickBot="1">
      <c r="A1" s="387"/>
      <c r="B1" s="904" t="s">
        <v>986</v>
      </c>
      <c r="C1" s="905"/>
      <c r="D1" s="905"/>
      <c r="E1" s="905"/>
    </row>
    <row r="2" spans="1:5" s="214" customFormat="1" ht="25.5" customHeight="1" thickBot="1">
      <c r="A2" s="388" t="s">
        <v>461</v>
      </c>
      <c r="B2" s="901" t="s">
        <v>903</v>
      </c>
      <c r="C2" s="902"/>
      <c r="D2" s="903"/>
      <c r="E2" s="389" t="s">
        <v>43</v>
      </c>
    </row>
    <row r="3" spans="1:5" s="214" customFormat="1" ht="24.75" thickBot="1">
      <c r="A3" s="388" t="s">
        <v>137</v>
      </c>
      <c r="B3" s="901" t="s">
        <v>415</v>
      </c>
      <c r="C3" s="902"/>
      <c r="D3" s="903"/>
      <c r="E3" s="389" t="s">
        <v>335</v>
      </c>
    </row>
    <row r="4" spans="1:5" s="215" customFormat="1" ht="15.75" customHeight="1" thickBot="1">
      <c r="A4" s="390"/>
      <c r="B4" s="390"/>
      <c r="C4" s="391"/>
      <c r="D4" s="392"/>
      <c r="E4" s="391" t="str">
        <f>'Z_9.2.2.sz.mell'!E4</f>
        <v> Forintban!</v>
      </c>
    </row>
    <row r="5" spans="1:5" ht="24.75" thickBot="1">
      <c r="A5" s="393" t="s">
        <v>138</v>
      </c>
      <c r="B5" s="394" t="s">
        <v>493</v>
      </c>
      <c r="C5" s="394" t="s">
        <v>457</v>
      </c>
      <c r="D5" s="395" t="s">
        <v>458</v>
      </c>
      <c r="E5" s="376" t="str">
        <f>CONCATENATE('Z_9.2.2.sz.mell'!E5)</f>
        <v>Teljesítés
2018. XII. 31.</v>
      </c>
    </row>
    <row r="6" spans="1:5" s="216" customFormat="1" ht="12.75" customHeight="1" thickBot="1">
      <c r="A6" s="426" t="s">
        <v>388</v>
      </c>
      <c r="B6" s="427" t="s">
        <v>389</v>
      </c>
      <c r="C6" s="427" t="s">
        <v>390</v>
      </c>
      <c r="D6" s="428" t="s">
        <v>392</v>
      </c>
      <c r="E6" s="429" t="s">
        <v>391</v>
      </c>
    </row>
    <row r="7" spans="1:5" s="216" customFormat="1" ht="15.75" customHeight="1" thickBot="1">
      <c r="A7" s="895" t="s">
        <v>40</v>
      </c>
      <c r="B7" s="896"/>
      <c r="C7" s="896"/>
      <c r="D7" s="896"/>
      <c r="E7" s="897"/>
    </row>
    <row r="8" spans="1:5" s="152" customFormat="1" ht="12" customHeight="1" thickBot="1">
      <c r="A8" s="75" t="s">
        <v>6</v>
      </c>
      <c r="B8" s="84" t="s">
        <v>409</v>
      </c>
      <c r="C8" s="120">
        <f>SUM(C9:C19)</f>
        <v>0</v>
      </c>
      <c r="D8" s="120">
        <f>SUM(D9:D19)</f>
        <v>0</v>
      </c>
      <c r="E8" s="122">
        <f>SUM(E9:E19)</f>
        <v>0</v>
      </c>
    </row>
    <row r="9" spans="1:5" s="152" customFormat="1" ht="12" customHeight="1">
      <c r="A9" s="209" t="s">
        <v>64</v>
      </c>
      <c r="B9" s="8" t="s">
        <v>188</v>
      </c>
      <c r="C9" s="275"/>
      <c r="D9" s="275"/>
      <c r="E9" s="322"/>
    </row>
    <row r="10" spans="1:5" s="152" customFormat="1" ht="12" customHeight="1">
      <c r="A10" s="210" t="s">
        <v>65</v>
      </c>
      <c r="B10" s="6" t="s">
        <v>189</v>
      </c>
      <c r="C10" s="117"/>
      <c r="D10" s="262"/>
      <c r="E10" s="267"/>
    </row>
    <row r="11" spans="1:5" s="152" customFormat="1" ht="12" customHeight="1">
      <c r="A11" s="210" t="s">
        <v>66</v>
      </c>
      <c r="B11" s="6" t="s">
        <v>190</v>
      </c>
      <c r="C11" s="117"/>
      <c r="D11" s="262"/>
      <c r="E11" s="267"/>
    </row>
    <row r="12" spans="1:5" s="152" customFormat="1" ht="12" customHeight="1">
      <c r="A12" s="210" t="s">
        <v>67</v>
      </c>
      <c r="B12" s="6" t="s">
        <v>191</v>
      </c>
      <c r="C12" s="117"/>
      <c r="D12" s="262"/>
      <c r="E12" s="267"/>
    </row>
    <row r="13" spans="1:5" s="152" customFormat="1" ht="12" customHeight="1">
      <c r="A13" s="210" t="s">
        <v>99</v>
      </c>
      <c r="B13" s="6" t="s">
        <v>192</v>
      </c>
      <c r="C13" s="117"/>
      <c r="D13" s="262"/>
      <c r="E13" s="267"/>
    </row>
    <row r="14" spans="1:5" s="152" customFormat="1" ht="12" customHeight="1">
      <c r="A14" s="210" t="s">
        <v>68</v>
      </c>
      <c r="B14" s="6" t="s">
        <v>308</v>
      </c>
      <c r="C14" s="117"/>
      <c r="D14" s="262"/>
      <c r="E14" s="267"/>
    </row>
    <row r="15" spans="1:5" s="152" customFormat="1" ht="12" customHeight="1">
      <c r="A15" s="210" t="s">
        <v>69</v>
      </c>
      <c r="B15" s="5" t="s">
        <v>309</v>
      </c>
      <c r="C15" s="117"/>
      <c r="D15" s="262"/>
      <c r="E15" s="267"/>
    </row>
    <row r="16" spans="1:5" s="152" customFormat="1" ht="12" customHeight="1">
      <c r="A16" s="210" t="s">
        <v>77</v>
      </c>
      <c r="B16" s="6" t="s">
        <v>195</v>
      </c>
      <c r="C16" s="273"/>
      <c r="D16" s="327"/>
      <c r="E16" s="271"/>
    </row>
    <row r="17" spans="1:5" s="217" customFormat="1" ht="12" customHeight="1">
      <c r="A17" s="210" t="s">
        <v>78</v>
      </c>
      <c r="B17" s="6" t="s">
        <v>196</v>
      </c>
      <c r="C17" s="117"/>
      <c r="D17" s="262"/>
      <c r="E17" s="267"/>
    </row>
    <row r="18" spans="1:5" s="217" customFormat="1" ht="12" customHeight="1">
      <c r="A18" s="210" t="s">
        <v>79</v>
      </c>
      <c r="B18" s="6" t="s">
        <v>340</v>
      </c>
      <c r="C18" s="119"/>
      <c r="D18" s="263"/>
      <c r="E18" s="268"/>
    </row>
    <row r="19" spans="1:5" s="217" customFormat="1" ht="12" customHeight="1" thickBot="1">
      <c r="A19" s="210" t="s">
        <v>80</v>
      </c>
      <c r="B19" s="5" t="s">
        <v>197</v>
      </c>
      <c r="C19" s="119"/>
      <c r="D19" s="263"/>
      <c r="E19" s="268"/>
    </row>
    <row r="20" spans="1:5" s="152" customFormat="1" ht="12" customHeight="1" thickBot="1">
      <c r="A20" s="75" t="s">
        <v>7</v>
      </c>
      <c r="B20" s="84" t="s">
        <v>310</v>
      </c>
      <c r="C20" s="120">
        <f>SUM(C21:C23)</f>
        <v>0</v>
      </c>
      <c r="D20" s="264">
        <f>SUM(D21:D23)</f>
        <v>0</v>
      </c>
      <c r="E20" s="148">
        <f>SUM(E21:E23)</f>
        <v>0</v>
      </c>
    </row>
    <row r="21" spans="1:5" s="217" customFormat="1" ht="12" customHeight="1">
      <c r="A21" s="210" t="s">
        <v>70</v>
      </c>
      <c r="B21" s="7" t="s">
        <v>170</v>
      </c>
      <c r="C21" s="117"/>
      <c r="D21" s="262"/>
      <c r="E21" s="267"/>
    </row>
    <row r="22" spans="1:5" s="217" customFormat="1" ht="12" customHeight="1">
      <c r="A22" s="210" t="s">
        <v>71</v>
      </c>
      <c r="B22" s="6" t="s">
        <v>311</v>
      </c>
      <c r="C22" s="117"/>
      <c r="D22" s="262"/>
      <c r="E22" s="267"/>
    </row>
    <row r="23" spans="1:5" s="217" customFormat="1" ht="12" customHeight="1">
      <c r="A23" s="210" t="s">
        <v>72</v>
      </c>
      <c r="B23" s="6" t="s">
        <v>312</v>
      </c>
      <c r="C23" s="117"/>
      <c r="D23" s="262"/>
      <c r="E23" s="267"/>
    </row>
    <row r="24" spans="1:5" s="217" customFormat="1" ht="12" customHeight="1" thickBot="1">
      <c r="A24" s="210" t="s">
        <v>73</v>
      </c>
      <c r="B24" s="6" t="s">
        <v>411</v>
      </c>
      <c r="C24" s="117"/>
      <c r="D24" s="262"/>
      <c r="E24" s="267"/>
    </row>
    <row r="25" spans="1:5" s="217" customFormat="1" ht="12" customHeight="1" thickBot="1">
      <c r="A25" s="79" t="s">
        <v>8</v>
      </c>
      <c r="B25" s="57" t="s">
        <v>115</v>
      </c>
      <c r="C25" s="324"/>
      <c r="D25" s="326"/>
      <c r="E25" s="147"/>
    </row>
    <row r="26" spans="1:5" s="217" customFormat="1" ht="12" customHeight="1" thickBot="1">
      <c r="A26" s="79" t="s">
        <v>9</v>
      </c>
      <c r="B26" s="57" t="s">
        <v>313</v>
      </c>
      <c r="C26" s="120">
        <f>+C27+C28</f>
        <v>0</v>
      </c>
      <c r="D26" s="264">
        <f>+D27+D28</f>
        <v>0</v>
      </c>
      <c r="E26" s="148">
        <f>+E27+E28</f>
        <v>0</v>
      </c>
    </row>
    <row r="27" spans="1:5" s="217" customFormat="1" ht="12" customHeight="1">
      <c r="A27" s="211" t="s">
        <v>179</v>
      </c>
      <c r="B27" s="212" t="s">
        <v>311</v>
      </c>
      <c r="C27" s="274"/>
      <c r="D27" s="59"/>
      <c r="E27" s="272"/>
    </row>
    <row r="28" spans="1:5" s="217" customFormat="1" ht="12" customHeight="1">
      <c r="A28" s="211" t="s">
        <v>180</v>
      </c>
      <c r="B28" s="213" t="s">
        <v>314</v>
      </c>
      <c r="C28" s="121"/>
      <c r="D28" s="265"/>
      <c r="E28" s="269"/>
    </row>
    <row r="29" spans="1:5" s="217" customFormat="1" ht="12" customHeight="1" thickBot="1">
      <c r="A29" s="210" t="s">
        <v>181</v>
      </c>
      <c r="B29" s="62" t="s">
        <v>412</v>
      </c>
      <c r="C29" s="48"/>
      <c r="D29" s="328"/>
      <c r="E29" s="323"/>
    </row>
    <row r="30" spans="1:5" s="217" customFormat="1" ht="12" customHeight="1" thickBot="1">
      <c r="A30" s="79" t="s">
        <v>10</v>
      </c>
      <c r="B30" s="57" t="s">
        <v>315</v>
      </c>
      <c r="C30" s="120">
        <f>+C31+C32+C33</f>
        <v>0</v>
      </c>
      <c r="D30" s="264">
        <f>+D31+D32+D33</f>
        <v>0</v>
      </c>
      <c r="E30" s="148">
        <f>+E31+E32+E33</f>
        <v>0</v>
      </c>
    </row>
    <row r="31" spans="1:5" s="217" customFormat="1" ht="12" customHeight="1">
      <c r="A31" s="211" t="s">
        <v>57</v>
      </c>
      <c r="B31" s="212" t="s">
        <v>202</v>
      </c>
      <c r="C31" s="274"/>
      <c r="D31" s="59"/>
      <c r="E31" s="272"/>
    </row>
    <row r="32" spans="1:5" s="217" customFormat="1" ht="12" customHeight="1">
      <c r="A32" s="211" t="s">
        <v>58</v>
      </c>
      <c r="B32" s="213" t="s">
        <v>203</v>
      </c>
      <c r="C32" s="121"/>
      <c r="D32" s="265"/>
      <c r="E32" s="269"/>
    </row>
    <row r="33" spans="1:5" s="217" customFormat="1" ht="12" customHeight="1" thickBot="1">
      <c r="A33" s="210" t="s">
        <v>59</v>
      </c>
      <c r="B33" s="62" t="s">
        <v>204</v>
      </c>
      <c r="C33" s="48"/>
      <c r="D33" s="328"/>
      <c r="E33" s="323"/>
    </row>
    <row r="34" spans="1:5" s="152" customFormat="1" ht="12" customHeight="1" thickBot="1">
      <c r="A34" s="79" t="s">
        <v>11</v>
      </c>
      <c r="B34" s="57" t="s">
        <v>287</v>
      </c>
      <c r="C34" s="324"/>
      <c r="D34" s="326"/>
      <c r="E34" s="147"/>
    </row>
    <row r="35" spans="1:5" s="152" customFormat="1" ht="12" customHeight="1" thickBot="1">
      <c r="A35" s="79" t="s">
        <v>12</v>
      </c>
      <c r="B35" s="57" t="s">
        <v>316</v>
      </c>
      <c r="C35" s="324"/>
      <c r="D35" s="326"/>
      <c r="E35" s="147"/>
    </row>
    <row r="36" spans="1:5" s="152" customFormat="1" ht="12" customHeight="1" thickBot="1">
      <c r="A36" s="75" t="s">
        <v>13</v>
      </c>
      <c r="B36" s="57" t="s">
        <v>413</v>
      </c>
      <c r="C36" s="120">
        <f>+C8+C20+C25+C26+C30+C34+C35</f>
        <v>0</v>
      </c>
      <c r="D36" s="264">
        <f>+D8+D20+D25+D26+D30+D34+D35</f>
        <v>0</v>
      </c>
      <c r="E36" s="148">
        <f>+E8+E20+E25+E26+E30+E34+E35</f>
        <v>0</v>
      </c>
    </row>
    <row r="37" spans="1:5" s="152" customFormat="1" ht="12" customHeight="1" thickBot="1">
      <c r="A37" s="85" t="s">
        <v>14</v>
      </c>
      <c r="B37" s="57" t="s">
        <v>317</v>
      </c>
      <c r="C37" s="120">
        <f>+C38+C39+C40</f>
        <v>0</v>
      </c>
      <c r="D37" s="264">
        <f>+D38+D39+D40</f>
        <v>0</v>
      </c>
      <c r="E37" s="148">
        <f>+E38+E39+E40</f>
        <v>0</v>
      </c>
    </row>
    <row r="38" spans="1:5" s="152" customFormat="1" ht="12" customHeight="1">
      <c r="A38" s="211" t="s">
        <v>318</v>
      </c>
      <c r="B38" s="212" t="s">
        <v>152</v>
      </c>
      <c r="C38" s="274"/>
      <c r="D38" s="59"/>
      <c r="E38" s="272"/>
    </row>
    <row r="39" spans="1:5" s="152" customFormat="1" ht="12" customHeight="1">
      <c r="A39" s="211" t="s">
        <v>319</v>
      </c>
      <c r="B39" s="213" t="s">
        <v>0</v>
      </c>
      <c r="C39" s="121"/>
      <c r="D39" s="265"/>
      <c r="E39" s="269"/>
    </row>
    <row r="40" spans="1:5" s="217" customFormat="1" ht="12" customHeight="1" thickBot="1">
      <c r="A40" s="210" t="s">
        <v>320</v>
      </c>
      <c r="B40" s="62" t="s">
        <v>321</v>
      </c>
      <c r="C40" s="48"/>
      <c r="D40" s="328"/>
      <c r="E40" s="323"/>
    </row>
    <row r="41" spans="1:5" s="217" customFormat="1" ht="15" customHeight="1" thickBot="1">
      <c r="A41" s="85" t="s">
        <v>15</v>
      </c>
      <c r="B41" s="86" t="s">
        <v>322</v>
      </c>
      <c r="C41" s="325">
        <f>+C36+C37</f>
        <v>0</v>
      </c>
      <c r="D41" s="321">
        <f>+D36+D37</f>
        <v>0</v>
      </c>
      <c r="E41" s="151">
        <f>+E36+E37</f>
        <v>0</v>
      </c>
    </row>
    <row r="42" spans="1:3" s="217" customFormat="1" ht="15" customHeight="1">
      <c r="A42" s="87"/>
      <c r="B42" s="88"/>
      <c r="C42" s="149"/>
    </row>
    <row r="43" spans="1:3" ht="13.5" thickBot="1">
      <c r="A43" s="89"/>
      <c r="B43" s="90"/>
      <c r="C43" s="150"/>
    </row>
    <row r="44" spans="1:5" s="216" customFormat="1" ht="16.5" customHeight="1" thickBot="1">
      <c r="A44" s="895" t="s">
        <v>41</v>
      </c>
      <c r="B44" s="896"/>
      <c r="C44" s="896"/>
      <c r="D44" s="896"/>
      <c r="E44" s="897"/>
    </row>
    <row r="45" spans="1:5" s="218" customFormat="1" ht="12" customHeight="1" thickBot="1">
      <c r="A45" s="79" t="s">
        <v>6</v>
      </c>
      <c r="B45" s="57" t="s">
        <v>323</v>
      </c>
      <c r="C45" s="120">
        <f>SUM(C46:C50)</f>
        <v>0</v>
      </c>
      <c r="D45" s="264">
        <f>SUM(D46:D50)</f>
        <v>0</v>
      </c>
      <c r="E45" s="148">
        <f>SUM(E46:E50)</f>
        <v>0</v>
      </c>
    </row>
    <row r="46" spans="1:5" ht="12" customHeight="1">
      <c r="A46" s="210" t="s">
        <v>64</v>
      </c>
      <c r="B46" s="7" t="s">
        <v>35</v>
      </c>
      <c r="C46" s="274"/>
      <c r="D46" s="59"/>
      <c r="E46" s="272"/>
    </row>
    <row r="47" spans="1:5" ht="12" customHeight="1">
      <c r="A47" s="210" t="s">
        <v>65</v>
      </c>
      <c r="B47" s="6" t="s">
        <v>124</v>
      </c>
      <c r="C47" s="47"/>
      <c r="D47" s="60"/>
      <c r="E47" s="270"/>
    </row>
    <row r="48" spans="1:5" ht="12" customHeight="1">
      <c r="A48" s="210" t="s">
        <v>66</v>
      </c>
      <c r="B48" s="6" t="s">
        <v>92</v>
      </c>
      <c r="C48" s="47"/>
      <c r="D48" s="60"/>
      <c r="E48" s="270"/>
    </row>
    <row r="49" spans="1:5" ht="12" customHeight="1">
      <c r="A49" s="210" t="s">
        <v>67</v>
      </c>
      <c r="B49" s="6" t="s">
        <v>125</v>
      </c>
      <c r="C49" s="47"/>
      <c r="D49" s="60"/>
      <c r="E49" s="270"/>
    </row>
    <row r="50" spans="1:5" ht="12" customHeight="1" thickBot="1">
      <c r="A50" s="210" t="s">
        <v>99</v>
      </c>
      <c r="B50" s="6" t="s">
        <v>126</v>
      </c>
      <c r="C50" s="47"/>
      <c r="D50" s="60"/>
      <c r="E50" s="270"/>
    </row>
    <row r="51" spans="1:5" ht="12" customHeight="1" thickBot="1">
      <c r="A51" s="79" t="s">
        <v>7</v>
      </c>
      <c r="B51" s="57" t="s">
        <v>324</v>
      </c>
      <c r="C51" s="120">
        <f>SUM(C52:C54)</f>
        <v>0</v>
      </c>
      <c r="D51" s="264">
        <f>SUM(D52:D54)</f>
        <v>0</v>
      </c>
      <c r="E51" s="148">
        <f>SUM(E52:E54)</f>
        <v>0</v>
      </c>
    </row>
    <row r="52" spans="1:5" s="218" customFormat="1" ht="12" customHeight="1">
      <c r="A52" s="210" t="s">
        <v>70</v>
      </c>
      <c r="B52" s="7" t="s">
        <v>145</v>
      </c>
      <c r="C52" s="274"/>
      <c r="D52" s="59"/>
      <c r="E52" s="272"/>
    </row>
    <row r="53" spans="1:5" ht="12" customHeight="1">
      <c r="A53" s="210" t="s">
        <v>71</v>
      </c>
      <c r="B53" s="6" t="s">
        <v>128</v>
      </c>
      <c r="C53" s="47"/>
      <c r="D53" s="60"/>
      <c r="E53" s="270"/>
    </row>
    <row r="54" spans="1:5" ht="12" customHeight="1">
      <c r="A54" s="210" t="s">
        <v>72</v>
      </c>
      <c r="B54" s="6" t="s">
        <v>42</v>
      </c>
      <c r="C54" s="47"/>
      <c r="D54" s="60"/>
      <c r="E54" s="270"/>
    </row>
    <row r="55" spans="1:5" ht="12" customHeight="1" thickBot="1">
      <c r="A55" s="210" t="s">
        <v>73</v>
      </c>
      <c r="B55" s="6" t="s">
        <v>410</v>
      </c>
      <c r="C55" s="47"/>
      <c r="D55" s="60"/>
      <c r="E55" s="270"/>
    </row>
    <row r="56" spans="1:5" ht="15" customHeight="1" thickBot="1">
      <c r="A56" s="79" t="s">
        <v>8</v>
      </c>
      <c r="B56" s="57" t="s">
        <v>2</v>
      </c>
      <c r="C56" s="324"/>
      <c r="D56" s="326"/>
      <c r="E56" s="147"/>
    </row>
    <row r="57" spans="1:5" ht="13.5" thickBot="1">
      <c r="A57" s="79" t="s">
        <v>9</v>
      </c>
      <c r="B57" s="91" t="s">
        <v>414</v>
      </c>
      <c r="C57" s="325">
        <f>+C45+C51+C56</f>
        <v>0</v>
      </c>
      <c r="D57" s="321">
        <f>+D45+D51+D56</f>
        <v>0</v>
      </c>
      <c r="E57" s="151">
        <f>+E45+E51+E56</f>
        <v>0</v>
      </c>
    </row>
    <row r="58" spans="3:4" ht="15" customHeight="1" thickBot="1">
      <c r="C58" s="721">
        <f>C41-C57</f>
        <v>0</v>
      </c>
      <c r="D58" s="721">
        <f>D41-D57</f>
        <v>0</v>
      </c>
    </row>
    <row r="59" spans="1:5" ht="14.25" customHeight="1" thickBot="1">
      <c r="A59" s="330" t="s">
        <v>494</v>
      </c>
      <c r="B59" s="331"/>
      <c r="C59" s="319"/>
      <c r="D59" s="319"/>
      <c r="E59" s="318"/>
    </row>
    <row r="60" spans="1:5" ht="13.5" thickBot="1">
      <c r="A60" s="332" t="s">
        <v>495</v>
      </c>
      <c r="B60" s="333"/>
      <c r="C60" s="319"/>
      <c r="D60" s="319"/>
      <c r="E60" s="318"/>
    </row>
  </sheetData>
  <sheetProtection sheet="1"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/>
  </sheetPr>
  <dimension ref="A1:G40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7.00390625" style="745" customWidth="1"/>
    <col min="2" max="2" width="32.00390625" style="93" customWidth="1"/>
    <col min="3" max="3" width="12.50390625" style="93" customWidth="1"/>
    <col min="4" max="6" width="11.875" style="93" customWidth="1"/>
    <col min="7" max="7" width="12.875" style="93" customWidth="1"/>
    <col min="8" max="16384" width="9.375" style="93" customWidth="1"/>
  </cols>
  <sheetData>
    <row r="1" spans="1:7" ht="18.75" customHeight="1">
      <c r="A1" s="910" t="s">
        <v>987</v>
      </c>
      <c r="B1" s="911"/>
      <c r="C1" s="911"/>
      <c r="D1" s="911"/>
      <c r="E1" s="911"/>
      <c r="F1" s="911"/>
      <c r="G1" s="911"/>
    </row>
    <row r="3" spans="1:7" ht="15.75">
      <c r="A3" s="908" t="s">
        <v>871</v>
      </c>
      <c r="B3" s="909"/>
      <c r="C3" s="909"/>
      <c r="D3" s="909"/>
      <c r="E3" s="909"/>
      <c r="F3" s="909"/>
      <c r="G3" s="909"/>
    </row>
    <row r="5" ht="14.25" thickBot="1">
      <c r="G5" s="746" t="s">
        <v>875</v>
      </c>
    </row>
    <row r="6" spans="1:7" ht="17.25" customHeight="1" thickBot="1">
      <c r="A6" s="912" t="s">
        <v>4</v>
      </c>
      <c r="B6" s="914" t="s">
        <v>863</v>
      </c>
      <c r="C6" s="914" t="s">
        <v>864</v>
      </c>
      <c r="D6" s="914" t="s">
        <v>865</v>
      </c>
      <c r="E6" s="916" t="s">
        <v>866</v>
      </c>
      <c r="F6" s="916"/>
      <c r="G6" s="917"/>
    </row>
    <row r="7" spans="1:7" s="749" customFormat="1" ht="57.75" customHeight="1" thickBot="1">
      <c r="A7" s="913"/>
      <c r="B7" s="915"/>
      <c r="C7" s="915"/>
      <c r="D7" s="915"/>
      <c r="E7" s="747" t="s">
        <v>867</v>
      </c>
      <c r="F7" s="747" t="s">
        <v>868</v>
      </c>
      <c r="G7" s="748" t="s">
        <v>869</v>
      </c>
    </row>
    <row r="8" spans="1:7" s="218" customFormat="1" ht="15" customHeight="1" thickBot="1">
      <c r="A8" s="75" t="s">
        <v>388</v>
      </c>
      <c r="B8" s="76" t="s">
        <v>389</v>
      </c>
      <c r="C8" s="76" t="s">
        <v>390</v>
      </c>
      <c r="D8" s="76" t="s">
        <v>392</v>
      </c>
      <c r="E8" s="76" t="s">
        <v>870</v>
      </c>
      <c r="F8" s="76" t="s">
        <v>393</v>
      </c>
      <c r="G8" s="77" t="s">
        <v>394</v>
      </c>
    </row>
    <row r="9" spans="1:7" ht="15" customHeight="1">
      <c r="A9" s="750" t="s">
        <v>6</v>
      </c>
      <c r="B9" s="751" t="s">
        <v>902</v>
      </c>
      <c r="C9" s="752">
        <v>501805</v>
      </c>
      <c r="D9" s="752"/>
      <c r="E9" s="753">
        <f>C9+D9</f>
        <v>501805</v>
      </c>
      <c r="F9" s="752">
        <v>501805</v>
      </c>
      <c r="G9" s="754"/>
    </row>
    <row r="10" spans="1:7" ht="15" customHeight="1">
      <c r="A10" s="755" t="s">
        <v>7</v>
      </c>
      <c r="B10" s="756" t="s">
        <v>903</v>
      </c>
      <c r="C10" s="21">
        <v>814915</v>
      </c>
      <c r="D10" s="21"/>
      <c r="E10" s="753">
        <f aca="true" t="shared" si="0" ref="E10:E39">C10+D10</f>
        <v>814915</v>
      </c>
      <c r="F10" s="21">
        <v>814915</v>
      </c>
      <c r="G10" s="517"/>
    </row>
    <row r="11" spans="1:7" ht="15" customHeight="1">
      <c r="A11" s="755" t="s">
        <v>8</v>
      </c>
      <c r="B11" s="756"/>
      <c r="C11" s="21"/>
      <c r="D11" s="21"/>
      <c r="E11" s="753">
        <f t="shared" si="0"/>
        <v>0</v>
      </c>
      <c r="F11" s="21"/>
      <c r="G11" s="517"/>
    </row>
    <row r="12" spans="1:7" ht="15" customHeight="1">
      <c r="A12" s="755" t="s">
        <v>9</v>
      </c>
      <c r="B12" s="756"/>
      <c r="C12" s="21"/>
      <c r="D12" s="21"/>
      <c r="E12" s="753">
        <f t="shared" si="0"/>
        <v>0</v>
      </c>
      <c r="F12" s="21"/>
      <c r="G12" s="517"/>
    </row>
    <row r="13" spans="1:7" ht="15" customHeight="1">
      <c r="A13" s="755" t="s">
        <v>10</v>
      </c>
      <c r="B13" s="756"/>
      <c r="C13" s="21"/>
      <c r="D13" s="21"/>
      <c r="E13" s="753">
        <f t="shared" si="0"/>
        <v>0</v>
      </c>
      <c r="F13" s="21"/>
      <c r="G13" s="517"/>
    </row>
    <row r="14" spans="1:7" ht="15" customHeight="1">
      <c r="A14" s="755" t="s">
        <v>11</v>
      </c>
      <c r="B14" s="756"/>
      <c r="C14" s="21"/>
      <c r="D14" s="21"/>
      <c r="E14" s="753">
        <f t="shared" si="0"/>
        <v>0</v>
      </c>
      <c r="F14" s="21"/>
      <c r="G14" s="517"/>
    </row>
    <row r="15" spans="1:7" ht="15" customHeight="1">
      <c r="A15" s="755" t="s">
        <v>12</v>
      </c>
      <c r="B15" s="756"/>
      <c r="C15" s="21"/>
      <c r="D15" s="21"/>
      <c r="E15" s="753">
        <f t="shared" si="0"/>
        <v>0</v>
      </c>
      <c r="F15" s="21"/>
      <c r="G15" s="517"/>
    </row>
    <row r="16" spans="1:7" ht="15" customHeight="1">
      <c r="A16" s="755" t="s">
        <v>13</v>
      </c>
      <c r="B16" s="756"/>
      <c r="C16" s="21"/>
      <c r="D16" s="21"/>
      <c r="E16" s="753">
        <f t="shared" si="0"/>
        <v>0</v>
      </c>
      <c r="F16" s="21"/>
      <c r="G16" s="517"/>
    </row>
    <row r="17" spans="1:7" ht="15" customHeight="1">
      <c r="A17" s="755" t="s">
        <v>14</v>
      </c>
      <c r="B17" s="756"/>
      <c r="C17" s="21"/>
      <c r="D17" s="21"/>
      <c r="E17" s="753">
        <f t="shared" si="0"/>
        <v>0</v>
      </c>
      <c r="F17" s="21"/>
      <c r="G17" s="517"/>
    </row>
    <row r="18" spans="1:7" ht="15" customHeight="1">
      <c r="A18" s="755" t="s">
        <v>15</v>
      </c>
      <c r="B18" s="756"/>
      <c r="C18" s="21"/>
      <c r="D18" s="21"/>
      <c r="E18" s="753">
        <f t="shared" si="0"/>
        <v>0</v>
      </c>
      <c r="F18" s="21"/>
      <c r="G18" s="517"/>
    </row>
    <row r="19" spans="1:7" ht="15" customHeight="1">
      <c r="A19" s="755" t="s">
        <v>16</v>
      </c>
      <c r="B19" s="756"/>
      <c r="C19" s="21"/>
      <c r="D19" s="21"/>
      <c r="E19" s="753">
        <f t="shared" si="0"/>
        <v>0</v>
      </c>
      <c r="F19" s="21"/>
      <c r="G19" s="517"/>
    </row>
    <row r="20" spans="1:7" ht="15" customHeight="1">
      <c r="A20" s="755" t="s">
        <v>17</v>
      </c>
      <c r="B20" s="756"/>
      <c r="C20" s="21"/>
      <c r="D20" s="21"/>
      <c r="E20" s="753">
        <f t="shared" si="0"/>
        <v>0</v>
      </c>
      <c r="F20" s="21"/>
      <c r="G20" s="517"/>
    </row>
    <row r="21" spans="1:7" ht="15" customHeight="1">
      <c r="A21" s="755" t="s">
        <v>18</v>
      </c>
      <c r="B21" s="756"/>
      <c r="C21" s="21"/>
      <c r="D21" s="21"/>
      <c r="E21" s="753">
        <f t="shared" si="0"/>
        <v>0</v>
      </c>
      <c r="F21" s="21"/>
      <c r="G21" s="517"/>
    </row>
    <row r="22" spans="1:7" ht="15" customHeight="1">
      <c r="A22" s="755" t="s">
        <v>19</v>
      </c>
      <c r="B22" s="756"/>
      <c r="C22" s="21"/>
      <c r="D22" s="21"/>
      <c r="E22" s="753">
        <f t="shared" si="0"/>
        <v>0</v>
      </c>
      <c r="F22" s="21"/>
      <c r="G22" s="517"/>
    </row>
    <row r="23" spans="1:7" ht="15" customHeight="1">
      <c r="A23" s="755" t="s">
        <v>20</v>
      </c>
      <c r="B23" s="756"/>
      <c r="C23" s="21"/>
      <c r="D23" s="21"/>
      <c r="E23" s="753">
        <f t="shared" si="0"/>
        <v>0</v>
      </c>
      <c r="F23" s="21"/>
      <c r="G23" s="517"/>
    </row>
    <row r="24" spans="1:7" ht="15" customHeight="1">
      <c r="A24" s="755" t="s">
        <v>21</v>
      </c>
      <c r="B24" s="756"/>
      <c r="C24" s="21"/>
      <c r="D24" s="21"/>
      <c r="E24" s="753">
        <f t="shared" si="0"/>
        <v>0</v>
      </c>
      <c r="F24" s="21"/>
      <c r="G24" s="517"/>
    </row>
    <row r="25" spans="1:7" ht="15" customHeight="1">
      <c r="A25" s="755" t="s">
        <v>22</v>
      </c>
      <c r="B25" s="756"/>
      <c r="C25" s="21"/>
      <c r="D25" s="21"/>
      <c r="E25" s="753">
        <f t="shared" si="0"/>
        <v>0</v>
      </c>
      <c r="F25" s="21"/>
      <c r="G25" s="517"/>
    </row>
    <row r="26" spans="1:7" ht="15" customHeight="1">
      <c r="A26" s="755" t="s">
        <v>23</v>
      </c>
      <c r="B26" s="756"/>
      <c r="C26" s="21"/>
      <c r="D26" s="21"/>
      <c r="E26" s="753">
        <f t="shared" si="0"/>
        <v>0</v>
      </c>
      <c r="F26" s="21"/>
      <c r="G26" s="517"/>
    </row>
    <row r="27" spans="1:7" ht="15" customHeight="1">
      <c r="A27" s="755" t="s">
        <v>24</v>
      </c>
      <c r="B27" s="756"/>
      <c r="C27" s="21"/>
      <c r="D27" s="21"/>
      <c r="E27" s="753">
        <f t="shared" si="0"/>
        <v>0</v>
      </c>
      <c r="F27" s="21"/>
      <c r="G27" s="517"/>
    </row>
    <row r="28" spans="1:7" ht="15" customHeight="1">
      <c r="A28" s="755" t="s">
        <v>25</v>
      </c>
      <c r="B28" s="756"/>
      <c r="C28" s="21"/>
      <c r="D28" s="21"/>
      <c r="E28" s="753">
        <f t="shared" si="0"/>
        <v>0</v>
      </c>
      <c r="F28" s="21"/>
      <c r="G28" s="517"/>
    </row>
    <row r="29" spans="1:7" ht="15" customHeight="1">
      <c r="A29" s="755" t="s">
        <v>26</v>
      </c>
      <c r="B29" s="756"/>
      <c r="C29" s="21"/>
      <c r="D29" s="21"/>
      <c r="E29" s="753">
        <f t="shared" si="0"/>
        <v>0</v>
      </c>
      <c r="F29" s="21"/>
      <c r="G29" s="517"/>
    </row>
    <row r="30" spans="1:7" ht="15" customHeight="1">
      <c r="A30" s="755" t="s">
        <v>27</v>
      </c>
      <c r="B30" s="756"/>
      <c r="C30" s="21"/>
      <c r="D30" s="21"/>
      <c r="E30" s="753">
        <f t="shared" si="0"/>
        <v>0</v>
      </c>
      <c r="F30" s="21"/>
      <c r="G30" s="517"/>
    </row>
    <row r="31" spans="1:7" ht="15" customHeight="1">
      <c r="A31" s="755" t="s">
        <v>28</v>
      </c>
      <c r="B31" s="756"/>
      <c r="C31" s="21"/>
      <c r="D31" s="21"/>
      <c r="E31" s="753">
        <f t="shared" si="0"/>
        <v>0</v>
      </c>
      <c r="F31" s="21"/>
      <c r="G31" s="517"/>
    </row>
    <row r="32" spans="1:7" ht="15" customHeight="1">
      <c r="A32" s="755" t="s">
        <v>29</v>
      </c>
      <c r="B32" s="756"/>
      <c r="C32" s="21"/>
      <c r="D32" s="21"/>
      <c r="E32" s="753">
        <f t="shared" si="0"/>
        <v>0</v>
      </c>
      <c r="F32" s="21"/>
      <c r="G32" s="517"/>
    </row>
    <row r="33" spans="1:7" ht="15" customHeight="1">
      <c r="A33" s="755" t="s">
        <v>30</v>
      </c>
      <c r="B33" s="756"/>
      <c r="C33" s="21"/>
      <c r="D33" s="21"/>
      <c r="E33" s="753">
        <f t="shared" si="0"/>
        <v>0</v>
      </c>
      <c r="F33" s="21"/>
      <c r="G33" s="517"/>
    </row>
    <row r="34" spans="1:7" ht="15" customHeight="1">
      <c r="A34" s="755" t="s">
        <v>31</v>
      </c>
      <c r="B34" s="756"/>
      <c r="C34" s="21"/>
      <c r="D34" s="21"/>
      <c r="E34" s="753"/>
      <c r="F34" s="21"/>
      <c r="G34" s="517"/>
    </row>
    <row r="35" spans="1:7" ht="15" customHeight="1">
      <c r="A35" s="755" t="s">
        <v>32</v>
      </c>
      <c r="B35" s="756"/>
      <c r="C35" s="21"/>
      <c r="D35" s="21"/>
      <c r="E35" s="753">
        <f t="shared" si="0"/>
        <v>0</v>
      </c>
      <c r="F35" s="21"/>
      <c r="G35" s="517"/>
    </row>
    <row r="36" spans="1:7" ht="15" customHeight="1">
      <c r="A36" s="755" t="s">
        <v>33</v>
      </c>
      <c r="B36" s="756"/>
      <c r="C36" s="21"/>
      <c r="D36" s="21"/>
      <c r="E36" s="753">
        <f t="shared" si="0"/>
        <v>0</v>
      </c>
      <c r="F36" s="21"/>
      <c r="G36" s="517"/>
    </row>
    <row r="37" spans="1:7" ht="15" customHeight="1">
      <c r="A37" s="755" t="s">
        <v>626</v>
      </c>
      <c r="B37" s="756"/>
      <c r="C37" s="21"/>
      <c r="D37" s="21"/>
      <c r="E37" s="753">
        <f t="shared" si="0"/>
        <v>0</v>
      </c>
      <c r="F37" s="21"/>
      <c r="G37" s="517"/>
    </row>
    <row r="38" spans="1:7" ht="15" customHeight="1">
      <c r="A38" s="755" t="s">
        <v>627</v>
      </c>
      <c r="B38" s="756"/>
      <c r="C38" s="21"/>
      <c r="D38" s="21"/>
      <c r="E38" s="753">
        <f t="shared" si="0"/>
        <v>0</v>
      </c>
      <c r="F38" s="21"/>
      <c r="G38" s="517"/>
    </row>
    <row r="39" spans="1:7" ht="15" customHeight="1" thickBot="1">
      <c r="A39" s="755" t="s">
        <v>628</v>
      </c>
      <c r="B39" s="757"/>
      <c r="C39" s="22"/>
      <c r="D39" s="22"/>
      <c r="E39" s="753">
        <f t="shared" si="0"/>
        <v>0</v>
      </c>
      <c r="F39" s="22"/>
      <c r="G39" s="758"/>
    </row>
    <row r="40" spans="1:7" ht="15" customHeight="1" thickBot="1">
      <c r="A40" s="906" t="s">
        <v>38</v>
      </c>
      <c r="B40" s="907"/>
      <c r="C40" s="35">
        <f>SUM(C9:C39)</f>
        <v>1316720</v>
      </c>
      <c r="D40" s="35">
        <f>SUM(D9:D39)</f>
        <v>0</v>
      </c>
      <c r="E40" s="35">
        <f>SUM(E9:E39)</f>
        <v>1316720</v>
      </c>
      <c r="F40" s="35">
        <f>SUM(F9:F39)</f>
        <v>1316720</v>
      </c>
      <c r="G40" s="36">
        <f>SUM(G9:G39)</f>
        <v>0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F26"/>
  <sheetViews>
    <sheetView zoomScale="120" zoomScaleNormal="120" zoomScalePageLayoutView="120" workbookViewId="0" topLeftCell="A2">
      <selection activeCell="F26" sqref="F26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744" customWidth="1"/>
    <col min="7" max="16384" width="9.375" style="31" customWidth="1"/>
  </cols>
  <sheetData>
    <row r="1" spans="2:6" ht="47.25" customHeight="1">
      <c r="B1" s="918" t="s">
        <v>877</v>
      </c>
      <c r="C1" s="918"/>
      <c r="D1" s="918"/>
      <c r="E1" s="918"/>
      <c r="F1" s="919" t="s">
        <v>988</v>
      </c>
    </row>
    <row r="2" spans="2:6" ht="22.5" customHeight="1" thickBot="1">
      <c r="B2" s="920"/>
      <c r="C2" s="920"/>
      <c r="D2" s="920"/>
      <c r="E2" s="725" t="s">
        <v>859</v>
      </c>
      <c r="F2" s="919"/>
    </row>
    <row r="3" spans="1:6" s="32" customFormat="1" ht="54" customHeight="1" thickBot="1">
      <c r="A3" s="726" t="s">
        <v>876</v>
      </c>
      <c r="B3" s="727" t="s">
        <v>860</v>
      </c>
      <c r="C3" s="728" t="str">
        <f>+CONCATENATE(Z_ALAPADATOK!B1,". évi tervezett támogatás összesen")</f>
        <v>2018. évi tervezett támogatás összesen</v>
      </c>
      <c r="D3" s="728" t="s">
        <v>861</v>
      </c>
      <c r="E3" s="729" t="s">
        <v>862</v>
      </c>
      <c r="F3" s="919"/>
    </row>
    <row r="4" spans="1:6" s="734" customFormat="1" ht="13.5" thickBot="1">
      <c r="A4" s="730" t="s">
        <v>388</v>
      </c>
      <c r="B4" s="731" t="s">
        <v>389</v>
      </c>
      <c r="C4" s="732" t="s">
        <v>390</v>
      </c>
      <c r="D4" s="732" t="s">
        <v>392</v>
      </c>
      <c r="E4" s="733" t="s">
        <v>391</v>
      </c>
      <c r="F4" s="919"/>
    </row>
    <row r="5" spans="1:6" ht="12.75">
      <c r="A5" s="776" t="s">
        <v>959</v>
      </c>
      <c r="B5" s="808" t="s">
        <v>933</v>
      </c>
      <c r="C5" s="810">
        <v>48181600</v>
      </c>
      <c r="D5" s="780"/>
      <c r="E5" s="810">
        <v>48181600</v>
      </c>
      <c r="F5" s="919"/>
    </row>
    <row r="6" spans="1:6" ht="12.75" customHeight="1">
      <c r="A6" s="777" t="s">
        <v>948</v>
      </c>
      <c r="B6" s="809" t="s">
        <v>934</v>
      </c>
      <c r="C6" s="810">
        <v>6116890</v>
      </c>
      <c r="D6" s="780"/>
      <c r="E6" s="810">
        <v>6116890</v>
      </c>
      <c r="F6" s="919"/>
    </row>
    <row r="7" spans="1:6" ht="12.75">
      <c r="A7" s="777" t="s">
        <v>949</v>
      </c>
      <c r="B7" s="809" t="s">
        <v>935</v>
      </c>
      <c r="C7" s="810">
        <v>6752000</v>
      </c>
      <c r="D7" s="780"/>
      <c r="E7" s="810">
        <v>6752000</v>
      </c>
      <c r="F7" s="919"/>
    </row>
    <row r="8" spans="1:6" ht="12.75">
      <c r="A8" s="777" t="s">
        <v>950</v>
      </c>
      <c r="B8" s="809" t="s">
        <v>936</v>
      </c>
      <c r="C8" s="810">
        <v>2918079</v>
      </c>
      <c r="D8" s="780"/>
      <c r="E8" s="810">
        <v>2918079</v>
      </c>
      <c r="F8" s="919"/>
    </row>
    <row r="9" spans="1:6" ht="12.75">
      <c r="A9" s="777" t="s">
        <v>951</v>
      </c>
      <c r="B9" s="809" t="s">
        <v>937</v>
      </c>
      <c r="C9" s="810">
        <v>3765930</v>
      </c>
      <c r="D9" s="780"/>
      <c r="E9" s="810">
        <v>3765930</v>
      </c>
      <c r="F9" s="919"/>
    </row>
    <row r="10" spans="1:6" ht="12.75">
      <c r="A10" s="777" t="s">
        <v>952</v>
      </c>
      <c r="B10" s="809" t="s">
        <v>938</v>
      </c>
      <c r="C10" s="810">
        <v>8162100</v>
      </c>
      <c r="D10" s="780"/>
      <c r="E10" s="810">
        <v>8162100</v>
      </c>
      <c r="F10" s="919"/>
    </row>
    <row r="11" spans="1:6" ht="12.75">
      <c r="A11" s="777" t="s">
        <v>953</v>
      </c>
      <c r="B11" s="773" t="s">
        <v>939</v>
      </c>
      <c r="C11" s="810">
        <v>35700</v>
      </c>
      <c r="D11" s="780"/>
      <c r="E11" s="810">
        <v>35700</v>
      </c>
      <c r="F11" s="919"/>
    </row>
    <row r="12" spans="1:6" ht="12.75">
      <c r="A12" s="777" t="s">
        <v>956</v>
      </c>
      <c r="B12" s="809" t="s">
        <v>940</v>
      </c>
      <c r="C12" s="810">
        <v>34169535</v>
      </c>
      <c r="D12" s="780"/>
      <c r="E12" s="810">
        <v>34169535</v>
      </c>
      <c r="F12" s="919"/>
    </row>
    <row r="13" spans="1:6" ht="12.75" customHeight="1">
      <c r="A13" s="736" t="s">
        <v>954</v>
      </c>
      <c r="B13" s="809" t="s">
        <v>941</v>
      </c>
      <c r="C13" s="810">
        <v>1041000</v>
      </c>
      <c r="D13" s="780"/>
      <c r="E13" s="810">
        <v>1041000</v>
      </c>
      <c r="F13" s="919"/>
    </row>
    <row r="14" spans="1:6" ht="12.75">
      <c r="A14" s="736" t="s">
        <v>957</v>
      </c>
      <c r="B14" s="809" t="s">
        <v>942</v>
      </c>
      <c r="C14" s="810">
        <v>67490033</v>
      </c>
      <c r="D14" s="780"/>
      <c r="E14" s="810">
        <v>67490033</v>
      </c>
      <c r="F14" s="919"/>
    </row>
    <row r="15" spans="1:6" ht="12.75">
      <c r="A15" s="736" t="s">
        <v>958</v>
      </c>
      <c r="B15" s="809" t="s">
        <v>943</v>
      </c>
      <c r="C15" s="810">
        <v>112885626</v>
      </c>
      <c r="D15" s="780"/>
      <c r="E15" s="810">
        <v>112885626</v>
      </c>
      <c r="F15" s="919"/>
    </row>
    <row r="16" spans="1:6" ht="12.75">
      <c r="A16" s="736" t="s">
        <v>955</v>
      </c>
      <c r="B16" s="809" t="s">
        <v>944</v>
      </c>
      <c r="C16" s="810">
        <v>3657830</v>
      </c>
      <c r="D16" s="780"/>
      <c r="E16" s="810">
        <v>3657830</v>
      </c>
      <c r="F16" s="919"/>
    </row>
    <row r="17" spans="1:6" ht="12.75">
      <c r="A17" s="736"/>
      <c r="B17" s="774"/>
      <c r="C17" s="735"/>
      <c r="D17" s="735"/>
      <c r="E17" s="778"/>
      <c r="F17" s="919"/>
    </row>
    <row r="18" spans="1:6" ht="12.75">
      <c r="A18" s="736"/>
      <c r="B18" s="774"/>
      <c r="C18" s="735"/>
      <c r="D18" s="735"/>
      <c r="E18" s="778"/>
      <c r="F18" s="919"/>
    </row>
    <row r="19" spans="1:6" ht="12.75">
      <c r="A19" s="736"/>
      <c r="B19" s="774"/>
      <c r="C19" s="735"/>
      <c r="D19" s="735"/>
      <c r="E19" s="778"/>
      <c r="F19" s="919"/>
    </row>
    <row r="20" spans="1:6" ht="12.75">
      <c r="A20" s="736"/>
      <c r="B20" s="774"/>
      <c r="C20" s="735"/>
      <c r="D20" s="735"/>
      <c r="E20" s="778"/>
      <c r="F20" s="919"/>
    </row>
    <row r="21" spans="1:6" ht="12.75">
      <c r="A21" s="736"/>
      <c r="B21" s="774"/>
      <c r="C21" s="735"/>
      <c r="D21" s="735"/>
      <c r="E21" s="778"/>
      <c r="F21" s="919"/>
    </row>
    <row r="22" spans="1:6" ht="12.75">
      <c r="A22" s="736"/>
      <c r="B22" s="774"/>
      <c r="C22" s="735"/>
      <c r="D22" s="735"/>
      <c r="E22" s="778"/>
      <c r="F22" s="919"/>
    </row>
    <row r="23" spans="1:6" ht="12.75">
      <c r="A23" s="736"/>
      <c r="B23" s="774"/>
      <c r="C23" s="735"/>
      <c r="D23" s="735"/>
      <c r="E23" s="778"/>
      <c r="F23" s="919"/>
    </row>
    <row r="24" spans="1:6" ht="13.5" thickBot="1">
      <c r="A24" s="737"/>
      <c r="B24" s="775"/>
      <c r="C24" s="779"/>
      <c r="D24" s="738"/>
      <c r="E24" s="781"/>
      <c r="F24" s="919"/>
    </row>
    <row r="25" spans="1:6" s="743" customFormat="1" ht="19.5" customHeight="1" thickBot="1">
      <c r="A25" s="739"/>
      <c r="B25" s="740" t="s">
        <v>38</v>
      </c>
      <c r="C25" s="741">
        <f>SUM(C5:C24)</f>
        <v>295176323</v>
      </c>
      <c r="D25" s="741">
        <f>SUM(D5:D24)</f>
        <v>0</v>
      </c>
      <c r="E25" s="742">
        <f>SUM(E5:E24)</f>
        <v>295176323</v>
      </c>
      <c r="F25" s="919"/>
    </row>
    <row r="26" spans="1:2" ht="12.75">
      <c r="A26" s="921" t="s">
        <v>878</v>
      </c>
      <c r="B26" s="921"/>
    </row>
  </sheetData>
  <sheetProtection/>
  <mergeCells count="4">
    <mergeCell ref="B1:E1"/>
    <mergeCell ref="F1:F25"/>
    <mergeCell ref="B2:D2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0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00390625" style="154" customWidth="1"/>
    <col min="2" max="2" width="68.875" style="154" customWidth="1"/>
    <col min="3" max="3" width="18.875" style="154" customWidth="1"/>
    <col min="4" max="5" width="18.875" style="155" customWidth="1"/>
    <col min="6" max="16384" width="9.375" style="176" customWidth="1"/>
  </cols>
  <sheetData>
    <row r="1" spans="1:5" ht="15.75">
      <c r="A1" s="841" t="s">
        <v>989</v>
      </c>
      <c r="B1" s="842"/>
      <c r="C1" s="842"/>
      <c r="D1" s="842"/>
      <c r="E1" s="842"/>
    </row>
    <row r="2" spans="1:5" ht="15.75">
      <c r="A2" s="845" t="s">
        <v>901</v>
      </c>
      <c r="B2" s="859"/>
      <c r="C2" s="859"/>
      <c r="D2" s="859"/>
      <c r="E2" s="859"/>
    </row>
    <row r="3" spans="1:5" ht="15.75">
      <c r="A3" s="845" t="s">
        <v>899</v>
      </c>
      <c r="B3" s="859"/>
      <c r="C3" s="859"/>
      <c r="D3" s="859"/>
      <c r="E3" s="859"/>
    </row>
    <row r="4" spans="1:5" ht="15.75" customHeight="1">
      <c r="A4" s="855" t="s">
        <v>3</v>
      </c>
      <c r="B4" s="855"/>
      <c r="C4" s="855"/>
      <c r="D4" s="855"/>
      <c r="E4" s="855"/>
    </row>
    <row r="5" spans="1:5" ht="15.75" customHeight="1" thickBot="1">
      <c r="A5" s="665" t="s">
        <v>102</v>
      </c>
      <c r="B5" s="665"/>
      <c r="C5" s="665"/>
      <c r="D5" s="666"/>
      <c r="E5" s="725" t="s">
        <v>859</v>
      </c>
    </row>
    <row r="6" spans="1:5" ht="15.75" customHeight="1">
      <c r="A6" s="933" t="s">
        <v>52</v>
      </c>
      <c r="B6" s="922" t="s">
        <v>5</v>
      </c>
      <c r="C6" s="924" t="s">
        <v>884</v>
      </c>
      <c r="D6" s="926" t="s">
        <v>885</v>
      </c>
      <c r="E6" s="927"/>
    </row>
    <row r="7" spans="1:5" ht="37.5" customHeight="1" thickBot="1">
      <c r="A7" s="934"/>
      <c r="B7" s="923"/>
      <c r="C7" s="925"/>
      <c r="D7" s="667" t="s">
        <v>458</v>
      </c>
      <c r="E7" s="369" t="s">
        <v>446</v>
      </c>
    </row>
    <row r="8" spans="1:5" s="177" customFormat="1" ht="12" customHeight="1" thickBot="1">
      <c r="A8" s="668" t="s">
        <v>388</v>
      </c>
      <c r="B8" s="669" t="s">
        <v>389</v>
      </c>
      <c r="C8" s="669" t="s">
        <v>390</v>
      </c>
      <c r="D8" s="669" t="s">
        <v>391</v>
      </c>
      <c r="E8" s="670" t="s">
        <v>393</v>
      </c>
    </row>
    <row r="9" spans="1:5" s="178" customFormat="1" ht="12" customHeight="1" thickBot="1">
      <c r="A9" s="18" t="s">
        <v>6</v>
      </c>
      <c r="B9" s="432" t="s">
        <v>164</v>
      </c>
      <c r="C9" s="166">
        <f>+C10+C11+C12+C13+C14+C15</f>
        <v>307527598</v>
      </c>
      <c r="D9" s="253">
        <f>+D10+D11+D12+D13+D14+D15</f>
        <v>324270631</v>
      </c>
      <c r="E9" s="103">
        <f>+E10+E11+E12+E13+E14+E15</f>
        <v>324270631</v>
      </c>
    </row>
    <row r="10" spans="1:5" s="178" customFormat="1" ht="12" customHeight="1">
      <c r="A10" s="13" t="s">
        <v>64</v>
      </c>
      <c r="B10" s="433" t="s">
        <v>165</v>
      </c>
      <c r="C10" s="168">
        <v>103708506</v>
      </c>
      <c r="D10" s="168">
        <v>111232138</v>
      </c>
      <c r="E10" s="254">
        <v>111232138</v>
      </c>
    </row>
    <row r="11" spans="1:5" s="178" customFormat="1" ht="12" customHeight="1">
      <c r="A11" s="12" t="s">
        <v>65</v>
      </c>
      <c r="B11" s="434" t="s">
        <v>166</v>
      </c>
      <c r="C11" s="167">
        <v>67263394</v>
      </c>
      <c r="D11" s="167">
        <v>67848733</v>
      </c>
      <c r="E11" s="255">
        <v>67848733</v>
      </c>
    </row>
    <row r="12" spans="1:5" s="178" customFormat="1" ht="12" customHeight="1">
      <c r="A12" s="12" t="s">
        <v>66</v>
      </c>
      <c r="B12" s="434" t="s">
        <v>167</v>
      </c>
      <c r="C12" s="167">
        <v>110714202</v>
      </c>
      <c r="D12" s="167">
        <v>114719968</v>
      </c>
      <c r="E12" s="255">
        <v>114719968</v>
      </c>
    </row>
    <row r="13" spans="1:5" s="178" customFormat="1" ht="12" customHeight="1">
      <c r="A13" s="12" t="s">
        <v>67</v>
      </c>
      <c r="B13" s="434" t="s">
        <v>168</v>
      </c>
      <c r="C13" s="167">
        <v>3422280</v>
      </c>
      <c r="D13" s="167">
        <v>3925985</v>
      </c>
      <c r="E13" s="255">
        <v>3925985</v>
      </c>
    </row>
    <row r="14" spans="1:5" s="178" customFormat="1" ht="12" customHeight="1">
      <c r="A14" s="12" t="s">
        <v>99</v>
      </c>
      <c r="B14" s="434" t="s">
        <v>532</v>
      </c>
      <c r="C14" s="167">
        <v>22389134</v>
      </c>
      <c r="D14" s="167">
        <v>26422015</v>
      </c>
      <c r="E14" s="255">
        <v>26422015</v>
      </c>
    </row>
    <row r="15" spans="1:5" s="178" customFormat="1" ht="12" customHeight="1" thickBot="1">
      <c r="A15" s="14" t="s">
        <v>68</v>
      </c>
      <c r="B15" s="435" t="s">
        <v>533</v>
      </c>
      <c r="C15" s="167">
        <v>30082</v>
      </c>
      <c r="D15" s="167">
        <v>121792</v>
      </c>
      <c r="E15" s="255">
        <v>121792</v>
      </c>
    </row>
    <row r="16" spans="1:5" s="178" customFormat="1" ht="12" customHeight="1" thickBot="1">
      <c r="A16" s="18" t="s">
        <v>7</v>
      </c>
      <c r="B16" s="436" t="s">
        <v>169</v>
      </c>
      <c r="C16" s="166">
        <f>+C17+C18+C19+C20+C21</f>
        <v>281954329</v>
      </c>
      <c r="D16" s="253">
        <f>+D17+D18+D19+D20+D21</f>
        <v>230722955</v>
      </c>
      <c r="E16" s="103">
        <f>+E17+E18+E19+E20+E21</f>
        <v>208708477</v>
      </c>
    </row>
    <row r="17" spans="1:5" s="178" customFormat="1" ht="12" customHeight="1">
      <c r="A17" s="13" t="s">
        <v>70</v>
      </c>
      <c r="B17" s="433" t="s">
        <v>170</v>
      </c>
      <c r="C17" s="168"/>
      <c r="D17" s="168"/>
      <c r="E17" s="105"/>
    </row>
    <row r="18" spans="1:5" s="178" customFormat="1" ht="12" customHeight="1">
      <c r="A18" s="12" t="s">
        <v>71</v>
      </c>
      <c r="B18" s="434" t="s">
        <v>171</v>
      </c>
      <c r="C18" s="167"/>
      <c r="D18" s="167"/>
      <c r="E18" s="104"/>
    </row>
    <row r="19" spans="1:5" s="178" customFormat="1" ht="12" customHeight="1">
      <c r="A19" s="12" t="s">
        <v>72</v>
      </c>
      <c r="B19" s="434" t="s">
        <v>328</v>
      </c>
      <c r="C19" s="167"/>
      <c r="D19" s="167"/>
      <c r="E19" s="104"/>
    </row>
    <row r="20" spans="1:5" s="178" customFormat="1" ht="12" customHeight="1">
      <c r="A20" s="12" t="s">
        <v>73</v>
      </c>
      <c r="B20" s="434" t="s">
        <v>329</v>
      </c>
      <c r="C20" s="167"/>
      <c r="D20" s="167"/>
      <c r="E20" s="104"/>
    </row>
    <row r="21" spans="1:5" s="178" customFormat="1" ht="12" customHeight="1">
      <c r="A21" s="12" t="s">
        <v>74</v>
      </c>
      <c r="B21" s="434" t="s">
        <v>172</v>
      </c>
      <c r="C21" s="167">
        <v>281954329</v>
      </c>
      <c r="D21" s="167">
        <v>230722955</v>
      </c>
      <c r="E21" s="104">
        <v>208708477</v>
      </c>
    </row>
    <row r="22" spans="1:5" s="178" customFormat="1" ht="12" customHeight="1" thickBot="1">
      <c r="A22" s="14" t="s">
        <v>81</v>
      </c>
      <c r="B22" s="435" t="s">
        <v>173</v>
      </c>
      <c r="C22" s="169"/>
      <c r="D22" s="169"/>
      <c r="E22" s="106"/>
    </row>
    <row r="23" spans="1:5" s="178" customFormat="1" ht="12" customHeight="1" thickBot="1">
      <c r="A23" s="18" t="s">
        <v>8</v>
      </c>
      <c r="B23" s="432" t="s">
        <v>174</v>
      </c>
      <c r="C23" s="166">
        <f>+C24+C25+C26+C27+C28</f>
        <v>719849270</v>
      </c>
      <c r="D23" s="253">
        <f>+D24+D25+D26+D27+D28</f>
        <v>165415859</v>
      </c>
      <c r="E23" s="103">
        <f>+E24+E25+E26+E27+E28</f>
        <v>79927838</v>
      </c>
    </row>
    <row r="24" spans="1:5" s="178" customFormat="1" ht="12" customHeight="1">
      <c r="A24" s="13" t="s">
        <v>53</v>
      </c>
      <c r="B24" s="433" t="s">
        <v>175</v>
      </c>
      <c r="C24" s="168">
        <v>197988999</v>
      </c>
      <c r="D24" s="168"/>
      <c r="E24" s="105">
        <v>29999999</v>
      </c>
    </row>
    <row r="25" spans="1:5" s="178" customFormat="1" ht="12" customHeight="1">
      <c r="A25" s="12" t="s">
        <v>54</v>
      </c>
      <c r="B25" s="434" t="s">
        <v>176</v>
      </c>
      <c r="C25" s="167"/>
      <c r="D25" s="167"/>
      <c r="E25" s="104"/>
    </row>
    <row r="26" spans="1:5" s="178" customFormat="1" ht="12" customHeight="1">
      <c r="A26" s="12" t="s">
        <v>55</v>
      </c>
      <c r="B26" s="434" t="s">
        <v>330</v>
      </c>
      <c r="C26" s="167"/>
      <c r="D26" s="167"/>
      <c r="E26" s="104"/>
    </row>
    <row r="27" spans="1:5" s="178" customFormat="1" ht="12" customHeight="1">
      <c r="A27" s="12" t="s">
        <v>56</v>
      </c>
      <c r="B27" s="434" t="s">
        <v>331</v>
      </c>
      <c r="C27" s="167"/>
      <c r="D27" s="167"/>
      <c r="E27" s="104"/>
    </row>
    <row r="28" spans="1:5" s="178" customFormat="1" ht="12" customHeight="1">
      <c r="A28" s="12" t="s">
        <v>112</v>
      </c>
      <c r="B28" s="434" t="s">
        <v>177</v>
      </c>
      <c r="C28" s="167">
        <v>521860271</v>
      </c>
      <c r="D28" s="167">
        <v>165415859</v>
      </c>
      <c r="E28" s="104">
        <v>49927839</v>
      </c>
    </row>
    <row r="29" spans="1:5" s="178" customFormat="1" ht="12" customHeight="1" thickBot="1">
      <c r="A29" s="14" t="s">
        <v>113</v>
      </c>
      <c r="B29" s="435" t="s">
        <v>178</v>
      </c>
      <c r="C29" s="169"/>
      <c r="D29" s="169"/>
      <c r="E29" s="106"/>
    </row>
    <row r="30" spans="1:5" s="178" customFormat="1" ht="12" customHeight="1" thickBot="1">
      <c r="A30" s="25" t="s">
        <v>114</v>
      </c>
      <c r="B30" s="19" t="s">
        <v>534</v>
      </c>
      <c r="C30" s="172">
        <f>SUM(C31:C37)</f>
        <v>34936119</v>
      </c>
      <c r="D30" s="782">
        <f>SUM(D33:D37)</f>
        <v>41266100</v>
      </c>
      <c r="E30" s="783">
        <f>SUM(E33:E37)</f>
        <v>44373826</v>
      </c>
    </row>
    <row r="31" spans="1:5" s="178" customFormat="1" ht="12" customHeight="1">
      <c r="A31" s="196" t="s">
        <v>179</v>
      </c>
      <c r="B31" s="179" t="s">
        <v>485</v>
      </c>
      <c r="C31" s="168"/>
      <c r="D31" s="168"/>
      <c r="E31" s="105"/>
    </row>
    <row r="32" spans="1:5" s="178" customFormat="1" ht="12" customHeight="1">
      <c r="A32" s="197" t="s">
        <v>180</v>
      </c>
      <c r="B32" s="180" t="s">
        <v>486</v>
      </c>
      <c r="C32" s="167"/>
      <c r="D32" s="167"/>
      <c r="E32" s="104"/>
    </row>
    <row r="33" spans="1:5" s="178" customFormat="1" ht="12" customHeight="1">
      <c r="A33" s="197" t="s">
        <v>181</v>
      </c>
      <c r="B33" s="180" t="s">
        <v>487</v>
      </c>
      <c r="C33" s="167">
        <v>19166555</v>
      </c>
      <c r="D33" s="167">
        <v>23557100</v>
      </c>
      <c r="E33" s="104">
        <v>27126011</v>
      </c>
    </row>
    <row r="34" spans="1:5" s="178" customFormat="1" ht="12" customHeight="1">
      <c r="A34" s="197" t="s">
        <v>489</v>
      </c>
      <c r="B34" s="180" t="s">
        <v>488</v>
      </c>
      <c r="C34" s="167"/>
      <c r="D34" s="167">
        <v>1100000</v>
      </c>
      <c r="E34" s="104"/>
    </row>
    <row r="35" spans="1:5" s="178" customFormat="1" ht="12" customHeight="1">
      <c r="A35" s="197" t="s">
        <v>945</v>
      </c>
      <c r="B35" s="180" t="s">
        <v>183</v>
      </c>
      <c r="C35" s="167">
        <v>6807987</v>
      </c>
      <c r="D35" s="167">
        <v>7760000</v>
      </c>
      <c r="E35" s="104">
        <v>7763699</v>
      </c>
    </row>
    <row r="36" spans="1:5" s="178" customFormat="1" ht="12" customHeight="1">
      <c r="A36" s="197" t="s">
        <v>946</v>
      </c>
      <c r="B36" s="180" t="s">
        <v>184</v>
      </c>
      <c r="C36" s="167">
        <v>7195246</v>
      </c>
      <c r="D36" s="167">
        <v>7863000</v>
      </c>
      <c r="E36" s="104">
        <v>7863222</v>
      </c>
    </row>
    <row r="37" spans="1:5" s="178" customFormat="1" ht="12" customHeight="1" thickBot="1">
      <c r="A37" s="197" t="s">
        <v>947</v>
      </c>
      <c r="B37" s="112" t="s">
        <v>185</v>
      </c>
      <c r="C37" s="169">
        <v>1766331</v>
      </c>
      <c r="D37" s="169">
        <v>986000</v>
      </c>
      <c r="E37" s="106">
        <v>1620894</v>
      </c>
    </row>
    <row r="38" spans="1:5" s="178" customFormat="1" ht="12" customHeight="1" thickBot="1">
      <c r="A38" s="18" t="s">
        <v>10</v>
      </c>
      <c r="B38" s="811" t="s">
        <v>535</v>
      </c>
      <c r="C38" s="812">
        <f>SUM(C39:C48)</f>
        <v>38023028</v>
      </c>
      <c r="D38" s="253">
        <f>SUM(D39:D48)</f>
        <v>60195266</v>
      </c>
      <c r="E38" s="103">
        <f>SUM(E39:E48)</f>
        <v>55421969</v>
      </c>
    </row>
    <row r="39" spans="1:5" s="178" customFormat="1" ht="12" customHeight="1">
      <c r="A39" s="13" t="s">
        <v>57</v>
      </c>
      <c r="B39" s="433" t="s">
        <v>188</v>
      </c>
      <c r="C39" s="168">
        <v>13175905</v>
      </c>
      <c r="D39" s="168">
        <v>8958000</v>
      </c>
      <c r="E39" s="105">
        <v>9557486</v>
      </c>
    </row>
    <row r="40" spans="1:5" s="178" customFormat="1" ht="12" customHeight="1">
      <c r="A40" s="12" t="s">
        <v>58</v>
      </c>
      <c r="B40" s="434" t="s">
        <v>189</v>
      </c>
      <c r="C40" s="167">
        <v>15664549</v>
      </c>
      <c r="D40" s="167">
        <v>26427912</v>
      </c>
      <c r="E40" s="104">
        <v>26707447</v>
      </c>
    </row>
    <row r="41" spans="1:5" s="178" customFormat="1" ht="12" customHeight="1">
      <c r="A41" s="12" t="s">
        <v>59</v>
      </c>
      <c r="B41" s="434" t="s">
        <v>190</v>
      </c>
      <c r="C41" s="167">
        <v>4286746</v>
      </c>
      <c r="D41" s="167">
        <v>8990000</v>
      </c>
      <c r="E41" s="104">
        <v>8376915</v>
      </c>
    </row>
    <row r="42" spans="1:5" s="178" customFormat="1" ht="12" customHeight="1">
      <c r="A42" s="12" t="s">
        <v>116</v>
      </c>
      <c r="B42" s="434" t="s">
        <v>191</v>
      </c>
      <c r="C42" s="167"/>
      <c r="D42" s="167"/>
      <c r="E42" s="104"/>
    </row>
    <row r="43" spans="1:5" s="178" customFormat="1" ht="12" customHeight="1">
      <c r="A43" s="12" t="s">
        <v>117</v>
      </c>
      <c r="B43" s="434" t="s">
        <v>192</v>
      </c>
      <c r="C43" s="167">
        <v>49000</v>
      </c>
      <c r="D43" s="167">
        <v>4860240</v>
      </c>
      <c r="E43" s="104"/>
    </row>
    <row r="44" spans="1:5" s="178" customFormat="1" ht="12" customHeight="1">
      <c r="A44" s="12" t="s">
        <v>118</v>
      </c>
      <c r="B44" s="434" t="s">
        <v>193</v>
      </c>
      <c r="C44" s="167">
        <v>3725073</v>
      </c>
      <c r="D44" s="167">
        <v>10428828</v>
      </c>
      <c r="E44" s="104">
        <v>10462215</v>
      </c>
    </row>
    <row r="45" spans="1:5" s="178" customFormat="1" ht="12" customHeight="1">
      <c r="A45" s="12" t="s">
        <v>119</v>
      </c>
      <c r="B45" s="434" t="s">
        <v>194</v>
      </c>
      <c r="C45" s="167"/>
      <c r="D45" s="167"/>
      <c r="E45" s="104"/>
    </row>
    <row r="46" spans="1:5" s="178" customFormat="1" ht="12" customHeight="1">
      <c r="A46" s="12" t="s">
        <v>120</v>
      </c>
      <c r="B46" s="434" t="s">
        <v>195</v>
      </c>
      <c r="C46" s="167"/>
      <c r="D46" s="167"/>
      <c r="E46" s="104">
        <v>41545</v>
      </c>
    </row>
    <row r="47" spans="1:5" s="178" customFormat="1" ht="12" customHeight="1">
      <c r="A47" s="12" t="s">
        <v>186</v>
      </c>
      <c r="B47" s="434" t="s">
        <v>196</v>
      </c>
      <c r="C47" s="170">
        <v>34883</v>
      </c>
      <c r="D47" s="170">
        <v>40000</v>
      </c>
      <c r="E47" s="107"/>
    </row>
    <row r="48" spans="1:5" s="178" customFormat="1" ht="12" customHeight="1" thickBot="1">
      <c r="A48" s="14" t="s">
        <v>187</v>
      </c>
      <c r="B48" s="435" t="s">
        <v>197</v>
      </c>
      <c r="C48" s="171">
        <v>1086872</v>
      </c>
      <c r="D48" s="171">
        <v>490286</v>
      </c>
      <c r="E48" s="108">
        <v>276361</v>
      </c>
    </row>
    <row r="49" spans="1:5" s="178" customFormat="1" ht="12" customHeight="1" thickBot="1">
      <c r="A49" s="18" t="s">
        <v>11</v>
      </c>
      <c r="B49" s="811" t="s">
        <v>198</v>
      </c>
      <c r="C49" s="812">
        <f>SUM(C50:C54)</f>
        <v>2967345</v>
      </c>
      <c r="D49" s="253">
        <f>SUM(D50:D54)</f>
        <v>900000</v>
      </c>
      <c r="E49" s="103">
        <f>SUM(E50:E54)</f>
        <v>900000</v>
      </c>
    </row>
    <row r="50" spans="1:5" s="178" customFormat="1" ht="12" customHeight="1">
      <c r="A50" s="13" t="s">
        <v>60</v>
      </c>
      <c r="B50" s="433" t="s">
        <v>202</v>
      </c>
      <c r="C50" s="219"/>
      <c r="D50" s="219"/>
      <c r="E50" s="109"/>
    </row>
    <row r="51" spans="1:5" s="178" customFormat="1" ht="12" customHeight="1">
      <c r="A51" s="12" t="s">
        <v>61</v>
      </c>
      <c r="B51" s="434" t="s">
        <v>203</v>
      </c>
      <c r="C51" s="170">
        <v>912862</v>
      </c>
      <c r="D51" s="170">
        <v>900000</v>
      </c>
      <c r="E51" s="170">
        <v>900000</v>
      </c>
    </row>
    <row r="52" spans="1:9" s="178" customFormat="1" ht="12" customHeight="1">
      <c r="A52" s="12" t="s">
        <v>199</v>
      </c>
      <c r="B52" s="434" t="s">
        <v>204</v>
      </c>
      <c r="C52" s="170">
        <v>2054483</v>
      </c>
      <c r="D52" s="170"/>
      <c r="E52" s="107"/>
      <c r="I52" s="813"/>
    </row>
    <row r="53" spans="1:5" s="178" customFormat="1" ht="12" customHeight="1">
      <c r="A53" s="12" t="s">
        <v>200</v>
      </c>
      <c r="B53" s="434" t="s">
        <v>205</v>
      </c>
      <c r="C53" s="170"/>
      <c r="D53" s="170"/>
      <c r="E53" s="107"/>
    </row>
    <row r="54" spans="1:5" s="178" customFormat="1" ht="12" customHeight="1" thickBot="1">
      <c r="A54" s="14" t="s">
        <v>201</v>
      </c>
      <c r="B54" s="435" t="s">
        <v>206</v>
      </c>
      <c r="C54" s="171"/>
      <c r="D54" s="171"/>
      <c r="E54" s="108"/>
    </row>
    <row r="55" spans="1:5" s="178" customFormat="1" ht="13.5" thickBot="1">
      <c r="A55" s="18" t="s">
        <v>121</v>
      </c>
      <c r="B55" s="432" t="s">
        <v>207</v>
      </c>
      <c r="C55" s="166">
        <f>SUM(C56:C58)</f>
        <v>761000</v>
      </c>
      <c r="D55" s="166">
        <f>SUM(D56:D58)</f>
        <v>952000</v>
      </c>
      <c r="E55" s="103">
        <f>SUM(E56:E58)</f>
        <v>878770</v>
      </c>
    </row>
    <row r="56" spans="1:5" s="178" customFormat="1" ht="12.75">
      <c r="A56" s="13" t="s">
        <v>62</v>
      </c>
      <c r="B56" s="433" t="s">
        <v>208</v>
      </c>
      <c r="C56" s="168"/>
      <c r="D56" s="168"/>
      <c r="E56" s="105"/>
    </row>
    <row r="57" spans="1:5" s="178" customFormat="1" ht="14.25" customHeight="1">
      <c r="A57" s="12" t="s">
        <v>63</v>
      </c>
      <c r="B57" s="434" t="s">
        <v>536</v>
      </c>
      <c r="C57" s="167"/>
      <c r="D57" s="167"/>
      <c r="E57" s="104"/>
    </row>
    <row r="58" spans="1:5" s="178" customFormat="1" ht="12.75">
      <c r="A58" s="12" t="s">
        <v>211</v>
      </c>
      <c r="B58" s="434" t="s">
        <v>209</v>
      </c>
      <c r="C58" s="167">
        <v>761000</v>
      </c>
      <c r="D58" s="255">
        <v>952000</v>
      </c>
      <c r="E58" s="104">
        <v>878770</v>
      </c>
    </row>
    <row r="59" spans="1:5" s="178" customFormat="1" ht="13.5" thickBot="1">
      <c r="A59" s="14" t="s">
        <v>212</v>
      </c>
      <c r="B59" s="435" t="s">
        <v>210</v>
      </c>
      <c r="C59" s="169"/>
      <c r="D59" s="169"/>
      <c r="E59" s="106"/>
    </row>
    <row r="60" spans="1:5" s="178" customFormat="1" ht="13.5" thickBot="1">
      <c r="A60" s="18" t="s">
        <v>13</v>
      </c>
      <c r="B60" s="436" t="s">
        <v>213</v>
      </c>
      <c r="C60" s="166">
        <f>SUM(C61:C63)</f>
        <v>240000</v>
      </c>
      <c r="D60" s="166">
        <f>SUM(D61:D63)</f>
        <v>0</v>
      </c>
      <c r="E60" s="103">
        <f>SUM(E61:E63)</f>
        <v>680000</v>
      </c>
    </row>
    <row r="61" spans="1:5" s="178" customFormat="1" ht="12.75">
      <c r="A61" s="12" t="s">
        <v>122</v>
      </c>
      <c r="B61" s="433" t="s">
        <v>215</v>
      </c>
      <c r="C61" s="170"/>
      <c r="D61" s="170"/>
      <c r="E61" s="107"/>
    </row>
    <row r="62" spans="1:5" s="178" customFormat="1" ht="12.75" customHeight="1">
      <c r="A62" s="12" t="s">
        <v>123</v>
      </c>
      <c r="B62" s="434" t="s">
        <v>537</v>
      </c>
      <c r="C62" s="170"/>
      <c r="D62" s="170"/>
      <c r="E62" s="107"/>
    </row>
    <row r="63" spans="1:5" s="178" customFormat="1" ht="12.75">
      <c r="A63" s="12" t="s">
        <v>146</v>
      </c>
      <c r="B63" s="434" t="s">
        <v>216</v>
      </c>
      <c r="C63" s="170">
        <v>240000</v>
      </c>
      <c r="D63" s="170"/>
      <c r="E63" s="107">
        <v>680000</v>
      </c>
    </row>
    <row r="64" spans="1:5" s="178" customFormat="1" ht="13.5" thickBot="1">
      <c r="A64" s="12" t="s">
        <v>214</v>
      </c>
      <c r="B64" s="435" t="s">
        <v>217</v>
      </c>
      <c r="C64" s="170"/>
      <c r="D64" s="170"/>
      <c r="E64" s="107"/>
    </row>
    <row r="65" spans="1:5" s="178" customFormat="1" ht="13.5" thickBot="1">
      <c r="A65" s="18" t="s">
        <v>14</v>
      </c>
      <c r="B65" s="432" t="s">
        <v>218</v>
      </c>
      <c r="C65" s="172">
        <f>+C9+C16+C23+C30+C38+C49+C55+C60</f>
        <v>1386258689</v>
      </c>
      <c r="D65" s="172">
        <f>+D9+D16+D23+D30+D38+D49+D55+D60</f>
        <v>823722811</v>
      </c>
      <c r="E65" s="208">
        <f>+E9+E16+E23+E30+E38+E49+E55+E60</f>
        <v>715161511</v>
      </c>
    </row>
    <row r="66" spans="1:5" s="178" customFormat="1" ht="13.5" thickBot="1">
      <c r="A66" s="220" t="s">
        <v>219</v>
      </c>
      <c r="B66" s="436" t="s">
        <v>538</v>
      </c>
      <c r="C66" s="166">
        <f>SUM(C67:C69)</f>
        <v>0</v>
      </c>
      <c r="D66" s="166">
        <f>SUM(D67:D69)</f>
        <v>0</v>
      </c>
      <c r="E66" s="103">
        <f>SUM(E67:E69)</f>
        <v>0</v>
      </c>
    </row>
    <row r="67" spans="1:5" s="178" customFormat="1" ht="12.75">
      <c r="A67" s="12" t="s">
        <v>248</v>
      </c>
      <c r="B67" s="433" t="s">
        <v>221</v>
      </c>
      <c r="C67" s="170"/>
      <c r="D67" s="170"/>
      <c r="E67" s="107"/>
    </row>
    <row r="68" spans="1:5" s="178" customFormat="1" ht="12.75">
      <c r="A68" s="12" t="s">
        <v>257</v>
      </c>
      <c r="B68" s="434" t="s">
        <v>222</v>
      </c>
      <c r="C68" s="170"/>
      <c r="D68" s="170"/>
      <c r="E68" s="107"/>
    </row>
    <row r="69" spans="1:5" s="178" customFormat="1" ht="13.5" thickBot="1">
      <c r="A69" s="12" t="s">
        <v>258</v>
      </c>
      <c r="B69" s="229" t="s">
        <v>365</v>
      </c>
      <c r="C69" s="170"/>
      <c r="D69" s="170"/>
      <c r="E69" s="107"/>
    </row>
    <row r="70" spans="1:5" s="178" customFormat="1" ht="13.5" thickBot="1">
      <c r="A70" s="220" t="s">
        <v>224</v>
      </c>
      <c r="B70" s="436" t="s">
        <v>225</v>
      </c>
      <c r="C70" s="166">
        <f>SUM(C71:C74)</f>
        <v>0</v>
      </c>
      <c r="D70" s="166">
        <f>SUM(D71:D74)</f>
        <v>0</v>
      </c>
      <c r="E70" s="103">
        <f>SUM(E71:E74)</f>
        <v>0</v>
      </c>
    </row>
    <row r="71" spans="1:5" s="178" customFormat="1" ht="12.75">
      <c r="A71" s="12" t="s">
        <v>100</v>
      </c>
      <c r="B71" s="437" t="s">
        <v>226</v>
      </c>
      <c r="C71" s="170"/>
      <c r="D71" s="170"/>
      <c r="E71" s="107"/>
    </row>
    <row r="72" spans="1:5" s="178" customFormat="1" ht="12.75">
      <c r="A72" s="12" t="s">
        <v>101</v>
      </c>
      <c r="B72" s="437" t="s">
        <v>499</v>
      </c>
      <c r="C72" s="170"/>
      <c r="D72" s="170"/>
      <c r="E72" s="107"/>
    </row>
    <row r="73" spans="1:5" s="178" customFormat="1" ht="12" customHeight="1">
      <c r="A73" s="12" t="s">
        <v>249</v>
      </c>
      <c r="B73" s="437" t="s">
        <v>227</v>
      </c>
      <c r="C73" s="170"/>
      <c r="D73" s="170"/>
      <c r="E73" s="107"/>
    </row>
    <row r="74" spans="1:5" s="178" customFormat="1" ht="12" customHeight="1" thickBot="1">
      <c r="A74" s="12" t="s">
        <v>250</v>
      </c>
      <c r="B74" s="438" t="s">
        <v>500</v>
      </c>
      <c r="C74" s="170"/>
      <c r="D74" s="170"/>
      <c r="E74" s="107"/>
    </row>
    <row r="75" spans="1:5" s="178" customFormat="1" ht="12" customHeight="1" thickBot="1">
      <c r="A75" s="220" t="s">
        <v>228</v>
      </c>
      <c r="B75" s="436" t="s">
        <v>229</v>
      </c>
      <c r="C75" s="166">
        <f>SUM(C76:C77)</f>
        <v>79384375</v>
      </c>
      <c r="D75" s="166">
        <f>SUM(D76:D77)</f>
        <v>500308767</v>
      </c>
      <c r="E75" s="103">
        <f>SUM(E76:E77)</f>
        <v>500308767</v>
      </c>
    </row>
    <row r="76" spans="1:5" s="178" customFormat="1" ht="12" customHeight="1">
      <c r="A76" s="12" t="s">
        <v>251</v>
      </c>
      <c r="B76" s="433" t="s">
        <v>230</v>
      </c>
      <c r="C76" s="170">
        <v>79384375</v>
      </c>
      <c r="D76" s="170">
        <v>500308767</v>
      </c>
      <c r="E76" s="170">
        <v>500308767</v>
      </c>
    </row>
    <row r="77" spans="1:5" s="178" customFormat="1" ht="12" customHeight="1" thickBot="1">
      <c r="A77" s="12" t="s">
        <v>252</v>
      </c>
      <c r="B77" s="435" t="s">
        <v>231</v>
      </c>
      <c r="C77" s="170"/>
      <c r="D77" s="170"/>
      <c r="E77" s="107"/>
    </row>
    <row r="78" spans="1:5" s="178" customFormat="1" ht="12" customHeight="1" thickBot="1">
      <c r="A78" s="220" t="s">
        <v>232</v>
      </c>
      <c r="B78" s="436" t="s">
        <v>233</v>
      </c>
      <c r="C78" s="166">
        <f>SUM(C79:C81)</f>
        <v>16329423</v>
      </c>
      <c r="D78" s="166">
        <f>SUM(D79:D81)</f>
        <v>10855627</v>
      </c>
      <c r="E78" s="103">
        <f>SUM(E79:E81)</f>
        <v>10356673</v>
      </c>
    </row>
    <row r="79" spans="1:5" s="178" customFormat="1" ht="12" customHeight="1">
      <c r="A79" s="12" t="s">
        <v>253</v>
      </c>
      <c r="B79" s="433" t="s">
        <v>234</v>
      </c>
      <c r="C79" s="170">
        <v>16329423</v>
      </c>
      <c r="D79" s="170">
        <v>10855627</v>
      </c>
      <c r="E79" s="107">
        <v>10356673</v>
      </c>
    </row>
    <row r="80" spans="1:5" s="178" customFormat="1" ht="12" customHeight="1">
      <c r="A80" s="12" t="s">
        <v>254</v>
      </c>
      <c r="B80" s="434" t="s">
        <v>235</v>
      </c>
      <c r="C80" s="170"/>
      <c r="D80" s="170"/>
      <c r="E80" s="107"/>
    </row>
    <row r="81" spans="1:5" s="178" customFormat="1" ht="12" customHeight="1" thickBot="1">
      <c r="A81" s="12" t="s">
        <v>255</v>
      </c>
      <c r="B81" s="439" t="s">
        <v>539</v>
      </c>
      <c r="C81" s="170"/>
      <c r="D81" s="170"/>
      <c r="E81" s="107"/>
    </row>
    <row r="82" spans="1:5" s="178" customFormat="1" ht="12" customHeight="1" thickBot="1">
      <c r="A82" s="220" t="s">
        <v>236</v>
      </c>
      <c r="B82" s="436" t="s">
        <v>256</v>
      </c>
      <c r="C82" s="166">
        <f>SUM(C83:C86)</f>
        <v>0</v>
      </c>
      <c r="D82" s="166">
        <f>SUM(D83:D86)</f>
        <v>0</v>
      </c>
      <c r="E82" s="103">
        <f>SUM(E83:E86)</f>
        <v>0</v>
      </c>
    </row>
    <row r="83" spans="1:5" s="178" customFormat="1" ht="12" customHeight="1">
      <c r="A83" s="440" t="s">
        <v>237</v>
      </c>
      <c r="B83" s="433" t="s">
        <v>238</v>
      </c>
      <c r="C83" s="170"/>
      <c r="D83" s="170"/>
      <c r="E83" s="107"/>
    </row>
    <row r="84" spans="1:5" s="178" customFormat="1" ht="12" customHeight="1">
      <c r="A84" s="441" t="s">
        <v>239</v>
      </c>
      <c r="B84" s="434" t="s">
        <v>240</v>
      </c>
      <c r="C84" s="170"/>
      <c r="D84" s="170"/>
      <c r="E84" s="107"/>
    </row>
    <row r="85" spans="1:5" s="178" customFormat="1" ht="12" customHeight="1">
      <c r="A85" s="441" t="s">
        <v>241</v>
      </c>
      <c r="B85" s="434" t="s">
        <v>242</v>
      </c>
      <c r="C85" s="170"/>
      <c r="D85" s="170"/>
      <c r="E85" s="107"/>
    </row>
    <row r="86" spans="1:5" s="178" customFormat="1" ht="12" customHeight="1" thickBot="1">
      <c r="A86" s="442" t="s">
        <v>243</v>
      </c>
      <c r="B86" s="435" t="s">
        <v>244</v>
      </c>
      <c r="C86" s="170"/>
      <c r="D86" s="170"/>
      <c r="E86" s="107"/>
    </row>
    <row r="87" spans="1:5" s="178" customFormat="1" ht="12" customHeight="1" thickBot="1">
      <c r="A87" s="220" t="s">
        <v>245</v>
      </c>
      <c r="B87" s="436" t="s">
        <v>246</v>
      </c>
      <c r="C87" s="222"/>
      <c r="D87" s="222"/>
      <c r="E87" s="223"/>
    </row>
    <row r="88" spans="1:5" s="178" customFormat="1" ht="13.5" customHeight="1" thickBot="1">
      <c r="A88" s="220" t="s">
        <v>247</v>
      </c>
      <c r="B88" s="443" t="s">
        <v>540</v>
      </c>
      <c r="C88" s="172">
        <f>+C66+C70+C75+C78+C82+C87</f>
        <v>95713798</v>
      </c>
      <c r="D88" s="172">
        <f>+D66+D70+D75+D78+D82+D87</f>
        <v>511164394</v>
      </c>
      <c r="E88" s="208">
        <f>+E66+E70+E75+E78+E82+E87</f>
        <v>510665440</v>
      </c>
    </row>
    <row r="89" spans="1:5" s="178" customFormat="1" ht="12" customHeight="1" thickBot="1">
      <c r="A89" s="221" t="s">
        <v>259</v>
      </c>
      <c r="B89" s="444" t="s">
        <v>541</v>
      </c>
      <c r="C89" s="172">
        <f>+C65+C88</f>
        <v>1481972487</v>
      </c>
      <c r="D89" s="172">
        <f>+D65+D88</f>
        <v>1334887205</v>
      </c>
      <c r="E89" s="208">
        <f>+E65+E88</f>
        <v>1225826951</v>
      </c>
    </row>
    <row r="90" spans="1:5" ht="16.5" customHeight="1">
      <c r="A90" s="856" t="s">
        <v>34</v>
      </c>
      <c r="B90" s="856"/>
      <c r="C90" s="856"/>
      <c r="D90" s="856"/>
      <c r="E90" s="856"/>
    </row>
    <row r="91" spans="1:5" s="188" customFormat="1" ht="16.5" customHeight="1" thickBot="1">
      <c r="A91" s="445" t="s">
        <v>103</v>
      </c>
      <c r="B91" s="445"/>
      <c r="C91" s="445"/>
      <c r="D91" s="61"/>
      <c r="E91" s="61" t="str">
        <f>E5</f>
        <v>Forintban</v>
      </c>
    </row>
    <row r="92" spans="1:5" s="188" customFormat="1" ht="16.5" customHeight="1">
      <c r="A92" s="928" t="s">
        <v>52</v>
      </c>
      <c r="B92" s="853" t="s">
        <v>420</v>
      </c>
      <c r="C92" s="850" t="str">
        <f>+C6</f>
        <v>2017. évi tény</v>
      </c>
      <c r="D92" s="931" t="str">
        <f>+D6</f>
        <v>2018. évi</v>
      </c>
      <c r="E92" s="932"/>
    </row>
    <row r="93" spans="1:5" ht="37.5" customHeight="1" thickBot="1">
      <c r="A93" s="929"/>
      <c r="B93" s="930"/>
      <c r="C93" s="851"/>
      <c r="D93" s="249" t="s">
        <v>458</v>
      </c>
      <c r="E93" s="431" t="s">
        <v>446</v>
      </c>
    </row>
    <row r="94" spans="1:5" s="177" customFormat="1" ht="12" customHeight="1" thickBot="1">
      <c r="A94" s="25" t="s">
        <v>388</v>
      </c>
      <c r="B94" s="26" t="s">
        <v>389</v>
      </c>
      <c r="C94" s="26" t="s">
        <v>390</v>
      </c>
      <c r="D94" s="26" t="s">
        <v>391</v>
      </c>
      <c r="E94" s="446" t="s">
        <v>393</v>
      </c>
    </row>
    <row r="95" spans="1:5" ht="12" customHeight="1" thickBot="1">
      <c r="A95" s="20" t="s">
        <v>6</v>
      </c>
      <c r="B95" s="24" t="s">
        <v>542</v>
      </c>
      <c r="C95" s="165">
        <f>SUM(C96:C100)</f>
        <v>627888969</v>
      </c>
      <c r="D95" s="165">
        <f>+D96+D97+D98+D99+D100</f>
        <v>678228348</v>
      </c>
      <c r="E95" s="236">
        <f>+E96+E97+E98+E99+E100</f>
        <v>636395621</v>
      </c>
    </row>
    <row r="96" spans="1:5" ht="12" customHeight="1">
      <c r="A96" s="15" t="s">
        <v>64</v>
      </c>
      <c r="B96" s="447" t="s">
        <v>35</v>
      </c>
      <c r="C96" s="243">
        <v>312145564</v>
      </c>
      <c r="D96" s="243">
        <v>333263863</v>
      </c>
      <c r="E96" s="237">
        <v>303472334</v>
      </c>
    </row>
    <row r="97" spans="1:5" ht="12" customHeight="1">
      <c r="A97" s="12" t="s">
        <v>65</v>
      </c>
      <c r="B97" s="448" t="s">
        <v>124</v>
      </c>
      <c r="C97" s="167">
        <v>57592914</v>
      </c>
      <c r="D97" s="167">
        <v>49006001</v>
      </c>
      <c r="E97" s="104">
        <v>44925737</v>
      </c>
    </row>
    <row r="98" spans="1:5" ht="12" customHeight="1">
      <c r="A98" s="12" t="s">
        <v>66</v>
      </c>
      <c r="B98" s="448" t="s">
        <v>92</v>
      </c>
      <c r="C98" s="169">
        <v>144496501</v>
      </c>
      <c r="D98" s="167">
        <v>199703952</v>
      </c>
      <c r="E98" s="106">
        <v>196550566</v>
      </c>
    </row>
    <row r="99" spans="1:5" ht="12" customHeight="1">
      <c r="A99" s="12" t="s">
        <v>67</v>
      </c>
      <c r="B99" s="449" t="s">
        <v>125</v>
      </c>
      <c r="C99" s="169">
        <v>54503935</v>
      </c>
      <c r="D99" s="256">
        <v>46110836</v>
      </c>
      <c r="E99" s="106">
        <v>45233678</v>
      </c>
    </row>
    <row r="100" spans="1:5" ht="12" customHeight="1">
      <c r="A100" s="12" t="s">
        <v>76</v>
      </c>
      <c r="B100" s="450" t="s">
        <v>126</v>
      </c>
      <c r="C100" s="169">
        <f>SUM(C102:C110)</f>
        <v>59150055</v>
      </c>
      <c r="D100" s="169">
        <v>50143696</v>
      </c>
      <c r="E100" s="169">
        <f>SUM(E101:E110)</f>
        <v>46213306</v>
      </c>
    </row>
    <row r="101" spans="1:5" ht="12" customHeight="1">
      <c r="A101" s="12" t="s">
        <v>68</v>
      </c>
      <c r="B101" s="448" t="s">
        <v>543</v>
      </c>
      <c r="C101" s="169"/>
      <c r="D101" s="169">
        <v>1767233</v>
      </c>
      <c r="E101" s="106">
        <v>498324</v>
      </c>
    </row>
    <row r="102" spans="1:5" ht="12" customHeight="1">
      <c r="A102" s="12" t="s">
        <v>69</v>
      </c>
      <c r="B102" s="451" t="s">
        <v>262</v>
      </c>
      <c r="C102" s="169">
        <v>5611790</v>
      </c>
      <c r="D102" s="169"/>
      <c r="E102" s="106"/>
    </row>
    <row r="103" spans="1:5" ht="12" customHeight="1">
      <c r="A103" s="12" t="s">
        <v>77</v>
      </c>
      <c r="B103" s="448" t="s">
        <v>263</v>
      </c>
      <c r="C103" s="169"/>
      <c r="D103" s="169"/>
      <c r="E103" s="106"/>
    </row>
    <row r="104" spans="1:5" ht="12" customHeight="1">
      <c r="A104" s="12" t="s">
        <v>78</v>
      </c>
      <c r="B104" s="448" t="s">
        <v>264</v>
      </c>
      <c r="C104" s="169"/>
      <c r="D104" s="169"/>
      <c r="E104" s="106"/>
    </row>
    <row r="105" spans="1:5" ht="12" customHeight="1">
      <c r="A105" s="12" t="s">
        <v>79</v>
      </c>
      <c r="B105" s="451" t="s">
        <v>265</v>
      </c>
      <c r="C105" s="169">
        <v>33466549</v>
      </c>
      <c r="D105" s="256">
        <v>34828463</v>
      </c>
      <c r="E105" s="106">
        <v>32167982</v>
      </c>
    </row>
    <row r="106" spans="1:5" ht="12" customHeight="1">
      <c r="A106" s="12" t="s">
        <v>80</v>
      </c>
      <c r="B106" s="451" t="s">
        <v>266</v>
      </c>
      <c r="C106" s="169"/>
      <c r="D106" s="169"/>
      <c r="E106" s="106"/>
    </row>
    <row r="107" spans="1:5" ht="12" customHeight="1">
      <c r="A107" s="12" t="s">
        <v>82</v>
      </c>
      <c r="B107" s="448" t="s">
        <v>267</v>
      </c>
      <c r="C107" s="169"/>
      <c r="D107" s="169"/>
      <c r="E107" s="106"/>
    </row>
    <row r="108" spans="1:5" ht="12" customHeight="1">
      <c r="A108" s="11" t="s">
        <v>127</v>
      </c>
      <c r="B108" s="452" t="s">
        <v>268</v>
      </c>
      <c r="C108" s="169"/>
      <c r="D108" s="169"/>
      <c r="E108" s="106"/>
    </row>
    <row r="109" spans="1:5" ht="12" customHeight="1">
      <c r="A109" s="12" t="s">
        <v>260</v>
      </c>
      <c r="B109" s="452" t="s">
        <v>269</v>
      </c>
      <c r="C109" s="169"/>
      <c r="D109" s="169"/>
      <c r="E109" s="106"/>
    </row>
    <row r="110" spans="1:5" ht="12" customHeight="1" thickBot="1">
      <c r="A110" s="16" t="s">
        <v>261</v>
      </c>
      <c r="B110" s="453" t="s">
        <v>270</v>
      </c>
      <c r="C110" s="244">
        <v>20071716</v>
      </c>
      <c r="D110" s="255">
        <v>13548000</v>
      </c>
      <c r="E110" s="104">
        <v>13547000</v>
      </c>
    </row>
    <row r="111" spans="1:5" ht="12" customHeight="1" thickBot="1">
      <c r="A111" s="18" t="s">
        <v>7</v>
      </c>
      <c r="B111" s="23" t="s">
        <v>544</v>
      </c>
      <c r="C111" s="166">
        <f>+C112+C114+C116</f>
        <v>339549735</v>
      </c>
      <c r="D111" s="166">
        <f>+D112+D114+D116</f>
        <v>645293452</v>
      </c>
      <c r="E111" s="103">
        <f>+E112+E114+E116</f>
        <v>156789689</v>
      </c>
    </row>
    <row r="112" spans="1:5" ht="12" customHeight="1">
      <c r="A112" s="13" t="s">
        <v>70</v>
      </c>
      <c r="B112" s="448" t="s">
        <v>145</v>
      </c>
      <c r="C112" s="168">
        <v>122088509</v>
      </c>
      <c r="D112" s="168">
        <v>490063833</v>
      </c>
      <c r="E112" s="105">
        <v>41706688</v>
      </c>
    </row>
    <row r="113" spans="1:5" ht="12" customHeight="1">
      <c r="A113" s="13" t="s">
        <v>71</v>
      </c>
      <c r="B113" s="452" t="s">
        <v>275</v>
      </c>
      <c r="C113" s="168"/>
      <c r="D113" s="168">
        <v>393345326</v>
      </c>
      <c r="E113" s="105"/>
    </row>
    <row r="114" spans="1:5" ht="15.75">
      <c r="A114" s="13" t="s">
        <v>72</v>
      </c>
      <c r="B114" s="452" t="s">
        <v>128</v>
      </c>
      <c r="C114" s="167">
        <v>217461226</v>
      </c>
      <c r="D114" s="167">
        <v>155229619</v>
      </c>
      <c r="E114" s="104">
        <v>115083001</v>
      </c>
    </row>
    <row r="115" spans="1:5" ht="12" customHeight="1">
      <c r="A115" s="13" t="s">
        <v>73</v>
      </c>
      <c r="B115" s="452" t="s">
        <v>276</v>
      </c>
      <c r="C115" s="167"/>
      <c r="D115" s="167">
        <v>121712648</v>
      </c>
      <c r="E115" s="104"/>
    </row>
    <row r="116" spans="1:5" ht="12" customHeight="1">
      <c r="A116" s="13" t="s">
        <v>74</v>
      </c>
      <c r="B116" s="435" t="s">
        <v>147</v>
      </c>
      <c r="C116" s="167"/>
      <c r="D116" s="167"/>
      <c r="E116" s="104"/>
    </row>
    <row r="117" spans="1:5" ht="15.75">
      <c r="A117" s="13" t="s">
        <v>81</v>
      </c>
      <c r="B117" s="434" t="s">
        <v>334</v>
      </c>
      <c r="C117" s="167"/>
      <c r="D117" s="167"/>
      <c r="E117" s="104"/>
    </row>
    <row r="118" spans="1:5" ht="15.75">
      <c r="A118" s="13" t="s">
        <v>83</v>
      </c>
      <c r="B118" s="454" t="s">
        <v>281</v>
      </c>
      <c r="C118" s="167"/>
      <c r="D118" s="167"/>
      <c r="E118" s="104"/>
    </row>
    <row r="119" spans="1:5" ht="12" customHeight="1">
      <c r="A119" s="13" t="s">
        <v>129</v>
      </c>
      <c r="B119" s="448" t="s">
        <v>264</v>
      </c>
      <c r="C119" s="167"/>
      <c r="D119" s="167"/>
      <c r="E119" s="104"/>
    </row>
    <row r="120" spans="1:5" ht="12" customHeight="1">
      <c r="A120" s="13" t="s">
        <v>130</v>
      </c>
      <c r="B120" s="448" t="s">
        <v>280</v>
      </c>
      <c r="C120" s="167"/>
      <c r="D120" s="167"/>
      <c r="E120" s="104"/>
    </row>
    <row r="121" spans="1:5" ht="12" customHeight="1">
      <c r="A121" s="13" t="s">
        <v>131</v>
      </c>
      <c r="B121" s="448" t="s">
        <v>279</v>
      </c>
      <c r="C121" s="167"/>
      <c r="D121" s="167"/>
      <c r="E121" s="104"/>
    </row>
    <row r="122" spans="1:5" s="455" customFormat="1" ht="12" customHeight="1">
      <c r="A122" s="13" t="s">
        <v>272</v>
      </c>
      <c r="B122" s="448" t="s">
        <v>267</v>
      </c>
      <c r="C122" s="167"/>
      <c r="D122" s="167"/>
      <c r="E122" s="104"/>
    </row>
    <row r="123" spans="1:5" ht="12" customHeight="1">
      <c r="A123" s="13" t="s">
        <v>273</v>
      </c>
      <c r="B123" s="448" t="s">
        <v>278</v>
      </c>
      <c r="C123" s="167"/>
      <c r="D123" s="167"/>
      <c r="E123" s="104"/>
    </row>
    <row r="124" spans="1:5" ht="12" customHeight="1" thickBot="1">
      <c r="A124" s="11" t="s">
        <v>274</v>
      </c>
      <c r="B124" s="448" t="s">
        <v>277</v>
      </c>
      <c r="C124" s="169"/>
      <c r="D124" s="169"/>
      <c r="E124" s="106"/>
    </row>
    <row r="125" spans="1:5" ht="12" customHeight="1" thickBot="1">
      <c r="A125" s="18" t="s">
        <v>8</v>
      </c>
      <c r="B125" s="456" t="s">
        <v>545</v>
      </c>
      <c r="C125" s="166">
        <f>+C126+C127</f>
        <v>0</v>
      </c>
      <c r="D125" s="166">
        <f>+D126+D127</f>
        <v>509778</v>
      </c>
      <c r="E125" s="103">
        <f>+E126+E127</f>
        <v>0</v>
      </c>
    </row>
    <row r="126" spans="1:5" ht="12" customHeight="1">
      <c r="A126" s="13" t="s">
        <v>53</v>
      </c>
      <c r="B126" s="454" t="s">
        <v>546</v>
      </c>
      <c r="C126" s="168"/>
      <c r="D126" s="168">
        <v>9778</v>
      </c>
      <c r="E126" s="105"/>
    </row>
    <row r="127" spans="1:5" ht="12" customHeight="1" thickBot="1">
      <c r="A127" s="14" t="s">
        <v>54</v>
      </c>
      <c r="B127" s="452" t="s">
        <v>547</v>
      </c>
      <c r="C127" s="169"/>
      <c r="D127" s="169">
        <v>500000</v>
      </c>
      <c r="E127" s="106"/>
    </row>
    <row r="128" spans="1:5" ht="12" customHeight="1" thickBot="1">
      <c r="A128" s="18" t="s">
        <v>9</v>
      </c>
      <c r="B128" s="456" t="s">
        <v>548</v>
      </c>
      <c r="C128" s="166">
        <f>+C95+C111+C125</f>
        <v>967438704</v>
      </c>
      <c r="D128" s="166">
        <f>+D95+D111+D125</f>
        <v>1324031578</v>
      </c>
      <c r="E128" s="103">
        <f>+E95+E111+E125</f>
        <v>793185310</v>
      </c>
    </row>
    <row r="129" spans="1:5" ht="12" customHeight="1" thickBot="1">
      <c r="A129" s="18" t="s">
        <v>10</v>
      </c>
      <c r="B129" s="456" t="s">
        <v>549</v>
      </c>
      <c r="C129" s="166">
        <f>+C130+C131+C132</f>
        <v>0</v>
      </c>
      <c r="D129" s="166">
        <f>+D130+D131+D132</f>
        <v>0</v>
      </c>
      <c r="E129" s="103">
        <f>+E130+E131+E132</f>
        <v>0</v>
      </c>
    </row>
    <row r="130" spans="1:5" ht="12" customHeight="1">
      <c r="A130" s="13" t="s">
        <v>57</v>
      </c>
      <c r="B130" s="454" t="s">
        <v>407</v>
      </c>
      <c r="C130" s="167"/>
      <c r="D130" s="167"/>
      <c r="E130" s="104"/>
    </row>
    <row r="131" spans="1:5" ht="12" customHeight="1">
      <c r="A131" s="13" t="s">
        <v>58</v>
      </c>
      <c r="B131" s="454" t="s">
        <v>361</v>
      </c>
      <c r="C131" s="167"/>
      <c r="D131" s="167"/>
      <c r="E131" s="104"/>
    </row>
    <row r="132" spans="1:5" ht="12" customHeight="1" thickBot="1">
      <c r="A132" s="11" t="s">
        <v>59</v>
      </c>
      <c r="B132" s="457" t="s">
        <v>406</v>
      </c>
      <c r="C132" s="167"/>
      <c r="D132" s="167"/>
      <c r="E132" s="104"/>
    </row>
    <row r="133" spans="1:5" ht="12" customHeight="1" thickBot="1">
      <c r="A133" s="18" t="s">
        <v>11</v>
      </c>
      <c r="B133" s="456" t="s">
        <v>550</v>
      </c>
      <c r="C133" s="166">
        <f>+C134+C135+C136+C137</f>
        <v>0</v>
      </c>
      <c r="D133" s="166">
        <f>+D134+D135+D136+D137</f>
        <v>0</v>
      </c>
      <c r="E133" s="103">
        <f>+E134+E135+E136+E137</f>
        <v>0</v>
      </c>
    </row>
    <row r="134" spans="1:5" ht="12" customHeight="1">
      <c r="A134" s="13" t="s">
        <v>60</v>
      </c>
      <c r="B134" s="454" t="s">
        <v>363</v>
      </c>
      <c r="C134" s="167"/>
      <c r="D134" s="167"/>
      <c r="E134" s="104"/>
    </row>
    <row r="135" spans="1:5" ht="12" customHeight="1">
      <c r="A135" s="13" t="s">
        <v>61</v>
      </c>
      <c r="B135" s="454" t="s">
        <v>551</v>
      </c>
      <c r="C135" s="167"/>
      <c r="D135" s="167"/>
      <c r="E135" s="104"/>
    </row>
    <row r="136" spans="1:5" ht="12" customHeight="1">
      <c r="A136" s="13" t="s">
        <v>199</v>
      </c>
      <c r="B136" s="454" t="s">
        <v>355</v>
      </c>
      <c r="C136" s="167"/>
      <c r="D136" s="167"/>
      <c r="E136" s="104"/>
    </row>
    <row r="137" spans="1:5" ht="12" customHeight="1" thickBot="1">
      <c r="A137" s="11" t="s">
        <v>200</v>
      </c>
      <c r="B137" s="457" t="s">
        <v>552</v>
      </c>
      <c r="C137" s="167"/>
      <c r="D137" s="167"/>
      <c r="E137" s="104"/>
    </row>
    <row r="138" spans="1:5" ht="12" customHeight="1" thickBot="1">
      <c r="A138" s="18" t="s">
        <v>12</v>
      </c>
      <c r="B138" s="456" t="s">
        <v>553</v>
      </c>
      <c r="C138" s="172">
        <f>+C139+C140+C141+C142</f>
        <v>15762046</v>
      </c>
      <c r="D138" s="172">
        <f>+D139+D140+D141+D142</f>
        <v>10855627</v>
      </c>
      <c r="E138" s="208">
        <f>+E139+E140+E141+E142</f>
        <v>10855627</v>
      </c>
    </row>
    <row r="139" spans="1:5" ht="12" customHeight="1">
      <c r="A139" s="13" t="s">
        <v>62</v>
      </c>
      <c r="B139" s="454" t="s">
        <v>282</v>
      </c>
      <c r="C139" s="167"/>
      <c r="D139" s="167"/>
      <c r="E139" s="104"/>
    </row>
    <row r="140" spans="1:5" ht="12" customHeight="1">
      <c r="A140" s="13" t="s">
        <v>63</v>
      </c>
      <c r="B140" s="454" t="s">
        <v>283</v>
      </c>
      <c r="C140" s="167">
        <v>15762046</v>
      </c>
      <c r="D140" s="167">
        <v>10855627</v>
      </c>
      <c r="E140" s="104">
        <v>10855627</v>
      </c>
    </row>
    <row r="141" spans="1:5" ht="12" customHeight="1">
      <c r="A141" s="13" t="s">
        <v>211</v>
      </c>
      <c r="B141" s="454" t="s">
        <v>554</v>
      </c>
      <c r="C141" s="167"/>
      <c r="D141" s="167"/>
      <c r="E141" s="104"/>
    </row>
    <row r="142" spans="1:5" ht="12" customHeight="1" thickBot="1">
      <c r="A142" s="11" t="s">
        <v>212</v>
      </c>
      <c r="B142" s="457" t="s">
        <v>299</v>
      </c>
      <c r="C142" s="167"/>
      <c r="D142" s="167"/>
      <c r="E142" s="104"/>
    </row>
    <row r="143" spans="1:9" ht="15" customHeight="1" thickBot="1">
      <c r="A143" s="18" t="s">
        <v>13</v>
      </c>
      <c r="B143" s="456" t="s">
        <v>555</v>
      </c>
      <c r="C143" s="246">
        <f>+C144+C145+C146+C147</f>
        <v>0</v>
      </c>
      <c r="D143" s="246">
        <f>+D144+D145+D146+D147</f>
        <v>0</v>
      </c>
      <c r="E143" s="240">
        <f>+E144+E145+E146+E147</f>
        <v>0</v>
      </c>
      <c r="F143" s="189"/>
      <c r="G143" s="190"/>
      <c r="H143" s="190"/>
      <c r="I143" s="190"/>
    </row>
    <row r="144" spans="1:5" s="178" customFormat="1" ht="12.75" customHeight="1">
      <c r="A144" s="13" t="s">
        <v>122</v>
      </c>
      <c r="B144" s="454" t="s">
        <v>556</v>
      </c>
      <c r="C144" s="167"/>
      <c r="D144" s="167"/>
      <c r="E144" s="104"/>
    </row>
    <row r="145" spans="1:5" ht="13.5" customHeight="1">
      <c r="A145" s="13" t="s">
        <v>123</v>
      </c>
      <c r="B145" s="454" t="s">
        <v>557</v>
      </c>
      <c r="C145" s="167"/>
      <c r="D145" s="167"/>
      <c r="E145" s="104"/>
    </row>
    <row r="146" spans="1:5" ht="13.5" customHeight="1">
      <c r="A146" s="13" t="s">
        <v>146</v>
      </c>
      <c r="B146" s="454" t="s">
        <v>558</v>
      </c>
      <c r="C146" s="167"/>
      <c r="D146" s="167"/>
      <c r="E146" s="104"/>
    </row>
    <row r="147" spans="1:5" ht="13.5" customHeight="1" thickBot="1">
      <c r="A147" s="13" t="s">
        <v>214</v>
      </c>
      <c r="B147" s="454" t="s">
        <v>559</v>
      </c>
      <c r="C147" s="167"/>
      <c r="D147" s="167"/>
      <c r="E147" s="104"/>
    </row>
    <row r="148" spans="1:5" ht="12.75" customHeight="1" thickBot="1">
      <c r="A148" s="18" t="s">
        <v>14</v>
      </c>
      <c r="B148" s="456" t="s">
        <v>560</v>
      </c>
      <c r="C148" s="248">
        <f>+C129+C133+C138+C143</f>
        <v>15762046</v>
      </c>
      <c r="D148" s="248">
        <f>+D129+D133+D138+D143</f>
        <v>10855627</v>
      </c>
      <c r="E148" s="242">
        <f>+E129+E133+E138+E143</f>
        <v>10855627</v>
      </c>
    </row>
    <row r="149" spans="1:5" ht="13.5" customHeight="1" thickBot="1">
      <c r="A149" s="113" t="s">
        <v>15</v>
      </c>
      <c r="B149" s="458" t="s">
        <v>561</v>
      </c>
      <c r="C149" s="248">
        <f>+C128+C148</f>
        <v>983200750</v>
      </c>
      <c r="D149" s="248">
        <f>+D128+D148</f>
        <v>1334887205</v>
      </c>
      <c r="E149" s="242">
        <f>+E128+E148</f>
        <v>804040937</v>
      </c>
    </row>
    <row r="150" spans="3:4" ht="13.5" customHeight="1">
      <c r="C150" s="722"/>
      <c r="D150" s="722">
        <f>D89-D149</f>
        <v>0</v>
      </c>
    </row>
    <row r="151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13">
    <mergeCell ref="A1:E1"/>
    <mergeCell ref="A2:E2"/>
    <mergeCell ref="A3:E3"/>
    <mergeCell ref="A4:E4"/>
    <mergeCell ref="A6:A7"/>
    <mergeCell ref="B6:B7"/>
    <mergeCell ref="C6:C7"/>
    <mergeCell ref="D6:E6"/>
    <mergeCell ref="A90:E90"/>
    <mergeCell ref="A92:A93"/>
    <mergeCell ref="B92:B93"/>
    <mergeCell ref="C92:C93"/>
    <mergeCell ref="D92:E92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7" r:id="rId1"/>
  <rowBreaks count="1" manualBreakCount="1">
    <brk id="89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zoomScale="120" zoomScaleNormal="120" workbookViewId="0" topLeftCell="A4">
      <selection activeCell="K20" sqref="K20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65" t="s">
        <v>788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1:11" ht="14.25" thickBot="1">
      <c r="A2" s="403"/>
      <c r="B2" s="404"/>
      <c r="C2" s="404"/>
      <c r="D2" s="404"/>
      <c r="E2" s="404"/>
      <c r="F2" s="404"/>
      <c r="G2" s="404"/>
      <c r="H2" s="404"/>
      <c r="I2" s="404"/>
      <c r="J2" s="412" t="str">
        <f>'Z_1.tájékoztató_t.'!E5</f>
        <v>Forintban</v>
      </c>
      <c r="K2" s="864" t="s">
        <v>990</v>
      </c>
    </row>
    <row r="3" spans="1:11" s="462" customFormat="1" ht="26.25" customHeight="1">
      <c r="A3" s="936" t="s">
        <v>52</v>
      </c>
      <c r="B3" s="938" t="s">
        <v>562</v>
      </c>
      <c r="C3" s="938" t="s">
        <v>563</v>
      </c>
      <c r="D3" s="938" t="s">
        <v>564</v>
      </c>
      <c r="E3" s="938" t="s">
        <v>886</v>
      </c>
      <c r="F3" s="459" t="s">
        <v>565</v>
      </c>
      <c r="G3" s="460"/>
      <c r="H3" s="460"/>
      <c r="I3" s="461"/>
      <c r="J3" s="941" t="s">
        <v>566</v>
      </c>
      <c r="K3" s="864"/>
    </row>
    <row r="4" spans="1:11" s="466" customFormat="1" ht="32.25" customHeight="1" thickBot="1">
      <c r="A4" s="937"/>
      <c r="B4" s="939"/>
      <c r="C4" s="939"/>
      <c r="D4" s="940"/>
      <c r="E4" s="940"/>
      <c r="F4" s="463" t="s">
        <v>858</v>
      </c>
      <c r="G4" s="464" t="s">
        <v>790</v>
      </c>
      <c r="H4" s="464" t="s">
        <v>791</v>
      </c>
      <c r="I4" s="465" t="s">
        <v>792</v>
      </c>
      <c r="J4" s="942"/>
      <c r="K4" s="864"/>
    </row>
    <row r="5" spans="1:11" s="471" customFormat="1" ht="13.5" customHeight="1" thickBot="1">
      <c r="A5" s="467" t="s">
        <v>388</v>
      </c>
      <c r="B5" s="468" t="s">
        <v>567</v>
      </c>
      <c r="C5" s="469" t="s">
        <v>390</v>
      </c>
      <c r="D5" s="469" t="s">
        <v>392</v>
      </c>
      <c r="E5" s="469" t="s">
        <v>391</v>
      </c>
      <c r="F5" s="469" t="s">
        <v>393</v>
      </c>
      <c r="G5" s="469" t="s">
        <v>394</v>
      </c>
      <c r="H5" s="469" t="s">
        <v>395</v>
      </c>
      <c r="I5" s="469" t="s">
        <v>423</v>
      </c>
      <c r="J5" s="470" t="s">
        <v>568</v>
      </c>
      <c r="K5" s="864"/>
    </row>
    <row r="6" spans="1:11" ht="33.75" customHeight="1">
      <c r="A6" s="472" t="s">
        <v>6</v>
      </c>
      <c r="B6" s="473" t="s">
        <v>569</v>
      </c>
      <c r="C6" s="474"/>
      <c r="D6" s="475">
        <f aca="true" t="shared" si="0" ref="D6:I6">SUM(D7:D8)</f>
        <v>0</v>
      </c>
      <c r="E6" s="475">
        <f t="shared" si="0"/>
        <v>0</v>
      </c>
      <c r="F6" s="475">
        <f t="shared" si="0"/>
        <v>0</v>
      </c>
      <c r="G6" s="475">
        <f t="shared" si="0"/>
        <v>0</v>
      </c>
      <c r="H6" s="475">
        <f t="shared" si="0"/>
        <v>0</v>
      </c>
      <c r="I6" s="476">
        <f t="shared" si="0"/>
        <v>0</v>
      </c>
      <c r="J6" s="477">
        <f aca="true" t="shared" si="1" ref="J6:J18">SUM(F6:I6)</f>
        <v>0</v>
      </c>
      <c r="K6" s="864"/>
    </row>
    <row r="7" spans="1:11" ht="21" customHeight="1">
      <c r="A7" s="478" t="s">
        <v>7</v>
      </c>
      <c r="B7" s="479" t="s">
        <v>570</v>
      </c>
      <c r="C7" s="480"/>
      <c r="D7" s="21"/>
      <c r="E7" s="21"/>
      <c r="F7" s="21"/>
      <c r="G7" s="21"/>
      <c r="H7" s="21"/>
      <c r="I7" s="481"/>
      <c r="J7" s="482">
        <f t="shared" si="1"/>
        <v>0</v>
      </c>
      <c r="K7" s="864"/>
    </row>
    <row r="8" spans="1:11" ht="21" customHeight="1">
      <c r="A8" s="478" t="s">
        <v>8</v>
      </c>
      <c r="B8" s="479" t="s">
        <v>570</v>
      </c>
      <c r="C8" s="480"/>
      <c r="D8" s="21"/>
      <c r="E8" s="21"/>
      <c r="F8" s="21"/>
      <c r="G8" s="21"/>
      <c r="H8" s="21"/>
      <c r="I8" s="481"/>
      <c r="J8" s="482">
        <f t="shared" si="1"/>
        <v>0</v>
      </c>
      <c r="K8" s="864"/>
    </row>
    <row r="9" spans="1:11" ht="33" customHeight="1">
      <c r="A9" s="478" t="s">
        <v>9</v>
      </c>
      <c r="B9" s="483" t="s">
        <v>571</v>
      </c>
      <c r="C9" s="484"/>
      <c r="D9" s="485">
        <f aca="true" t="shared" si="2" ref="D9:I9">SUM(D10:D11)</f>
        <v>0</v>
      </c>
      <c r="E9" s="485">
        <f t="shared" si="2"/>
        <v>0</v>
      </c>
      <c r="F9" s="485">
        <f t="shared" si="2"/>
        <v>0</v>
      </c>
      <c r="G9" s="485">
        <f t="shared" si="2"/>
        <v>0</v>
      </c>
      <c r="H9" s="485">
        <f t="shared" si="2"/>
        <v>0</v>
      </c>
      <c r="I9" s="486">
        <f t="shared" si="2"/>
        <v>0</v>
      </c>
      <c r="J9" s="487">
        <f t="shared" si="1"/>
        <v>0</v>
      </c>
      <c r="K9" s="864"/>
    </row>
    <row r="10" spans="1:11" ht="21" customHeight="1">
      <c r="A10" s="478" t="s">
        <v>10</v>
      </c>
      <c r="B10" s="479" t="s">
        <v>570</v>
      </c>
      <c r="C10" s="480"/>
      <c r="D10" s="21"/>
      <c r="E10" s="21"/>
      <c r="F10" s="21"/>
      <c r="G10" s="21"/>
      <c r="H10" s="21"/>
      <c r="I10" s="481"/>
      <c r="J10" s="482">
        <f t="shared" si="1"/>
        <v>0</v>
      </c>
      <c r="K10" s="864"/>
    </row>
    <row r="11" spans="1:11" ht="18" customHeight="1">
      <c r="A11" s="478" t="s">
        <v>11</v>
      </c>
      <c r="B11" s="479" t="s">
        <v>570</v>
      </c>
      <c r="C11" s="480"/>
      <c r="D11" s="21"/>
      <c r="E11" s="21"/>
      <c r="F11" s="21"/>
      <c r="G11" s="21"/>
      <c r="H11" s="21"/>
      <c r="I11" s="481"/>
      <c r="J11" s="482">
        <f t="shared" si="1"/>
        <v>0</v>
      </c>
      <c r="K11" s="864"/>
    </row>
    <row r="12" spans="1:11" ht="21" customHeight="1">
      <c r="A12" s="478" t="s">
        <v>12</v>
      </c>
      <c r="B12" s="488" t="s">
        <v>572</v>
      </c>
      <c r="C12" s="484"/>
      <c r="D12" s="485">
        <f aca="true" t="shared" si="3" ref="D12:I12">SUM(D13:D13)</f>
        <v>0</v>
      </c>
      <c r="E12" s="485">
        <f t="shared" si="3"/>
        <v>0</v>
      </c>
      <c r="F12" s="485">
        <f t="shared" si="3"/>
        <v>0</v>
      </c>
      <c r="G12" s="485">
        <f t="shared" si="3"/>
        <v>0</v>
      </c>
      <c r="H12" s="485">
        <f t="shared" si="3"/>
        <v>0</v>
      </c>
      <c r="I12" s="486">
        <f t="shared" si="3"/>
        <v>0</v>
      </c>
      <c r="J12" s="487">
        <f t="shared" si="1"/>
        <v>0</v>
      </c>
      <c r="K12" s="864"/>
    </row>
    <row r="13" spans="1:11" ht="21" customHeight="1">
      <c r="A13" s="478" t="s">
        <v>13</v>
      </c>
      <c r="B13" s="479" t="s">
        <v>570</v>
      </c>
      <c r="C13" s="480"/>
      <c r="D13" s="21"/>
      <c r="E13" s="21"/>
      <c r="F13" s="21"/>
      <c r="G13" s="21"/>
      <c r="H13" s="21"/>
      <c r="I13" s="481"/>
      <c r="J13" s="482">
        <f t="shared" si="1"/>
        <v>0</v>
      </c>
      <c r="K13" s="864"/>
    </row>
    <row r="14" spans="1:11" ht="21" customHeight="1">
      <c r="A14" s="478" t="s">
        <v>14</v>
      </c>
      <c r="B14" s="488" t="s">
        <v>573</v>
      </c>
      <c r="C14" s="484"/>
      <c r="D14" s="485">
        <f aca="true" t="shared" si="4" ref="D14:I14">SUM(D15:D15)</f>
        <v>0</v>
      </c>
      <c r="E14" s="485">
        <f t="shared" si="4"/>
        <v>0</v>
      </c>
      <c r="F14" s="485">
        <f t="shared" si="4"/>
        <v>0</v>
      </c>
      <c r="G14" s="485">
        <f t="shared" si="4"/>
        <v>0</v>
      </c>
      <c r="H14" s="485">
        <f t="shared" si="4"/>
        <v>0</v>
      </c>
      <c r="I14" s="486">
        <f t="shared" si="4"/>
        <v>0</v>
      </c>
      <c r="J14" s="487">
        <f t="shared" si="1"/>
        <v>0</v>
      </c>
      <c r="K14" s="864"/>
    </row>
    <row r="15" spans="1:11" ht="21" customHeight="1">
      <c r="A15" s="478" t="s">
        <v>15</v>
      </c>
      <c r="B15" s="479" t="s">
        <v>570</v>
      </c>
      <c r="C15" s="480"/>
      <c r="D15" s="21"/>
      <c r="E15" s="21"/>
      <c r="F15" s="21"/>
      <c r="G15" s="21"/>
      <c r="H15" s="21"/>
      <c r="I15" s="481"/>
      <c r="J15" s="482">
        <f t="shared" si="1"/>
        <v>0</v>
      </c>
      <c r="K15" s="864"/>
    </row>
    <row r="16" spans="1:11" ht="21" customHeight="1">
      <c r="A16" s="489" t="s">
        <v>16</v>
      </c>
      <c r="B16" s="490" t="s">
        <v>574</v>
      </c>
      <c r="C16" s="491"/>
      <c r="D16" s="492">
        <f aca="true" t="shared" si="5" ref="D16:I16">SUM(D17:D18)</f>
        <v>0</v>
      </c>
      <c r="E16" s="492">
        <f t="shared" si="5"/>
        <v>0</v>
      </c>
      <c r="F16" s="492">
        <f t="shared" si="5"/>
        <v>0</v>
      </c>
      <c r="G16" s="492">
        <f t="shared" si="5"/>
        <v>0</v>
      </c>
      <c r="H16" s="492">
        <f t="shared" si="5"/>
        <v>0</v>
      </c>
      <c r="I16" s="493">
        <f t="shared" si="5"/>
        <v>0</v>
      </c>
      <c r="J16" s="487">
        <f t="shared" si="1"/>
        <v>0</v>
      </c>
      <c r="K16" s="864"/>
    </row>
    <row r="17" spans="1:11" ht="21" customHeight="1">
      <c r="A17" s="489" t="s">
        <v>17</v>
      </c>
      <c r="B17" s="479" t="s">
        <v>570</v>
      </c>
      <c r="C17" s="480"/>
      <c r="D17" s="21"/>
      <c r="E17" s="21"/>
      <c r="F17" s="21"/>
      <c r="G17" s="21"/>
      <c r="H17" s="21"/>
      <c r="I17" s="481"/>
      <c r="J17" s="482">
        <f t="shared" si="1"/>
        <v>0</v>
      </c>
      <c r="K17" s="864"/>
    </row>
    <row r="18" spans="1:11" ht="21" customHeight="1" thickBot="1">
      <c r="A18" s="489" t="s">
        <v>18</v>
      </c>
      <c r="B18" s="479" t="s">
        <v>570</v>
      </c>
      <c r="C18" s="494"/>
      <c r="D18" s="495"/>
      <c r="E18" s="495"/>
      <c r="F18" s="495"/>
      <c r="G18" s="495"/>
      <c r="H18" s="495"/>
      <c r="I18" s="496"/>
      <c r="J18" s="482">
        <f t="shared" si="1"/>
        <v>0</v>
      </c>
      <c r="K18" s="864"/>
    </row>
    <row r="19" spans="1:11" ht="21" customHeight="1" thickBot="1">
      <c r="A19" s="497" t="s">
        <v>19</v>
      </c>
      <c r="B19" s="498" t="s">
        <v>575</v>
      </c>
      <c r="C19" s="499"/>
      <c r="D19" s="500">
        <f aca="true" t="shared" si="6" ref="D19:J19">D6+D9+D12+D14+D16</f>
        <v>0</v>
      </c>
      <c r="E19" s="500">
        <f t="shared" si="6"/>
        <v>0</v>
      </c>
      <c r="F19" s="500">
        <f t="shared" si="6"/>
        <v>0</v>
      </c>
      <c r="G19" s="500">
        <f t="shared" si="6"/>
        <v>0</v>
      </c>
      <c r="H19" s="500">
        <f t="shared" si="6"/>
        <v>0</v>
      </c>
      <c r="I19" s="501">
        <f t="shared" si="6"/>
        <v>0</v>
      </c>
      <c r="J19" s="502">
        <f t="shared" si="6"/>
        <v>0</v>
      </c>
      <c r="K19" s="864"/>
    </row>
  </sheetData>
  <sheetProtection sheet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6" t="s">
        <v>526</v>
      </c>
      <c r="B1" s="80"/>
    </row>
    <row r="2" spans="1:2" ht="12.75">
      <c r="A2" s="80"/>
      <c r="B2" s="80"/>
    </row>
    <row r="3" spans="1:2" ht="12.75">
      <c r="A3" s="278"/>
      <c r="B3" s="278"/>
    </row>
    <row r="4" spans="1:2" ht="15.75">
      <c r="A4" s="82"/>
      <c r="B4" s="282"/>
    </row>
    <row r="5" spans="1:2" ht="15.75">
      <c r="A5" s="82"/>
      <c r="B5" s="282"/>
    </row>
    <row r="6" spans="1:2" s="67" customFormat="1" ht="15.75">
      <c r="A6" s="82" t="s">
        <v>856</v>
      </c>
      <c r="B6" s="278"/>
    </row>
    <row r="7" spans="1:2" s="67" customFormat="1" ht="12.75">
      <c r="A7" s="278"/>
      <c r="B7" s="278"/>
    </row>
    <row r="8" spans="1:2" s="67" customFormat="1" ht="12.75">
      <c r="A8" s="278"/>
      <c r="B8" s="278"/>
    </row>
    <row r="9" spans="1:2" ht="12.75">
      <c r="A9" s="278" t="s">
        <v>464</v>
      </c>
      <c r="B9" s="278" t="s">
        <v>425</v>
      </c>
    </row>
    <row r="10" spans="1:2" ht="12.75">
      <c r="A10" s="278" t="s">
        <v>462</v>
      </c>
      <c r="B10" s="278" t="s">
        <v>431</v>
      </c>
    </row>
    <row r="11" spans="1:2" ht="12.75">
      <c r="A11" s="278" t="s">
        <v>463</v>
      </c>
      <c r="B11" s="278" t="s">
        <v>432</v>
      </c>
    </row>
    <row r="12" spans="1:2" ht="12.75">
      <c r="A12" s="278"/>
      <c r="B12" s="278"/>
    </row>
    <row r="13" spans="1:2" ht="15.75">
      <c r="A13" s="82" t="str">
        <f>+CONCATENATE(LEFT(A6,4),". évi módosított előirányzat BEVÉTELEK")</f>
        <v>2018. évi módosított előirányzat BEVÉTELEK</v>
      </c>
      <c r="B13" s="282"/>
    </row>
    <row r="14" spans="1:2" ht="12.75">
      <c r="A14" s="278"/>
      <c r="B14" s="278"/>
    </row>
    <row r="15" spans="1:2" s="67" customFormat="1" ht="12.75">
      <c r="A15" s="278" t="s">
        <v>465</v>
      </c>
      <c r="B15" s="278" t="s">
        <v>426</v>
      </c>
    </row>
    <row r="16" spans="1:2" ht="12.75">
      <c r="A16" s="278" t="s">
        <v>466</v>
      </c>
      <c r="B16" s="278" t="s">
        <v>433</v>
      </c>
    </row>
    <row r="17" spans="1:2" ht="12.75">
      <c r="A17" s="278" t="s">
        <v>467</v>
      </c>
      <c r="B17" s="278" t="s">
        <v>434</v>
      </c>
    </row>
    <row r="18" spans="1:2" ht="12.75">
      <c r="A18" s="278"/>
      <c r="B18" s="278"/>
    </row>
    <row r="19" spans="1:2" ht="14.25">
      <c r="A19" s="285" t="str">
        <f>+CONCATENATE(LEFT(A6,4),".évi teljesített BEVÉTELEK")</f>
        <v>2018.évi teljesített BEVÉTELEK</v>
      </c>
      <c r="B19" s="282"/>
    </row>
    <row r="20" spans="1:2" ht="12.75">
      <c r="A20" s="278"/>
      <c r="B20" s="278"/>
    </row>
    <row r="21" spans="1:2" ht="12.75">
      <c r="A21" s="278" t="s">
        <v>468</v>
      </c>
      <c r="B21" s="278" t="s">
        <v>427</v>
      </c>
    </row>
    <row r="22" spans="1:2" ht="12.75">
      <c r="A22" s="278" t="s">
        <v>469</v>
      </c>
      <c r="B22" s="278" t="s">
        <v>435</v>
      </c>
    </row>
    <row r="23" spans="1:2" ht="12.75">
      <c r="A23" s="278" t="s">
        <v>470</v>
      </c>
      <c r="B23" s="278" t="s">
        <v>436</v>
      </c>
    </row>
    <row r="24" spans="1:2" ht="12.75">
      <c r="A24" s="278"/>
      <c r="B24" s="278"/>
    </row>
    <row r="25" spans="1:2" ht="15.75">
      <c r="A25" s="82" t="str">
        <f>+CONCATENATE(LEFT(A6,4),". évi eredeti előirányzat KIADÁSOK")</f>
        <v>2018. évi eredeti előirányzat KIADÁSOK</v>
      </c>
      <c r="B25" s="282"/>
    </row>
    <row r="26" spans="1:2" ht="12.75">
      <c r="A26" s="278"/>
      <c r="B26" s="278"/>
    </row>
    <row r="27" spans="1:2" ht="12.75">
      <c r="A27" s="278" t="s">
        <v>471</v>
      </c>
      <c r="B27" s="278" t="s">
        <v>428</v>
      </c>
    </row>
    <row r="28" spans="1:2" ht="12.75">
      <c r="A28" s="278" t="s">
        <v>472</v>
      </c>
      <c r="B28" s="278" t="s">
        <v>437</v>
      </c>
    </row>
    <row r="29" spans="1:2" ht="12.75">
      <c r="A29" s="278" t="s">
        <v>473</v>
      </c>
      <c r="B29" s="278" t="s">
        <v>438</v>
      </c>
    </row>
    <row r="30" spans="1:2" ht="12.75">
      <c r="A30" s="278"/>
      <c r="B30" s="278"/>
    </row>
    <row r="31" spans="1:2" ht="15.75">
      <c r="A31" s="82" t="str">
        <f>+CONCATENATE(LEFT(A6,4),". évi módosított előirányzat KIADÁSOK")</f>
        <v>2018. évi módosított előirányzat KIADÁSOK</v>
      </c>
      <c r="B31" s="282"/>
    </row>
    <row r="32" spans="1:2" ht="12.75">
      <c r="A32" s="278"/>
      <c r="B32" s="278"/>
    </row>
    <row r="33" spans="1:2" ht="12.75">
      <c r="A33" s="278" t="s">
        <v>474</v>
      </c>
      <c r="B33" s="278" t="s">
        <v>429</v>
      </c>
    </row>
    <row r="34" spans="1:2" ht="12.75">
      <c r="A34" s="278" t="s">
        <v>475</v>
      </c>
      <c r="B34" s="278" t="s">
        <v>439</v>
      </c>
    </row>
    <row r="35" spans="1:2" ht="12.75">
      <c r="A35" s="278" t="s">
        <v>476</v>
      </c>
      <c r="B35" s="278" t="s">
        <v>440</v>
      </c>
    </row>
    <row r="36" spans="1:2" ht="12.75">
      <c r="A36" s="278"/>
      <c r="B36" s="278"/>
    </row>
    <row r="37" spans="1:2" ht="15.75">
      <c r="A37" s="284" t="str">
        <f>+CONCATENATE(LEFT(A6,4),".évi teljesített KIADÁSOK")</f>
        <v>2018.évi teljesített KIADÁSOK</v>
      </c>
      <c r="B37" s="282"/>
    </row>
    <row r="38" spans="1:2" ht="12.75">
      <c r="A38" s="278"/>
      <c r="B38" s="278"/>
    </row>
    <row r="39" spans="1:2" ht="12.75">
      <c r="A39" s="278" t="s">
        <v>477</v>
      </c>
      <c r="B39" s="278" t="s">
        <v>430</v>
      </c>
    </row>
    <row r="40" spans="1:2" ht="12.75">
      <c r="A40" s="278" t="s">
        <v>478</v>
      </c>
      <c r="B40" s="278" t="s">
        <v>441</v>
      </c>
    </row>
    <row r="41" spans="1:2" ht="12.75">
      <c r="A41" s="278" t="s">
        <v>479</v>
      </c>
      <c r="B41" s="278" t="s">
        <v>442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workbookViewId="0" topLeftCell="A6">
      <selection activeCell="I22" sqref="I22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65" t="s">
        <v>855</v>
      </c>
      <c r="B1" s="935"/>
      <c r="C1" s="935"/>
      <c r="D1" s="935"/>
      <c r="E1" s="935"/>
      <c r="F1" s="935"/>
      <c r="G1" s="935"/>
      <c r="H1" s="935"/>
    </row>
    <row r="2" spans="1:8" ht="12.75">
      <c r="A2" s="403"/>
      <c r="B2" s="404"/>
      <c r="C2" s="404"/>
      <c r="D2" s="404"/>
      <c r="E2" s="404"/>
      <c r="F2" s="404"/>
      <c r="G2" s="404"/>
      <c r="H2" s="404"/>
    </row>
    <row r="3" spans="1:9" s="503" customFormat="1" ht="15.75" thickBot="1">
      <c r="A3" s="671"/>
      <c r="B3" s="402"/>
      <c r="C3" s="402"/>
      <c r="D3" s="402"/>
      <c r="E3" s="402"/>
      <c r="F3" s="402"/>
      <c r="G3" s="402"/>
      <c r="H3" s="412" t="str">
        <f>'Z_2.tájékoztató_t.'!J2</f>
        <v>Forintban</v>
      </c>
      <c r="I3" s="943" t="s">
        <v>991</v>
      </c>
    </row>
    <row r="4" spans="1:9" s="462" customFormat="1" ht="26.25" customHeight="1">
      <c r="A4" s="944" t="s">
        <v>52</v>
      </c>
      <c r="B4" s="946" t="s">
        <v>576</v>
      </c>
      <c r="C4" s="944" t="s">
        <v>577</v>
      </c>
      <c r="D4" s="944" t="s">
        <v>578</v>
      </c>
      <c r="E4" s="948" t="s">
        <v>887</v>
      </c>
      <c r="F4" s="950" t="s">
        <v>579</v>
      </c>
      <c r="G4" s="951"/>
      <c r="H4" s="952" t="s">
        <v>888</v>
      </c>
      <c r="I4" s="943"/>
    </row>
    <row r="5" spans="1:9" s="466" customFormat="1" ht="40.5" customHeight="1" thickBot="1">
      <c r="A5" s="945"/>
      <c r="B5" s="947"/>
      <c r="C5" s="947"/>
      <c r="D5" s="945"/>
      <c r="E5" s="949"/>
      <c r="F5" s="672" t="s">
        <v>858</v>
      </c>
      <c r="G5" s="673" t="s">
        <v>790</v>
      </c>
      <c r="H5" s="953"/>
      <c r="I5" s="943"/>
    </row>
    <row r="6" spans="1:9" s="504" customFormat="1" ht="12.75" customHeight="1" thickBot="1">
      <c r="A6" s="674" t="s">
        <v>388</v>
      </c>
      <c r="B6" s="675" t="s">
        <v>389</v>
      </c>
      <c r="C6" s="675" t="s">
        <v>390</v>
      </c>
      <c r="D6" s="676" t="s">
        <v>392</v>
      </c>
      <c r="E6" s="674" t="s">
        <v>391</v>
      </c>
      <c r="F6" s="676" t="s">
        <v>393</v>
      </c>
      <c r="G6" s="676" t="s">
        <v>394</v>
      </c>
      <c r="H6" s="373" t="s">
        <v>395</v>
      </c>
      <c r="I6" s="943"/>
    </row>
    <row r="7" spans="1:9" ht="22.5" customHeight="1" thickBot="1">
      <c r="A7" s="505" t="s">
        <v>6</v>
      </c>
      <c r="B7" s="506" t="s">
        <v>580</v>
      </c>
      <c r="C7" s="507"/>
      <c r="D7" s="508"/>
      <c r="E7" s="509">
        <f>SUM(E8:E13)</f>
        <v>0</v>
      </c>
      <c r="F7" s="510">
        <f>SUM(F8:F13)</f>
        <v>0</v>
      </c>
      <c r="G7" s="510">
        <f>SUM(G8:G13)</f>
        <v>0</v>
      </c>
      <c r="H7" s="511">
        <f>SUM(H8:H13)</f>
        <v>0</v>
      </c>
      <c r="I7" s="943"/>
    </row>
    <row r="8" spans="1:9" ht="22.5" customHeight="1">
      <c r="A8" s="512" t="s">
        <v>7</v>
      </c>
      <c r="B8" s="513" t="s">
        <v>570</v>
      </c>
      <c r="C8" s="514"/>
      <c r="D8" s="515"/>
      <c r="E8" s="516"/>
      <c r="F8" s="21"/>
      <c r="G8" s="21"/>
      <c r="H8" s="517"/>
      <c r="I8" s="943"/>
    </row>
    <row r="9" spans="1:9" ht="22.5" customHeight="1">
      <c r="A9" s="512" t="s">
        <v>8</v>
      </c>
      <c r="B9" s="513" t="s">
        <v>570</v>
      </c>
      <c r="C9" s="514"/>
      <c r="D9" s="515"/>
      <c r="E9" s="516"/>
      <c r="F9" s="21"/>
      <c r="G9" s="21"/>
      <c r="H9" s="517"/>
      <c r="I9" s="943"/>
    </row>
    <row r="10" spans="1:9" ht="22.5" customHeight="1">
      <c r="A10" s="512" t="s">
        <v>9</v>
      </c>
      <c r="B10" s="513" t="s">
        <v>570</v>
      </c>
      <c r="C10" s="514"/>
      <c r="D10" s="515"/>
      <c r="E10" s="516"/>
      <c r="F10" s="21"/>
      <c r="G10" s="21"/>
      <c r="H10" s="517"/>
      <c r="I10" s="943"/>
    </row>
    <row r="11" spans="1:9" ht="22.5" customHeight="1">
      <c r="A11" s="512" t="s">
        <v>10</v>
      </c>
      <c r="B11" s="513" t="s">
        <v>570</v>
      </c>
      <c r="C11" s="514"/>
      <c r="D11" s="515"/>
      <c r="E11" s="516"/>
      <c r="F11" s="21"/>
      <c r="G11" s="21"/>
      <c r="H11" s="517"/>
      <c r="I11" s="943"/>
    </row>
    <row r="12" spans="1:9" ht="22.5" customHeight="1">
      <c r="A12" s="512" t="s">
        <v>11</v>
      </c>
      <c r="B12" s="513" t="s">
        <v>570</v>
      </c>
      <c r="C12" s="514"/>
      <c r="D12" s="515"/>
      <c r="E12" s="516"/>
      <c r="F12" s="21"/>
      <c r="G12" s="21"/>
      <c r="H12" s="517"/>
      <c r="I12" s="943"/>
    </row>
    <row r="13" spans="1:9" ht="22.5" customHeight="1" thickBot="1">
      <c r="A13" s="512" t="s">
        <v>12</v>
      </c>
      <c r="B13" s="513" t="s">
        <v>570</v>
      </c>
      <c r="C13" s="514"/>
      <c r="D13" s="515"/>
      <c r="E13" s="516"/>
      <c r="F13" s="21"/>
      <c r="G13" s="21"/>
      <c r="H13" s="517"/>
      <c r="I13" s="943"/>
    </row>
    <row r="14" spans="1:9" ht="22.5" customHeight="1" thickBot="1">
      <c r="A14" s="505" t="s">
        <v>13</v>
      </c>
      <c r="B14" s="506" t="s">
        <v>581</v>
      </c>
      <c r="C14" s="518"/>
      <c r="D14" s="519"/>
      <c r="E14" s="509">
        <f>SUM(E15:E20)</f>
        <v>0</v>
      </c>
      <c r="F14" s="510">
        <f>SUM(F15:F20)</f>
        <v>0</v>
      </c>
      <c r="G14" s="510">
        <f>SUM(G15:G20)</f>
        <v>0</v>
      </c>
      <c r="H14" s="511">
        <f>SUM(H15:H20)</f>
        <v>0</v>
      </c>
      <c r="I14" s="943"/>
    </row>
    <row r="15" spans="1:9" ht="22.5" customHeight="1">
      <c r="A15" s="512" t="s">
        <v>14</v>
      </c>
      <c r="B15" s="513" t="s">
        <v>570</v>
      </c>
      <c r="C15" s="514"/>
      <c r="D15" s="515"/>
      <c r="E15" s="516"/>
      <c r="F15" s="21"/>
      <c r="G15" s="21"/>
      <c r="H15" s="517"/>
      <c r="I15" s="943"/>
    </row>
    <row r="16" spans="1:9" ht="22.5" customHeight="1">
      <c r="A16" s="512" t="s">
        <v>15</v>
      </c>
      <c r="B16" s="513" t="s">
        <v>570</v>
      </c>
      <c r="C16" s="514"/>
      <c r="D16" s="515"/>
      <c r="E16" s="516"/>
      <c r="F16" s="21"/>
      <c r="G16" s="21"/>
      <c r="H16" s="517"/>
      <c r="I16" s="943"/>
    </row>
    <row r="17" spans="1:9" ht="22.5" customHeight="1">
      <c r="A17" s="512" t="s">
        <v>16</v>
      </c>
      <c r="B17" s="513" t="s">
        <v>570</v>
      </c>
      <c r="C17" s="514"/>
      <c r="D17" s="515"/>
      <c r="E17" s="516"/>
      <c r="F17" s="21"/>
      <c r="G17" s="21"/>
      <c r="H17" s="517"/>
      <c r="I17" s="943"/>
    </row>
    <row r="18" spans="1:9" ht="22.5" customHeight="1">
      <c r="A18" s="512" t="s">
        <v>17</v>
      </c>
      <c r="B18" s="513" t="s">
        <v>570</v>
      </c>
      <c r="C18" s="514"/>
      <c r="D18" s="515"/>
      <c r="E18" s="516"/>
      <c r="F18" s="21"/>
      <c r="G18" s="21"/>
      <c r="H18" s="517"/>
      <c r="I18" s="943"/>
    </row>
    <row r="19" spans="1:9" ht="22.5" customHeight="1">
      <c r="A19" s="512" t="s">
        <v>18</v>
      </c>
      <c r="B19" s="513" t="s">
        <v>570</v>
      </c>
      <c r="C19" s="514"/>
      <c r="D19" s="515"/>
      <c r="E19" s="516"/>
      <c r="F19" s="21"/>
      <c r="G19" s="21"/>
      <c r="H19" s="517"/>
      <c r="I19" s="943"/>
    </row>
    <row r="20" spans="1:9" ht="22.5" customHeight="1" thickBot="1">
      <c r="A20" s="512" t="s">
        <v>19</v>
      </c>
      <c r="B20" s="513" t="s">
        <v>570</v>
      </c>
      <c r="C20" s="514"/>
      <c r="D20" s="515"/>
      <c r="E20" s="516"/>
      <c r="F20" s="21"/>
      <c r="G20" s="21"/>
      <c r="H20" s="517"/>
      <c r="I20" s="943"/>
    </row>
    <row r="21" spans="1:9" ht="22.5" customHeight="1" thickBot="1">
      <c r="A21" s="505" t="s">
        <v>20</v>
      </c>
      <c r="B21" s="506" t="s">
        <v>582</v>
      </c>
      <c r="C21" s="507"/>
      <c r="D21" s="508"/>
      <c r="E21" s="509">
        <f>E7+E14</f>
        <v>0</v>
      </c>
      <c r="F21" s="510">
        <f>F7+F14</f>
        <v>0</v>
      </c>
      <c r="G21" s="510">
        <f>G7+G14</f>
        <v>0</v>
      </c>
      <c r="H21" s="511">
        <f>H7+H14</f>
        <v>0</v>
      </c>
      <c r="I21" s="943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zoomScale="120" zoomScaleNormal="120" workbookViewId="0" topLeftCell="A1">
      <selection activeCell="J20" sqref="J20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66" t="s">
        <v>889</v>
      </c>
      <c r="B1" s="967"/>
      <c r="C1" s="967"/>
      <c r="D1" s="967"/>
      <c r="E1" s="967"/>
      <c r="F1" s="967"/>
      <c r="G1" s="967"/>
      <c r="H1" s="967"/>
      <c r="I1" s="967"/>
      <c r="J1" s="943" t="s">
        <v>992</v>
      </c>
    </row>
    <row r="2" spans="1:10" ht="14.25" thickBot="1">
      <c r="A2" s="68"/>
      <c r="B2" s="68"/>
      <c r="C2" s="68"/>
      <c r="D2" s="68"/>
      <c r="E2" s="68"/>
      <c r="F2" s="68"/>
      <c r="G2" s="68"/>
      <c r="H2" s="968" t="str">
        <f>'Z_3.tájékoztató_t.'!H3</f>
        <v>Forintban</v>
      </c>
      <c r="I2" s="968"/>
      <c r="J2" s="943"/>
    </row>
    <row r="3" spans="1:10" ht="13.5" thickBot="1">
      <c r="A3" s="969" t="s">
        <v>4</v>
      </c>
      <c r="B3" s="971" t="s">
        <v>583</v>
      </c>
      <c r="C3" s="973" t="s">
        <v>584</v>
      </c>
      <c r="D3" s="975" t="s">
        <v>585</v>
      </c>
      <c r="E3" s="976"/>
      <c r="F3" s="976"/>
      <c r="G3" s="976"/>
      <c r="H3" s="976"/>
      <c r="I3" s="954" t="s">
        <v>586</v>
      </c>
      <c r="J3" s="943"/>
    </row>
    <row r="4" spans="1:10" s="46" customFormat="1" ht="42" customHeight="1" thickBot="1">
      <c r="A4" s="970"/>
      <c r="B4" s="972"/>
      <c r="C4" s="974"/>
      <c r="D4" s="395" t="s">
        <v>587</v>
      </c>
      <c r="E4" s="395" t="s">
        <v>588</v>
      </c>
      <c r="F4" s="395" t="s">
        <v>589</v>
      </c>
      <c r="G4" s="677" t="s">
        <v>590</v>
      </c>
      <c r="H4" s="677" t="s">
        <v>591</v>
      </c>
      <c r="I4" s="955"/>
      <c r="J4" s="943"/>
    </row>
    <row r="5" spans="1:10" s="46" customFormat="1" ht="12" customHeight="1" thickBot="1">
      <c r="A5" s="426" t="s">
        <v>388</v>
      </c>
      <c r="B5" s="427" t="s">
        <v>389</v>
      </c>
      <c r="C5" s="427" t="s">
        <v>390</v>
      </c>
      <c r="D5" s="427" t="s">
        <v>392</v>
      </c>
      <c r="E5" s="427" t="s">
        <v>391</v>
      </c>
      <c r="F5" s="427" t="s">
        <v>393</v>
      </c>
      <c r="G5" s="427" t="s">
        <v>394</v>
      </c>
      <c r="H5" s="427" t="s">
        <v>592</v>
      </c>
      <c r="I5" s="429" t="s">
        <v>593</v>
      </c>
      <c r="J5" s="943"/>
    </row>
    <row r="6" spans="1:10" s="46" customFormat="1" ht="18" customHeight="1">
      <c r="A6" s="956" t="s">
        <v>594</v>
      </c>
      <c r="B6" s="957"/>
      <c r="C6" s="957"/>
      <c r="D6" s="957"/>
      <c r="E6" s="957"/>
      <c r="F6" s="957"/>
      <c r="G6" s="957"/>
      <c r="H6" s="957"/>
      <c r="I6" s="958"/>
      <c r="J6" s="943"/>
    </row>
    <row r="7" spans="1:10" ht="15.75" customHeight="1">
      <c r="A7" s="97" t="s">
        <v>6</v>
      </c>
      <c r="B7" s="78" t="s">
        <v>595</v>
      </c>
      <c r="C7" s="69"/>
      <c r="D7" s="69"/>
      <c r="E7" s="69"/>
      <c r="F7" s="69"/>
      <c r="G7" s="520"/>
      <c r="H7" s="521">
        <f aca="true" t="shared" si="0" ref="H7:H13">SUM(D7:G7)</f>
        <v>0</v>
      </c>
      <c r="I7" s="98">
        <f aca="true" t="shared" si="1" ref="I7:I13">C7+H7</f>
        <v>0</v>
      </c>
      <c r="J7" s="943"/>
    </row>
    <row r="8" spans="1:10" ht="22.5">
      <c r="A8" s="97" t="s">
        <v>7</v>
      </c>
      <c r="B8" s="78" t="s">
        <v>139</v>
      </c>
      <c r="C8" s="69"/>
      <c r="D8" s="69"/>
      <c r="E8" s="69"/>
      <c r="F8" s="69"/>
      <c r="G8" s="520"/>
      <c r="H8" s="521">
        <f t="shared" si="0"/>
        <v>0</v>
      </c>
      <c r="I8" s="98">
        <f t="shared" si="1"/>
        <v>0</v>
      </c>
      <c r="J8" s="943"/>
    </row>
    <row r="9" spans="1:10" ht="22.5">
      <c r="A9" s="97" t="s">
        <v>8</v>
      </c>
      <c r="B9" s="78" t="s">
        <v>140</v>
      </c>
      <c r="C9" s="69"/>
      <c r="D9" s="69"/>
      <c r="E9" s="69"/>
      <c r="F9" s="69"/>
      <c r="G9" s="520"/>
      <c r="H9" s="521">
        <f t="shared" si="0"/>
        <v>0</v>
      </c>
      <c r="I9" s="98">
        <f t="shared" si="1"/>
        <v>0</v>
      </c>
      <c r="J9" s="943"/>
    </row>
    <row r="10" spans="1:10" ht="15.75" customHeight="1">
      <c r="A10" s="97" t="s">
        <v>9</v>
      </c>
      <c r="B10" s="78" t="s">
        <v>141</v>
      </c>
      <c r="C10" s="69"/>
      <c r="D10" s="69"/>
      <c r="E10" s="69"/>
      <c r="F10" s="69"/>
      <c r="G10" s="520"/>
      <c r="H10" s="521">
        <f t="shared" si="0"/>
        <v>0</v>
      </c>
      <c r="I10" s="98">
        <f t="shared" si="1"/>
        <v>0</v>
      </c>
      <c r="J10" s="943"/>
    </row>
    <row r="11" spans="1:10" ht="22.5">
      <c r="A11" s="97" t="s">
        <v>10</v>
      </c>
      <c r="B11" s="78" t="s">
        <v>142</v>
      </c>
      <c r="C11" s="69"/>
      <c r="D11" s="69"/>
      <c r="E11" s="69"/>
      <c r="F11" s="69"/>
      <c r="G11" s="520"/>
      <c r="H11" s="521">
        <f t="shared" si="0"/>
        <v>0</v>
      </c>
      <c r="I11" s="98">
        <f t="shared" si="1"/>
        <v>0</v>
      </c>
      <c r="J11" s="943"/>
    </row>
    <row r="12" spans="1:10" ht="15.75" customHeight="1">
      <c r="A12" s="99" t="s">
        <v>11</v>
      </c>
      <c r="B12" s="100" t="s">
        <v>596</v>
      </c>
      <c r="C12" s="70"/>
      <c r="D12" s="70"/>
      <c r="E12" s="70"/>
      <c r="F12" s="70"/>
      <c r="G12" s="522"/>
      <c r="H12" s="521">
        <f t="shared" si="0"/>
        <v>0</v>
      </c>
      <c r="I12" s="98">
        <f t="shared" si="1"/>
        <v>0</v>
      </c>
      <c r="J12" s="943"/>
    </row>
    <row r="13" spans="1:10" ht="15.75" customHeight="1" thickBot="1">
      <c r="A13" s="523" t="s">
        <v>12</v>
      </c>
      <c r="B13" s="524" t="s">
        <v>597</v>
      </c>
      <c r="C13" s="525"/>
      <c r="D13" s="525"/>
      <c r="E13" s="525"/>
      <c r="F13" s="525"/>
      <c r="G13" s="526"/>
      <c r="H13" s="521">
        <f t="shared" si="0"/>
        <v>0</v>
      </c>
      <c r="I13" s="98">
        <f t="shared" si="1"/>
        <v>0</v>
      </c>
      <c r="J13" s="943"/>
    </row>
    <row r="14" spans="1:10" s="71" customFormat="1" ht="18" customHeight="1" thickBot="1">
      <c r="A14" s="959" t="s">
        <v>598</v>
      </c>
      <c r="B14" s="960"/>
      <c r="C14" s="101">
        <f aca="true" t="shared" si="2" ref="C14:I14">SUM(C7:C13)</f>
        <v>0</v>
      </c>
      <c r="D14" s="101">
        <f>SUM(D7:D13)</f>
        <v>0</v>
      </c>
      <c r="E14" s="101">
        <f t="shared" si="2"/>
        <v>0</v>
      </c>
      <c r="F14" s="101">
        <f t="shared" si="2"/>
        <v>0</v>
      </c>
      <c r="G14" s="527">
        <f t="shared" si="2"/>
        <v>0</v>
      </c>
      <c r="H14" s="527">
        <f t="shared" si="2"/>
        <v>0</v>
      </c>
      <c r="I14" s="102">
        <f t="shared" si="2"/>
        <v>0</v>
      </c>
      <c r="J14" s="943"/>
    </row>
    <row r="15" spans="1:10" s="68" customFormat="1" ht="18" customHeight="1">
      <c r="A15" s="961" t="s">
        <v>599</v>
      </c>
      <c r="B15" s="962"/>
      <c r="C15" s="962"/>
      <c r="D15" s="962"/>
      <c r="E15" s="962"/>
      <c r="F15" s="962"/>
      <c r="G15" s="962"/>
      <c r="H15" s="962"/>
      <c r="I15" s="963"/>
      <c r="J15" s="943"/>
    </row>
    <row r="16" spans="1:10" s="68" customFormat="1" ht="12.75">
      <c r="A16" s="97" t="s">
        <v>6</v>
      </c>
      <c r="B16" s="78" t="s">
        <v>600</v>
      </c>
      <c r="C16" s="69"/>
      <c r="D16" s="69"/>
      <c r="E16" s="69"/>
      <c r="F16" s="69"/>
      <c r="G16" s="520"/>
      <c r="H16" s="521">
        <f>SUM(D16:G16)</f>
        <v>0</v>
      </c>
      <c r="I16" s="98">
        <f>C16+H16</f>
        <v>0</v>
      </c>
      <c r="J16" s="943"/>
    </row>
    <row r="17" spans="1:10" ht="13.5" thickBot="1">
      <c r="A17" s="523" t="s">
        <v>7</v>
      </c>
      <c r="B17" s="524" t="s">
        <v>597</v>
      </c>
      <c r="C17" s="525"/>
      <c r="D17" s="525"/>
      <c r="E17" s="525"/>
      <c r="F17" s="525"/>
      <c r="G17" s="526"/>
      <c r="H17" s="521">
        <f>SUM(D17:G17)</f>
        <v>0</v>
      </c>
      <c r="I17" s="528">
        <f>C17+H17</f>
        <v>0</v>
      </c>
      <c r="J17" s="943"/>
    </row>
    <row r="18" spans="1:10" ht="15.75" customHeight="1" thickBot="1">
      <c r="A18" s="959" t="s">
        <v>601</v>
      </c>
      <c r="B18" s="960"/>
      <c r="C18" s="101">
        <f aca="true" t="shared" si="3" ref="C18:I18">SUM(C16:C17)</f>
        <v>0</v>
      </c>
      <c r="D18" s="101">
        <f t="shared" si="3"/>
        <v>0</v>
      </c>
      <c r="E18" s="101">
        <f t="shared" si="3"/>
        <v>0</v>
      </c>
      <c r="F18" s="101">
        <f t="shared" si="3"/>
        <v>0</v>
      </c>
      <c r="G18" s="527">
        <f t="shared" si="3"/>
        <v>0</v>
      </c>
      <c r="H18" s="527">
        <f t="shared" si="3"/>
        <v>0</v>
      </c>
      <c r="I18" s="102">
        <f t="shared" si="3"/>
        <v>0</v>
      </c>
      <c r="J18" s="943"/>
    </row>
    <row r="19" spans="1:10" ht="18" customHeight="1" thickBot="1">
      <c r="A19" s="964" t="s">
        <v>602</v>
      </c>
      <c r="B19" s="965"/>
      <c r="C19" s="529">
        <f aca="true" t="shared" si="4" ref="C19:I19">C14+C18</f>
        <v>0</v>
      </c>
      <c r="D19" s="529">
        <f t="shared" si="4"/>
        <v>0</v>
      </c>
      <c r="E19" s="529">
        <f t="shared" si="4"/>
        <v>0</v>
      </c>
      <c r="F19" s="529">
        <f t="shared" si="4"/>
        <v>0</v>
      </c>
      <c r="G19" s="529">
        <f t="shared" si="4"/>
        <v>0</v>
      </c>
      <c r="H19" s="529">
        <f t="shared" si="4"/>
        <v>0</v>
      </c>
      <c r="I19" s="102">
        <f t="shared" si="4"/>
        <v>0</v>
      </c>
      <c r="J19" s="943"/>
    </row>
  </sheetData>
  <sheetProtection sheet="1"/>
  <mergeCells count="13"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D34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875" style="547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78" t="s">
        <v>993</v>
      </c>
      <c r="B1" s="867"/>
      <c r="C1" s="867"/>
      <c r="D1" s="867"/>
    </row>
    <row r="2" spans="1:4" ht="12.75">
      <c r="A2" s="679"/>
      <c r="B2" s="680"/>
      <c r="C2" s="680"/>
      <c r="D2" s="680"/>
    </row>
    <row r="3" spans="1:4" ht="15.75">
      <c r="A3" s="966" t="s">
        <v>796</v>
      </c>
      <c r="B3" s="935"/>
      <c r="C3" s="935"/>
      <c r="D3" s="935"/>
    </row>
    <row r="4" spans="1:4" ht="15.75">
      <c r="A4" s="966" t="s">
        <v>797</v>
      </c>
      <c r="B4" s="935"/>
      <c r="C4" s="935"/>
      <c r="D4" s="935"/>
    </row>
    <row r="5" spans="1:4" s="503" customFormat="1" ht="15.75" thickBot="1">
      <c r="A5" s="671"/>
      <c r="B5" s="402"/>
      <c r="C5" s="402"/>
      <c r="D5" s="412" t="str">
        <f>'Z_3.tájékoztató_t.'!H3</f>
        <v>Forintban</v>
      </c>
    </row>
    <row r="6" spans="1:4" s="46" customFormat="1" ht="48" customHeight="1" thickBot="1">
      <c r="A6" s="388" t="s">
        <v>4</v>
      </c>
      <c r="B6" s="395" t="s">
        <v>5</v>
      </c>
      <c r="C6" s="395" t="s">
        <v>603</v>
      </c>
      <c r="D6" s="681" t="s">
        <v>604</v>
      </c>
    </row>
    <row r="7" spans="1:4" s="46" customFormat="1" ht="13.5" customHeight="1" thickBot="1">
      <c r="A7" s="682" t="s">
        <v>388</v>
      </c>
      <c r="B7" s="683" t="s">
        <v>389</v>
      </c>
      <c r="C7" s="683" t="s">
        <v>390</v>
      </c>
      <c r="D7" s="684" t="s">
        <v>392</v>
      </c>
    </row>
    <row r="8" spans="1:4" ht="18" customHeight="1">
      <c r="A8" s="530" t="s">
        <v>6</v>
      </c>
      <c r="B8" s="531" t="s">
        <v>605</v>
      </c>
      <c r="C8" s="532"/>
      <c r="D8" s="533"/>
    </row>
    <row r="9" spans="1:4" ht="18" customHeight="1">
      <c r="A9" s="534" t="s">
        <v>7</v>
      </c>
      <c r="B9" s="535" t="s">
        <v>606</v>
      </c>
      <c r="C9" s="536"/>
      <c r="D9" s="537"/>
    </row>
    <row r="10" spans="1:4" ht="18" customHeight="1">
      <c r="A10" s="534" t="s">
        <v>8</v>
      </c>
      <c r="B10" s="535" t="s">
        <v>607</v>
      </c>
      <c r="C10" s="536"/>
      <c r="D10" s="537"/>
    </row>
    <row r="11" spans="1:4" ht="18" customHeight="1">
      <c r="A11" s="534" t="s">
        <v>9</v>
      </c>
      <c r="B11" s="535" t="s">
        <v>608</v>
      </c>
      <c r="C11" s="536"/>
      <c r="D11" s="537"/>
    </row>
    <row r="12" spans="1:4" ht="18" customHeight="1">
      <c r="A12" s="538" t="s">
        <v>10</v>
      </c>
      <c r="B12" s="535" t="s">
        <v>609</v>
      </c>
      <c r="C12" s="536"/>
      <c r="D12" s="537"/>
    </row>
    <row r="13" spans="1:4" ht="18" customHeight="1">
      <c r="A13" s="534" t="s">
        <v>11</v>
      </c>
      <c r="B13" s="535" t="s">
        <v>610</v>
      </c>
      <c r="C13" s="536"/>
      <c r="D13" s="537"/>
    </row>
    <row r="14" spans="1:4" ht="18" customHeight="1">
      <c r="A14" s="538" t="s">
        <v>12</v>
      </c>
      <c r="B14" s="539" t="s">
        <v>611</v>
      </c>
      <c r="C14" s="536"/>
      <c r="D14" s="537"/>
    </row>
    <row r="15" spans="1:4" ht="18" customHeight="1">
      <c r="A15" s="538" t="s">
        <v>13</v>
      </c>
      <c r="B15" s="539" t="s">
        <v>612</v>
      </c>
      <c r="C15" s="536"/>
      <c r="D15" s="537"/>
    </row>
    <row r="16" spans="1:4" ht="18" customHeight="1">
      <c r="A16" s="534" t="s">
        <v>14</v>
      </c>
      <c r="B16" s="539" t="s">
        <v>613</v>
      </c>
      <c r="C16" s="536"/>
      <c r="D16" s="537"/>
    </row>
    <row r="17" spans="1:4" ht="18" customHeight="1">
      <c r="A17" s="538" t="s">
        <v>15</v>
      </c>
      <c r="B17" s="539" t="s">
        <v>614</v>
      </c>
      <c r="C17" s="536"/>
      <c r="D17" s="537"/>
    </row>
    <row r="18" spans="1:4" ht="22.5">
      <c r="A18" s="534" t="s">
        <v>16</v>
      </c>
      <c r="B18" s="539" t="s">
        <v>615</v>
      </c>
      <c r="C18" s="536"/>
      <c r="D18" s="537"/>
    </row>
    <row r="19" spans="1:4" ht="18" customHeight="1">
      <c r="A19" s="538" t="s">
        <v>17</v>
      </c>
      <c r="B19" s="535" t="s">
        <v>616</v>
      </c>
      <c r="C19" s="60"/>
      <c r="D19" s="799"/>
    </row>
    <row r="20" spans="1:4" ht="18" customHeight="1">
      <c r="A20" s="534" t="s">
        <v>18</v>
      </c>
      <c r="B20" s="535" t="s">
        <v>617</v>
      </c>
      <c r="C20" s="536"/>
      <c r="D20" s="537"/>
    </row>
    <row r="21" spans="1:4" ht="18" customHeight="1">
      <c r="A21" s="538" t="s">
        <v>19</v>
      </c>
      <c r="B21" s="535" t="s">
        <v>618</v>
      </c>
      <c r="C21" s="536"/>
      <c r="D21" s="537"/>
    </row>
    <row r="22" spans="1:4" ht="18" customHeight="1">
      <c r="A22" s="534" t="s">
        <v>20</v>
      </c>
      <c r="B22" s="535" t="s">
        <v>619</v>
      </c>
      <c r="C22" s="536"/>
      <c r="D22" s="537"/>
    </row>
    <row r="23" spans="1:4" ht="18" customHeight="1">
      <c r="A23" s="538" t="s">
        <v>21</v>
      </c>
      <c r="B23" s="535" t="s">
        <v>620</v>
      </c>
      <c r="C23" s="536"/>
      <c r="D23" s="537"/>
    </row>
    <row r="24" spans="1:4" ht="18" customHeight="1">
      <c r="A24" s="534" t="s">
        <v>22</v>
      </c>
      <c r="B24" s="540"/>
      <c r="C24" s="536"/>
      <c r="D24" s="537"/>
    </row>
    <row r="25" spans="1:4" ht="18" customHeight="1">
      <c r="A25" s="538" t="s">
        <v>23</v>
      </c>
      <c r="B25" s="540"/>
      <c r="C25" s="536"/>
      <c r="D25" s="537"/>
    </row>
    <row r="26" spans="1:4" ht="18" customHeight="1">
      <c r="A26" s="534" t="s">
        <v>24</v>
      </c>
      <c r="B26" s="540"/>
      <c r="C26" s="536"/>
      <c r="D26" s="537"/>
    </row>
    <row r="27" spans="1:4" ht="18" customHeight="1">
      <c r="A27" s="538" t="s">
        <v>25</v>
      </c>
      <c r="B27" s="540"/>
      <c r="C27" s="536"/>
      <c r="D27" s="537"/>
    </row>
    <row r="28" spans="1:4" ht="18" customHeight="1">
      <c r="A28" s="534" t="s">
        <v>26</v>
      </c>
      <c r="B28" s="540"/>
      <c r="C28" s="536"/>
      <c r="D28" s="537"/>
    </row>
    <row r="29" spans="1:4" ht="18" customHeight="1">
      <c r="A29" s="538" t="s">
        <v>27</v>
      </c>
      <c r="B29" s="540"/>
      <c r="C29" s="536"/>
      <c r="D29" s="537"/>
    </row>
    <row r="30" spans="1:4" ht="18" customHeight="1">
      <c r="A30" s="534" t="s">
        <v>28</v>
      </c>
      <c r="B30" s="540"/>
      <c r="C30" s="536"/>
      <c r="D30" s="537"/>
    </row>
    <row r="31" spans="1:4" ht="18" customHeight="1">
      <c r="A31" s="538" t="s">
        <v>29</v>
      </c>
      <c r="B31" s="540"/>
      <c r="C31" s="536"/>
      <c r="D31" s="537"/>
    </row>
    <row r="32" spans="1:4" ht="18" customHeight="1" thickBot="1">
      <c r="A32" s="541" t="s">
        <v>30</v>
      </c>
      <c r="B32" s="542"/>
      <c r="C32" s="543"/>
      <c r="D32" s="544"/>
    </row>
    <row r="33" spans="1:4" ht="18" customHeight="1" thickBot="1">
      <c r="A33" s="545" t="s">
        <v>31</v>
      </c>
      <c r="B33" s="678" t="s">
        <v>38</v>
      </c>
      <c r="C33" s="510">
        <f>+C8+C9+C10+C11+C12+C19+C20+C21+C22+C23+C24+C25+C26+C27+C28+C29+C30+C31+C32</f>
        <v>0</v>
      </c>
      <c r="D33" s="511">
        <f>+D8+D9+D10+D11+D12+D19+D20+D21+D22+D23+D24+D25+D26+D27+D28+D29+D30+D31+D32</f>
        <v>0</v>
      </c>
    </row>
    <row r="34" spans="1:4" ht="25.5" customHeight="1">
      <c r="A34" s="546"/>
      <c r="B34" s="977" t="s">
        <v>621</v>
      </c>
      <c r="C34" s="977"/>
      <c r="D34" s="977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981" t="s">
        <v>994</v>
      </c>
      <c r="B1" s="981"/>
      <c r="C1" s="981"/>
      <c r="D1" s="981"/>
      <c r="E1" s="981"/>
    </row>
    <row r="2" spans="1:5" ht="12.75">
      <c r="A2" s="68"/>
      <c r="B2" s="68"/>
      <c r="C2" s="68"/>
      <c r="D2" s="68"/>
      <c r="E2" s="68"/>
    </row>
    <row r="3" spans="1:5" ht="15.75">
      <c r="A3" s="873" t="s">
        <v>798</v>
      </c>
      <c r="B3" s="873"/>
      <c r="C3" s="873"/>
      <c r="D3" s="873"/>
      <c r="E3" s="873"/>
    </row>
    <row r="4" spans="1:5" ht="15.75">
      <c r="A4" s="873" t="s">
        <v>883</v>
      </c>
      <c r="B4" s="873"/>
      <c r="C4" s="873"/>
      <c r="D4" s="873"/>
      <c r="E4" s="873"/>
    </row>
    <row r="5" spans="1:5" ht="12.75">
      <c r="A5" s="68"/>
      <c r="B5" s="68"/>
      <c r="C5" s="68"/>
      <c r="D5" s="68"/>
      <c r="E5" s="68"/>
    </row>
    <row r="6" spans="1:5" ht="14.25" thickBot="1">
      <c r="A6" s="68"/>
      <c r="B6" s="68"/>
      <c r="C6" s="685"/>
      <c r="D6" s="685"/>
      <c r="E6" s="685" t="str">
        <f>'Z_5.tájékoztató_t.'!D5</f>
        <v>Forintban</v>
      </c>
    </row>
    <row r="7" spans="1:5" ht="42.75" customHeight="1" thickBot="1">
      <c r="A7" s="686" t="s">
        <v>52</v>
      </c>
      <c r="B7" s="687" t="s">
        <v>622</v>
      </c>
      <c r="C7" s="687" t="s">
        <v>623</v>
      </c>
      <c r="D7" s="688" t="s">
        <v>624</v>
      </c>
      <c r="E7" s="689" t="s">
        <v>625</v>
      </c>
    </row>
    <row r="8" spans="1:5" ht="15.75" customHeight="1">
      <c r="A8" s="548" t="s">
        <v>6</v>
      </c>
      <c r="B8" s="804" t="s">
        <v>928</v>
      </c>
      <c r="C8" s="804" t="s">
        <v>929</v>
      </c>
      <c r="D8" s="805">
        <v>8000000</v>
      </c>
      <c r="E8" s="820">
        <v>8300000</v>
      </c>
    </row>
    <row r="9" spans="1:5" ht="15.75" customHeight="1">
      <c r="A9" s="549" t="s">
        <v>7</v>
      </c>
      <c r="B9" s="806" t="s">
        <v>930</v>
      </c>
      <c r="C9" s="806" t="s">
        <v>931</v>
      </c>
      <c r="D9" s="807">
        <v>200000</v>
      </c>
      <c r="E9" s="821">
        <v>200000</v>
      </c>
    </row>
    <row r="10" spans="1:5" ht="15.75" customHeight="1">
      <c r="A10" s="549" t="s">
        <v>8</v>
      </c>
      <c r="B10" s="806" t="s">
        <v>932</v>
      </c>
      <c r="C10" s="806" t="s">
        <v>931</v>
      </c>
      <c r="D10" s="807">
        <v>11000000</v>
      </c>
      <c r="E10" s="822">
        <v>4500000</v>
      </c>
    </row>
    <row r="11" spans="1:5" ht="39.75" customHeight="1">
      <c r="A11" s="549" t="s">
        <v>9</v>
      </c>
      <c r="B11" s="550" t="s">
        <v>961</v>
      </c>
      <c r="C11" s="832" t="s">
        <v>962</v>
      </c>
      <c r="D11" s="551">
        <v>547000</v>
      </c>
      <c r="E11" s="822">
        <v>547000</v>
      </c>
    </row>
    <row r="12" spans="1:5" ht="15.75" customHeight="1">
      <c r="A12" s="549" t="s">
        <v>10</v>
      </c>
      <c r="B12" s="550"/>
      <c r="C12" s="550"/>
      <c r="D12" s="551"/>
      <c r="E12" s="552"/>
    </row>
    <row r="13" spans="1:5" ht="15.75" customHeight="1">
      <c r="A13" s="549" t="s">
        <v>11</v>
      </c>
      <c r="B13" s="550"/>
      <c r="C13" s="550"/>
      <c r="D13" s="551"/>
      <c r="E13" s="552"/>
    </row>
    <row r="14" spans="1:5" ht="15.75" customHeight="1">
      <c r="A14" s="549" t="s">
        <v>12</v>
      </c>
      <c r="B14" s="550"/>
      <c r="C14" s="550"/>
      <c r="D14" s="551"/>
      <c r="E14" s="552"/>
    </row>
    <row r="15" spans="1:5" ht="15.75" customHeight="1">
      <c r="A15" s="549" t="s">
        <v>13</v>
      </c>
      <c r="B15" s="550"/>
      <c r="C15" s="550"/>
      <c r="D15" s="551"/>
      <c r="E15" s="552"/>
    </row>
    <row r="16" spans="1:5" ht="15.75" customHeight="1">
      <c r="A16" s="549" t="s">
        <v>14</v>
      </c>
      <c r="B16" s="550"/>
      <c r="C16" s="550"/>
      <c r="D16" s="551"/>
      <c r="E16" s="552"/>
    </row>
    <row r="17" spans="1:5" ht="15.75" customHeight="1">
      <c r="A17" s="549" t="s">
        <v>15</v>
      </c>
      <c r="B17" s="550"/>
      <c r="C17" s="550"/>
      <c r="D17" s="551"/>
      <c r="E17" s="552"/>
    </row>
    <row r="18" spans="1:5" ht="15.75" customHeight="1">
      <c r="A18" s="549" t="s">
        <v>16</v>
      </c>
      <c r="B18" s="550"/>
      <c r="C18" s="550"/>
      <c r="D18" s="551"/>
      <c r="E18" s="552"/>
    </row>
    <row r="19" spans="1:5" ht="15.75" customHeight="1">
      <c r="A19" s="549" t="s">
        <v>17</v>
      </c>
      <c r="B19" s="550"/>
      <c r="C19" s="550"/>
      <c r="D19" s="551"/>
      <c r="E19" s="552"/>
    </row>
    <row r="20" spans="1:5" ht="15.75" customHeight="1">
      <c r="A20" s="549" t="s">
        <v>18</v>
      </c>
      <c r="B20" s="550"/>
      <c r="C20" s="550"/>
      <c r="D20" s="551"/>
      <c r="E20" s="552"/>
    </row>
    <row r="21" spans="1:5" ht="15.75" customHeight="1">
      <c r="A21" s="549" t="s">
        <v>19</v>
      </c>
      <c r="B21" s="550"/>
      <c r="C21" s="550"/>
      <c r="D21" s="551"/>
      <c r="E21" s="552"/>
    </row>
    <row r="22" spans="1:5" ht="15.75" customHeight="1">
      <c r="A22" s="549" t="s">
        <v>20</v>
      </c>
      <c r="B22" s="550"/>
      <c r="C22" s="550"/>
      <c r="D22" s="551"/>
      <c r="E22" s="552"/>
    </row>
    <row r="23" spans="1:5" ht="15.75" customHeight="1">
      <c r="A23" s="549" t="s">
        <v>21</v>
      </c>
      <c r="B23" s="550"/>
      <c r="C23" s="550"/>
      <c r="D23" s="551"/>
      <c r="E23" s="552"/>
    </row>
    <row r="24" spans="1:5" ht="15.75" customHeight="1">
      <c r="A24" s="549" t="s">
        <v>22</v>
      </c>
      <c r="B24" s="550"/>
      <c r="C24" s="550"/>
      <c r="D24" s="551"/>
      <c r="E24" s="552"/>
    </row>
    <row r="25" spans="1:5" ht="15.75" customHeight="1">
      <c r="A25" s="549" t="s">
        <v>23</v>
      </c>
      <c r="B25" s="550"/>
      <c r="C25" s="550"/>
      <c r="D25" s="551"/>
      <c r="E25" s="552"/>
    </row>
    <row r="26" spans="1:5" ht="15.75" customHeight="1">
      <c r="A26" s="549" t="s">
        <v>24</v>
      </c>
      <c r="B26" s="550"/>
      <c r="C26" s="550"/>
      <c r="D26" s="551"/>
      <c r="E26" s="552"/>
    </row>
    <row r="27" spans="1:5" ht="15.75" customHeight="1">
      <c r="A27" s="549" t="s">
        <v>25</v>
      </c>
      <c r="B27" s="550"/>
      <c r="C27" s="550"/>
      <c r="D27" s="551"/>
      <c r="E27" s="552"/>
    </row>
    <row r="28" spans="1:5" ht="15.75" customHeight="1">
      <c r="A28" s="549" t="s">
        <v>26</v>
      </c>
      <c r="B28" s="550"/>
      <c r="C28" s="550"/>
      <c r="D28" s="551"/>
      <c r="E28" s="552"/>
    </row>
    <row r="29" spans="1:5" ht="15.75" customHeight="1">
      <c r="A29" s="549" t="s">
        <v>27</v>
      </c>
      <c r="B29" s="550"/>
      <c r="C29" s="550"/>
      <c r="D29" s="551"/>
      <c r="E29" s="552"/>
    </row>
    <row r="30" spans="1:5" ht="15.75" customHeight="1">
      <c r="A30" s="549" t="s">
        <v>28</v>
      </c>
      <c r="B30" s="550"/>
      <c r="C30" s="550"/>
      <c r="D30" s="551"/>
      <c r="E30" s="552"/>
    </row>
    <row r="31" spans="1:5" ht="15.75" customHeight="1">
      <c r="A31" s="549" t="s">
        <v>29</v>
      </c>
      <c r="B31" s="550"/>
      <c r="C31" s="550"/>
      <c r="D31" s="551"/>
      <c r="E31" s="552"/>
    </row>
    <row r="32" spans="1:5" ht="15.75" customHeight="1">
      <c r="A32" s="549" t="s">
        <v>30</v>
      </c>
      <c r="B32" s="550"/>
      <c r="C32" s="550"/>
      <c r="D32" s="551"/>
      <c r="E32" s="552"/>
    </row>
    <row r="33" spans="1:5" ht="15.75" customHeight="1">
      <c r="A33" s="549" t="s">
        <v>31</v>
      </c>
      <c r="B33" s="550"/>
      <c r="C33" s="550"/>
      <c r="D33" s="551"/>
      <c r="E33" s="552"/>
    </row>
    <row r="34" spans="1:5" ht="15.75" customHeight="1">
      <c r="A34" s="549" t="s">
        <v>32</v>
      </c>
      <c r="B34" s="550"/>
      <c r="C34" s="550"/>
      <c r="D34" s="551"/>
      <c r="E34" s="552"/>
    </row>
    <row r="35" spans="1:5" ht="15.75" customHeight="1">
      <c r="A35" s="549" t="s">
        <v>33</v>
      </c>
      <c r="B35" s="550"/>
      <c r="C35" s="550"/>
      <c r="D35" s="551"/>
      <c r="E35" s="552"/>
    </row>
    <row r="36" spans="1:5" ht="15.75" customHeight="1">
      <c r="A36" s="549" t="s">
        <v>626</v>
      </c>
      <c r="B36" s="550"/>
      <c r="C36" s="550"/>
      <c r="D36" s="551"/>
      <c r="E36" s="552"/>
    </row>
    <row r="37" spans="1:5" ht="15.75" customHeight="1">
      <c r="A37" s="549" t="s">
        <v>627</v>
      </c>
      <c r="B37" s="550"/>
      <c r="C37" s="550"/>
      <c r="D37" s="551"/>
      <c r="E37" s="552"/>
    </row>
    <row r="38" spans="1:5" ht="15.75" customHeight="1">
      <c r="A38" s="549" t="s">
        <v>628</v>
      </c>
      <c r="B38" s="550"/>
      <c r="C38" s="550"/>
      <c r="D38" s="551"/>
      <c r="E38" s="552"/>
    </row>
    <row r="39" spans="1:5" ht="15.75" customHeight="1">
      <c r="A39" s="549" t="s">
        <v>629</v>
      </c>
      <c r="B39" s="550"/>
      <c r="C39" s="550"/>
      <c r="D39" s="551"/>
      <c r="E39" s="552"/>
    </row>
    <row r="40" spans="1:5" ht="15.75" customHeight="1" thickBot="1">
      <c r="A40" s="553" t="s">
        <v>630</v>
      </c>
      <c r="B40" s="554"/>
      <c r="C40" s="554"/>
      <c r="D40" s="555"/>
      <c r="E40" s="556"/>
    </row>
    <row r="41" spans="1:5" ht="15.75" customHeight="1" thickBot="1">
      <c r="A41" s="979" t="s">
        <v>38</v>
      </c>
      <c r="B41" s="980"/>
      <c r="C41" s="557"/>
      <c r="D41" s="558">
        <f>SUM(D8:D40)</f>
        <v>19747000</v>
      </c>
      <c r="E41" s="559">
        <f>SUM(E8:E40)</f>
        <v>13547000</v>
      </c>
    </row>
  </sheetData>
  <sheetProtection/>
  <mergeCells count="4">
    <mergeCell ref="A41:B41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E76"/>
  <sheetViews>
    <sheetView zoomScale="120" zoomScaleNormal="120" zoomScaleSheetLayoutView="120" workbookViewId="0" topLeftCell="A1">
      <selection activeCell="A2" sqref="A2:E2"/>
    </sheetView>
  </sheetViews>
  <sheetFormatPr defaultColWidth="12.00390625" defaultRowHeight="12.75"/>
  <cols>
    <col min="1" max="1" width="67.125" style="560" customWidth="1"/>
    <col min="2" max="2" width="6.125" style="561" customWidth="1"/>
    <col min="3" max="4" width="12.125" style="560" customWidth="1"/>
    <col min="5" max="5" width="12.125" style="587" customWidth="1"/>
    <col min="6" max="16384" width="12.00390625" style="560" customWidth="1"/>
  </cols>
  <sheetData>
    <row r="1" spans="1:5" ht="15.75">
      <c r="A1" s="989" t="s">
        <v>995</v>
      </c>
      <c r="B1" s="842"/>
      <c r="C1" s="842"/>
      <c r="D1" s="842"/>
      <c r="E1" s="842"/>
    </row>
    <row r="2" spans="1:5" ht="15.75">
      <c r="A2" s="990" t="s">
        <v>802</v>
      </c>
      <c r="B2" s="991"/>
      <c r="C2" s="991"/>
      <c r="D2" s="991"/>
      <c r="E2" s="991"/>
    </row>
    <row r="3" spans="1:5" ht="16.5" customHeight="1">
      <c r="A3" s="990" t="s">
        <v>803</v>
      </c>
      <c r="B3" s="991"/>
      <c r="C3" s="991"/>
      <c r="D3" s="991"/>
      <c r="E3" s="991"/>
    </row>
    <row r="4" spans="1:5" ht="16.5" customHeight="1">
      <c r="A4" s="992" t="s">
        <v>890</v>
      </c>
      <c r="B4" s="993"/>
      <c r="C4" s="993"/>
      <c r="D4" s="993"/>
      <c r="E4" s="993"/>
    </row>
    <row r="5" spans="1:5" ht="16.5" customHeight="1" thickBot="1">
      <c r="A5" s="690"/>
      <c r="B5" s="691"/>
      <c r="C5" s="994" t="str">
        <f>'Z_6.tájékoztató_t.'!E6</f>
        <v>Forintban</v>
      </c>
      <c r="D5" s="994"/>
      <c r="E5" s="994"/>
    </row>
    <row r="6" spans="1:5" ht="15.75" customHeight="1">
      <c r="A6" s="995" t="s">
        <v>631</v>
      </c>
      <c r="B6" s="998" t="s">
        <v>632</v>
      </c>
      <c r="C6" s="982" t="s">
        <v>633</v>
      </c>
      <c r="D6" s="982" t="s">
        <v>634</v>
      </c>
      <c r="E6" s="984" t="s">
        <v>635</v>
      </c>
    </row>
    <row r="7" spans="1:5" ht="11.25" customHeight="1">
      <c r="A7" s="996"/>
      <c r="B7" s="999"/>
      <c r="C7" s="983"/>
      <c r="D7" s="983"/>
      <c r="E7" s="985"/>
    </row>
    <row r="8" spans="1:5" ht="15.75">
      <c r="A8" s="997"/>
      <c r="B8" s="1000"/>
      <c r="C8" s="986" t="s">
        <v>636</v>
      </c>
      <c r="D8" s="986"/>
      <c r="E8" s="987"/>
    </row>
    <row r="9" spans="1:5" s="562" customFormat="1" ht="16.5" thickBot="1">
      <c r="A9" s="692" t="s">
        <v>637</v>
      </c>
      <c r="B9" s="693" t="s">
        <v>389</v>
      </c>
      <c r="C9" s="693" t="s">
        <v>390</v>
      </c>
      <c r="D9" s="693" t="s">
        <v>392</v>
      </c>
      <c r="E9" s="694" t="s">
        <v>391</v>
      </c>
    </row>
    <row r="10" spans="1:5" s="567" customFormat="1" ht="15.75">
      <c r="A10" s="563" t="s">
        <v>638</v>
      </c>
      <c r="B10" s="564" t="s">
        <v>639</v>
      </c>
      <c r="C10" s="565">
        <v>5339198</v>
      </c>
      <c r="D10" s="565">
        <v>4997288</v>
      </c>
      <c r="E10" s="566"/>
    </row>
    <row r="11" spans="1:5" s="567" customFormat="1" ht="15.75">
      <c r="A11" s="568" t="s">
        <v>640</v>
      </c>
      <c r="B11" s="569" t="s">
        <v>641</v>
      </c>
      <c r="C11" s="570">
        <f>+C12+C17+C22+C27+C32</f>
        <v>2990881820</v>
      </c>
      <c r="D11" s="570">
        <f>+D12+D17+D22+D27+D32</f>
        <v>3073352137</v>
      </c>
      <c r="E11" s="571">
        <f>+E12+E17+E22+E27+E32</f>
        <v>0</v>
      </c>
    </row>
    <row r="12" spans="1:5" s="567" customFormat="1" ht="15.75">
      <c r="A12" s="568" t="s">
        <v>642</v>
      </c>
      <c r="B12" s="569" t="s">
        <v>643</v>
      </c>
      <c r="C12" s="570">
        <f>+C13+C14+C15+C16</f>
        <v>2862375015</v>
      </c>
      <c r="D12" s="570">
        <f>+D13+D14+D15+D16</f>
        <v>2827385297</v>
      </c>
      <c r="E12" s="571">
        <f>+E13+E14+E15+E16</f>
        <v>0</v>
      </c>
    </row>
    <row r="13" spans="1:5" s="567" customFormat="1" ht="15.75">
      <c r="A13" s="572" t="s">
        <v>644</v>
      </c>
      <c r="B13" s="569" t="s">
        <v>645</v>
      </c>
      <c r="C13" s="573">
        <v>2862375015</v>
      </c>
      <c r="D13" s="573">
        <v>2827385297</v>
      </c>
      <c r="E13" s="574"/>
    </row>
    <row r="14" spans="1:5" s="567" customFormat="1" ht="26.25" customHeight="1">
      <c r="A14" s="572" t="s">
        <v>646</v>
      </c>
      <c r="B14" s="569" t="s">
        <v>647</v>
      </c>
      <c r="C14" s="575"/>
      <c r="D14" s="575"/>
      <c r="E14" s="576"/>
    </row>
    <row r="15" spans="1:5" s="567" customFormat="1" ht="22.5">
      <c r="A15" s="572" t="s">
        <v>648</v>
      </c>
      <c r="B15" s="569" t="s">
        <v>649</v>
      </c>
      <c r="C15" s="575"/>
      <c r="D15" s="575"/>
      <c r="E15" s="576"/>
    </row>
    <row r="16" spans="1:5" s="567" customFormat="1" ht="15.75">
      <c r="A16" s="572" t="s">
        <v>650</v>
      </c>
      <c r="B16" s="569" t="s">
        <v>651</v>
      </c>
      <c r="C16" s="575"/>
      <c r="D16" s="575"/>
      <c r="E16" s="576"/>
    </row>
    <row r="17" spans="1:5" s="567" customFormat="1" ht="15.75">
      <c r="A17" s="568" t="s">
        <v>652</v>
      </c>
      <c r="B17" s="569" t="s">
        <v>653</v>
      </c>
      <c r="C17" s="577">
        <f>+C18+C19+C20+C21</f>
        <v>113389617</v>
      </c>
      <c r="D17" s="577">
        <f>+D18+D19+D20+D21</f>
        <v>112291337</v>
      </c>
      <c r="E17" s="578">
        <f>+E18+E19+E20+E21</f>
        <v>0</v>
      </c>
    </row>
    <row r="18" spans="1:5" s="567" customFormat="1" ht="15.75">
      <c r="A18" s="572" t="s">
        <v>654</v>
      </c>
      <c r="B18" s="569" t="s">
        <v>655</v>
      </c>
      <c r="C18" s="575"/>
      <c r="D18" s="575"/>
      <c r="E18" s="576"/>
    </row>
    <row r="19" spans="1:5" s="567" customFormat="1" ht="22.5">
      <c r="A19" s="572" t="s">
        <v>656</v>
      </c>
      <c r="B19" s="569" t="s">
        <v>15</v>
      </c>
      <c r="C19" s="575"/>
      <c r="D19" s="575"/>
      <c r="E19" s="576"/>
    </row>
    <row r="20" spans="1:5" s="567" customFormat="1" ht="15.75">
      <c r="A20" s="572" t="s">
        <v>657</v>
      </c>
      <c r="B20" s="569" t="s">
        <v>16</v>
      </c>
      <c r="C20" s="575">
        <v>113389617</v>
      </c>
      <c r="D20" s="575">
        <v>112291337</v>
      </c>
      <c r="E20" s="576"/>
    </row>
    <row r="21" spans="1:5" s="567" customFormat="1" ht="15.75">
      <c r="A21" s="572" t="s">
        <v>658</v>
      </c>
      <c r="B21" s="569" t="s">
        <v>17</v>
      </c>
      <c r="C21" s="575"/>
      <c r="D21" s="575"/>
      <c r="E21" s="576"/>
    </row>
    <row r="22" spans="1:5" s="567" customFormat="1" ht="15.75">
      <c r="A22" s="568" t="s">
        <v>659</v>
      </c>
      <c r="B22" s="569" t="s">
        <v>18</v>
      </c>
      <c r="C22" s="577">
        <f>+C23+C24+C25+C26</f>
        <v>0</v>
      </c>
      <c r="D22" s="577">
        <f>+D23+D24+D25+D26</f>
        <v>0</v>
      </c>
      <c r="E22" s="578">
        <f>+E23+E24+E25+E26</f>
        <v>0</v>
      </c>
    </row>
    <row r="23" spans="1:5" s="567" customFormat="1" ht="15.75">
      <c r="A23" s="572" t="s">
        <v>660</v>
      </c>
      <c r="B23" s="569" t="s">
        <v>19</v>
      </c>
      <c r="C23" s="575"/>
      <c r="D23" s="575"/>
      <c r="E23" s="576"/>
    </row>
    <row r="24" spans="1:5" s="567" customFormat="1" ht="15.75">
      <c r="A24" s="572" t="s">
        <v>661</v>
      </c>
      <c r="B24" s="569" t="s">
        <v>20</v>
      </c>
      <c r="C24" s="575"/>
      <c r="D24" s="575"/>
      <c r="E24" s="576"/>
    </row>
    <row r="25" spans="1:5" s="567" customFormat="1" ht="15.75">
      <c r="A25" s="572" t="s">
        <v>662</v>
      </c>
      <c r="B25" s="569" t="s">
        <v>21</v>
      </c>
      <c r="C25" s="575"/>
      <c r="D25" s="575"/>
      <c r="E25" s="576"/>
    </row>
    <row r="26" spans="1:5" s="567" customFormat="1" ht="15.75">
      <c r="A26" s="572" t="s">
        <v>663</v>
      </c>
      <c r="B26" s="569" t="s">
        <v>22</v>
      </c>
      <c r="C26" s="575"/>
      <c r="D26" s="575"/>
      <c r="E26" s="576"/>
    </row>
    <row r="27" spans="1:5" s="567" customFormat="1" ht="15.75">
      <c r="A27" s="568" t="s">
        <v>664</v>
      </c>
      <c r="B27" s="569" t="s">
        <v>23</v>
      </c>
      <c r="C27" s="577">
        <f>+C28+C29+C30+C31</f>
        <v>15117188</v>
      </c>
      <c r="D27" s="577">
        <f>+D28+D29+D30+D31</f>
        <v>133675503</v>
      </c>
      <c r="E27" s="578">
        <f>+E28+E29+E30+E31</f>
        <v>0</v>
      </c>
    </row>
    <row r="28" spans="1:5" s="567" customFormat="1" ht="15.75">
      <c r="A28" s="572" t="s">
        <v>665</v>
      </c>
      <c r="B28" s="569" t="s">
        <v>24</v>
      </c>
      <c r="C28" s="575">
        <v>15117188</v>
      </c>
      <c r="D28" s="575">
        <v>133675503</v>
      </c>
      <c r="E28" s="576"/>
    </row>
    <row r="29" spans="1:5" s="567" customFormat="1" ht="15.75">
      <c r="A29" s="572" t="s">
        <v>666</v>
      </c>
      <c r="B29" s="569" t="s">
        <v>25</v>
      </c>
      <c r="C29" s="575"/>
      <c r="D29" s="575"/>
      <c r="E29" s="576"/>
    </row>
    <row r="30" spans="1:5" s="567" customFormat="1" ht="15.75">
      <c r="A30" s="572" t="s">
        <v>667</v>
      </c>
      <c r="B30" s="569" t="s">
        <v>26</v>
      </c>
      <c r="C30" s="575"/>
      <c r="D30" s="575"/>
      <c r="E30" s="576"/>
    </row>
    <row r="31" spans="1:5" s="567" customFormat="1" ht="15.75">
      <c r="A31" s="572" t="s">
        <v>668</v>
      </c>
      <c r="B31" s="569" t="s">
        <v>27</v>
      </c>
      <c r="C31" s="575"/>
      <c r="D31" s="575"/>
      <c r="E31" s="576"/>
    </row>
    <row r="32" spans="1:5" s="567" customFormat="1" ht="15.75">
      <c r="A32" s="568" t="s">
        <v>669</v>
      </c>
      <c r="B32" s="569" t="s">
        <v>28</v>
      </c>
      <c r="C32" s="577">
        <f>+C33+C34+C35+C36</f>
        <v>0</v>
      </c>
      <c r="D32" s="577">
        <f>+D33+D34+D35+D36</f>
        <v>0</v>
      </c>
      <c r="E32" s="578">
        <f>+E33+E34+E35+E36</f>
        <v>0</v>
      </c>
    </row>
    <row r="33" spans="1:5" s="567" customFormat="1" ht="15.75">
      <c r="A33" s="572" t="s">
        <v>670</v>
      </c>
      <c r="B33" s="569" t="s">
        <v>29</v>
      </c>
      <c r="C33" s="575"/>
      <c r="D33" s="575"/>
      <c r="E33" s="576"/>
    </row>
    <row r="34" spans="1:5" s="567" customFormat="1" ht="22.5">
      <c r="A34" s="572" t="s">
        <v>671</v>
      </c>
      <c r="B34" s="569" t="s">
        <v>30</v>
      </c>
      <c r="C34" s="575"/>
      <c r="D34" s="575"/>
      <c r="E34" s="576"/>
    </row>
    <row r="35" spans="1:5" s="567" customFormat="1" ht="15.75">
      <c r="A35" s="572" t="s">
        <v>672</v>
      </c>
      <c r="B35" s="569" t="s">
        <v>31</v>
      </c>
      <c r="C35" s="575"/>
      <c r="D35" s="575"/>
      <c r="E35" s="576"/>
    </row>
    <row r="36" spans="1:5" s="567" customFormat="1" ht="15.75">
      <c r="A36" s="572" t="s">
        <v>673</v>
      </c>
      <c r="B36" s="569" t="s">
        <v>32</v>
      </c>
      <c r="C36" s="575"/>
      <c r="D36" s="575"/>
      <c r="E36" s="576"/>
    </row>
    <row r="37" spans="1:5" s="567" customFormat="1" ht="15.75">
      <c r="A37" s="568" t="s">
        <v>674</v>
      </c>
      <c r="B37" s="569" t="s">
        <v>33</v>
      </c>
      <c r="C37" s="577">
        <f>+C38+C43+C48</f>
        <v>53700000</v>
      </c>
      <c r="D37" s="577">
        <v>53700000</v>
      </c>
      <c r="E37" s="578"/>
    </row>
    <row r="38" spans="1:5" s="567" customFormat="1" ht="15.75">
      <c r="A38" s="568" t="s">
        <v>675</v>
      </c>
      <c r="B38" s="569" t="s">
        <v>626</v>
      </c>
      <c r="C38" s="577">
        <f>+C39+C40+C41+C42</f>
        <v>53700000</v>
      </c>
      <c r="D38" s="577">
        <v>53700000</v>
      </c>
      <c r="E38" s="578"/>
    </row>
    <row r="39" spans="1:5" s="567" customFormat="1" ht="15.75">
      <c r="A39" s="572" t="s">
        <v>676</v>
      </c>
      <c r="B39" s="569" t="s">
        <v>627</v>
      </c>
      <c r="C39" s="575">
        <v>53700000</v>
      </c>
      <c r="D39" s="577">
        <v>53700000</v>
      </c>
      <c r="E39" s="576"/>
    </row>
    <row r="40" spans="1:5" s="567" customFormat="1" ht="15.75">
      <c r="A40" s="572" t="s">
        <v>677</v>
      </c>
      <c r="B40" s="569" t="s">
        <v>628</v>
      </c>
      <c r="C40" s="575"/>
      <c r="D40" s="575"/>
      <c r="E40" s="576"/>
    </row>
    <row r="41" spans="1:5" s="567" customFormat="1" ht="15.75">
      <c r="A41" s="572" t="s">
        <v>678</v>
      </c>
      <c r="B41" s="569" t="s">
        <v>629</v>
      </c>
      <c r="C41" s="575"/>
      <c r="D41" s="575"/>
      <c r="E41" s="576"/>
    </row>
    <row r="42" spans="1:5" s="567" customFormat="1" ht="15.75">
      <c r="A42" s="572" t="s">
        <v>679</v>
      </c>
      <c r="B42" s="569" t="s">
        <v>630</v>
      </c>
      <c r="C42" s="575"/>
      <c r="D42" s="575"/>
      <c r="E42" s="576"/>
    </row>
    <row r="43" spans="1:5" s="567" customFormat="1" ht="15.75">
      <c r="A43" s="568" t="s">
        <v>680</v>
      </c>
      <c r="B43" s="569" t="s">
        <v>681</v>
      </c>
      <c r="C43" s="577">
        <f>+C44+C45+C46+C47</f>
        <v>0</v>
      </c>
      <c r="D43" s="577">
        <f>+D44+D45+D46+D47</f>
        <v>0</v>
      </c>
      <c r="E43" s="578">
        <f>+E44+E45+E46+E47</f>
        <v>0</v>
      </c>
    </row>
    <row r="44" spans="1:5" s="567" customFormat="1" ht="15.75">
      <c r="A44" s="572" t="s">
        <v>682</v>
      </c>
      <c r="B44" s="569" t="s">
        <v>683</v>
      </c>
      <c r="C44" s="575"/>
      <c r="D44" s="575"/>
      <c r="E44" s="576"/>
    </row>
    <row r="45" spans="1:5" s="567" customFormat="1" ht="22.5">
      <c r="A45" s="572" t="s">
        <v>684</v>
      </c>
      <c r="B45" s="569" t="s">
        <v>685</v>
      </c>
      <c r="C45" s="575"/>
      <c r="D45" s="575"/>
      <c r="E45" s="576"/>
    </row>
    <row r="46" spans="1:5" s="567" customFormat="1" ht="15.75">
      <c r="A46" s="572" t="s">
        <v>686</v>
      </c>
      <c r="B46" s="569" t="s">
        <v>687</v>
      </c>
      <c r="C46" s="575"/>
      <c r="D46" s="575"/>
      <c r="E46" s="576"/>
    </row>
    <row r="47" spans="1:5" s="567" customFormat="1" ht="15.75">
      <c r="A47" s="572" t="s">
        <v>688</v>
      </c>
      <c r="B47" s="569" t="s">
        <v>689</v>
      </c>
      <c r="C47" s="575"/>
      <c r="D47" s="575"/>
      <c r="E47" s="576"/>
    </row>
    <row r="48" spans="1:5" s="567" customFormat="1" ht="15.75">
      <c r="A48" s="568" t="s">
        <v>690</v>
      </c>
      <c r="B48" s="569" t="s">
        <v>691</v>
      </c>
      <c r="C48" s="577">
        <f>+C49+C50+C51+C52</f>
        <v>0</v>
      </c>
      <c r="D48" s="577">
        <f>+D49+D50+D51+D52</f>
        <v>0</v>
      </c>
      <c r="E48" s="578">
        <f>+E49+E50+E51+E52</f>
        <v>0</v>
      </c>
    </row>
    <row r="49" spans="1:5" s="567" customFormat="1" ht="15.75">
      <c r="A49" s="572" t="s">
        <v>692</v>
      </c>
      <c r="B49" s="569" t="s">
        <v>693</v>
      </c>
      <c r="C49" s="575"/>
      <c r="D49" s="575"/>
      <c r="E49" s="576"/>
    </row>
    <row r="50" spans="1:5" s="567" customFormat="1" ht="22.5">
      <c r="A50" s="572" t="s">
        <v>694</v>
      </c>
      <c r="B50" s="569" t="s">
        <v>695</v>
      </c>
      <c r="C50" s="575"/>
      <c r="D50" s="575"/>
      <c r="E50" s="576"/>
    </row>
    <row r="51" spans="1:5" s="567" customFormat="1" ht="15.75">
      <c r="A51" s="572" t="s">
        <v>696</v>
      </c>
      <c r="B51" s="569" t="s">
        <v>697</v>
      </c>
      <c r="C51" s="575"/>
      <c r="D51" s="575"/>
      <c r="E51" s="576"/>
    </row>
    <row r="52" spans="1:5" s="567" customFormat="1" ht="15.75">
      <c r="A52" s="572" t="s">
        <v>698</v>
      </c>
      <c r="B52" s="569" t="s">
        <v>699</v>
      </c>
      <c r="C52" s="575"/>
      <c r="D52" s="575"/>
      <c r="E52" s="576"/>
    </row>
    <row r="53" spans="1:5" s="567" customFormat="1" ht="15.75">
      <c r="A53" s="568" t="s">
        <v>700</v>
      </c>
      <c r="B53" s="569" t="s">
        <v>701</v>
      </c>
      <c r="C53" s="575"/>
      <c r="D53" s="575"/>
      <c r="E53" s="576"/>
    </row>
    <row r="54" spans="1:5" s="567" customFormat="1" ht="21">
      <c r="A54" s="568" t="s">
        <v>702</v>
      </c>
      <c r="B54" s="569" t="s">
        <v>703</v>
      </c>
      <c r="C54" s="577">
        <f>+C10+C11+C37+C53</f>
        <v>3049921018</v>
      </c>
      <c r="D54" s="577">
        <f>+D10+D11+D37+D53</f>
        <v>3132049425</v>
      </c>
      <c r="E54" s="578">
        <f>+E10+E11+E37+E53</f>
        <v>0</v>
      </c>
    </row>
    <row r="55" spans="1:5" s="567" customFormat="1" ht="15.75">
      <c r="A55" s="568" t="s">
        <v>704</v>
      </c>
      <c r="B55" s="569" t="s">
        <v>705</v>
      </c>
      <c r="C55" s="575">
        <v>3385400</v>
      </c>
      <c r="D55" s="575">
        <v>3385400</v>
      </c>
      <c r="E55" s="576"/>
    </row>
    <row r="56" spans="1:5" s="567" customFormat="1" ht="15.75">
      <c r="A56" s="568" t="s">
        <v>706</v>
      </c>
      <c r="B56" s="569" t="s">
        <v>707</v>
      </c>
      <c r="C56" s="575"/>
      <c r="D56" s="575"/>
      <c r="E56" s="576"/>
    </row>
    <row r="57" spans="1:5" s="567" customFormat="1" ht="15.75">
      <c r="A57" s="568" t="s">
        <v>708</v>
      </c>
      <c r="B57" s="569" t="s">
        <v>709</v>
      </c>
      <c r="C57" s="577">
        <f>+C55+C56</f>
        <v>3385400</v>
      </c>
      <c r="D57" s="577">
        <f>+D55+D56</f>
        <v>3385400</v>
      </c>
      <c r="E57" s="578">
        <f>+E55+E56</f>
        <v>0</v>
      </c>
    </row>
    <row r="58" spans="1:5" s="567" customFormat="1" ht="15.75">
      <c r="A58" s="568" t="s">
        <v>710</v>
      </c>
      <c r="B58" s="569" t="s">
        <v>711</v>
      </c>
      <c r="C58" s="575"/>
      <c r="D58" s="575"/>
      <c r="E58" s="576"/>
    </row>
    <row r="59" spans="1:5" s="567" customFormat="1" ht="15.75">
      <c r="A59" s="568" t="s">
        <v>712</v>
      </c>
      <c r="B59" s="569" t="s">
        <v>713</v>
      </c>
      <c r="C59" s="575">
        <v>296890</v>
      </c>
      <c r="D59" s="575">
        <v>740930</v>
      </c>
      <c r="E59" s="576"/>
    </row>
    <row r="60" spans="1:5" s="567" customFormat="1" ht="15.75">
      <c r="A60" s="568" t="s">
        <v>714</v>
      </c>
      <c r="B60" s="569" t="s">
        <v>715</v>
      </c>
      <c r="C60" s="575">
        <v>523475973</v>
      </c>
      <c r="D60" s="575">
        <v>448048156</v>
      </c>
      <c r="E60" s="576"/>
    </row>
    <row r="61" spans="1:5" s="567" customFormat="1" ht="15.75">
      <c r="A61" s="568" t="s">
        <v>716</v>
      </c>
      <c r="B61" s="569" t="s">
        <v>717</v>
      </c>
      <c r="C61" s="575"/>
      <c r="D61" s="575"/>
      <c r="E61" s="576"/>
    </row>
    <row r="62" spans="1:5" s="567" customFormat="1" ht="15.75">
      <c r="A62" s="568" t="s">
        <v>718</v>
      </c>
      <c r="B62" s="569" t="s">
        <v>719</v>
      </c>
      <c r="C62" s="577">
        <f>+C58+C59+C60+C61</f>
        <v>523772863</v>
      </c>
      <c r="D62" s="577">
        <f>+D58+D59+D60+D61</f>
        <v>448789086</v>
      </c>
      <c r="E62" s="578">
        <f>+E58+E59+E60+E61</f>
        <v>0</v>
      </c>
    </row>
    <row r="63" spans="1:5" s="567" customFormat="1" ht="15.75">
      <c r="A63" s="568" t="s">
        <v>720</v>
      </c>
      <c r="B63" s="569" t="s">
        <v>721</v>
      </c>
      <c r="C63" s="575">
        <v>20593512</v>
      </c>
      <c r="D63" s="575">
        <v>96833734</v>
      </c>
      <c r="E63" s="576"/>
    </row>
    <row r="64" spans="1:5" s="567" customFormat="1" ht="15.75">
      <c r="A64" s="568" t="s">
        <v>722</v>
      </c>
      <c r="B64" s="569" t="s">
        <v>723</v>
      </c>
      <c r="C64" s="575">
        <v>462281</v>
      </c>
      <c r="D64" s="575"/>
      <c r="E64" s="576"/>
    </row>
    <row r="65" spans="1:5" s="567" customFormat="1" ht="15.75">
      <c r="A65" s="568" t="s">
        <v>724</v>
      </c>
      <c r="B65" s="569" t="s">
        <v>725</v>
      </c>
      <c r="C65" s="575">
        <v>6456609</v>
      </c>
      <c r="D65" s="575">
        <v>8512209</v>
      </c>
      <c r="E65" s="576"/>
    </row>
    <row r="66" spans="1:5" s="567" customFormat="1" ht="15.75">
      <c r="A66" s="568" t="s">
        <v>726</v>
      </c>
      <c r="B66" s="569" t="s">
        <v>727</v>
      </c>
      <c r="C66" s="577">
        <f>+C63+C64+C65</f>
        <v>27512402</v>
      </c>
      <c r="D66" s="577">
        <v>96833734</v>
      </c>
      <c r="E66" s="578">
        <f>+E63+E64+E65</f>
        <v>0</v>
      </c>
    </row>
    <row r="67" spans="1:5" s="567" customFormat="1" ht="15.75">
      <c r="A67" s="568" t="s">
        <v>728</v>
      </c>
      <c r="B67" s="569" t="s">
        <v>729</v>
      </c>
      <c r="C67" s="575"/>
      <c r="D67" s="575"/>
      <c r="E67" s="576"/>
    </row>
    <row r="68" spans="1:5" s="567" customFormat="1" ht="21">
      <c r="A68" s="568" t="s">
        <v>730</v>
      </c>
      <c r="B68" s="569" t="s">
        <v>731</v>
      </c>
      <c r="C68" s="575">
        <v>150000</v>
      </c>
      <c r="D68" s="575">
        <v>465500</v>
      </c>
      <c r="E68" s="576"/>
    </row>
    <row r="69" spans="1:5" s="567" customFormat="1" ht="15.75">
      <c r="A69" s="568" t="s">
        <v>800</v>
      </c>
      <c r="B69" s="569" t="s">
        <v>732</v>
      </c>
      <c r="C69" s="577">
        <f>+C67+C68</f>
        <v>150000</v>
      </c>
      <c r="D69" s="577">
        <f>+D67+D68</f>
        <v>465500</v>
      </c>
      <c r="E69" s="578">
        <f>+E67+E68</f>
        <v>0</v>
      </c>
    </row>
    <row r="70" spans="1:5" s="567" customFormat="1" ht="15.75">
      <c r="A70" s="568" t="s">
        <v>733</v>
      </c>
      <c r="B70" s="569" t="s">
        <v>734</v>
      </c>
      <c r="C70" s="575"/>
      <c r="D70" s="575"/>
      <c r="E70" s="576"/>
    </row>
    <row r="71" spans="1:5" s="567" customFormat="1" ht="16.5" thickBot="1">
      <c r="A71" s="579" t="s">
        <v>735</v>
      </c>
      <c r="B71" s="580" t="s">
        <v>736</v>
      </c>
      <c r="C71" s="581">
        <f>+C54+C57+C62+C66+C69+C70</f>
        <v>3604741683</v>
      </c>
      <c r="D71" s="581">
        <f>+D54+D57+D62+D66+D69+D70</f>
        <v>3681523145</v>
      </c>
      <c r="E71" s="582">
        <f>+E54+E57+E62+E66+E69+E70</f>
        <v>0</v>
      </c>
    </row>
    <row r="72" spans="1:5" ht="15.75">
      <c r="A72" s="583"/>
      <c r="C72" s="584"/>
      <c r="D72" s="584"/>
      <c r="E72" s="585"/>
    </row>
    <row r="73" spans="1:5" ht="15.75">
      <c r="A73" s="583"/>
      <c r="C73" s="584"/>
      <c r="D73" s="584"/>
      <c r="E73" s="585"/>
    </row>
    <row r="74" spans="1:5" ht="15.75">
      <c r="A74" s="586"/>
      <c r="C74" s="584"/>
      <c r="D74" s="584"/>
      <c r="E74" s="585"/>
    </row>
    <row r="75" spans="1:5" ht="15.75">
      <c r="A75" s="988"/>
      <c r="B75" s="988"/>
      <c r="C75" s="988"/>
      <c r="D75" s="988"/>
      <c r="E75" s="988"/>
    </row>
    <row r="76" spans="1:5" ht="15.75">
      <c r="A76" s="988"/>
      <c r="B76" s="988"/>
      <c r="C76" s="988"/>
      <c r="D76" s="988"/>
      <c r="E76" s="988"/>
    </row>
  </sheetData>
  <sheetProtection/>
  <mergeCells count="13">
    <mergeCell ref="A6:A8"/>
    <mergeCell ref="B6:B8"/>
    <mergeCell ref="C6:C7"/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71.125" style="589" customWidth="1"/>
    <col min="2" max="2" width="6.125" style="600" customWidth="1"/>
    <col min="3" max="3" width="18.00390625" style="588" customWidth="1"/>
    <col min="4" max="16384" width="9.375" style="588" customWidth="1"/>
  </cols>
  <sheetData>
    <row r="1" spans="1:3" ht="16.5" customHeight="1">
      <c r="A1" s="1002" t="s">
        <v>996</v>
      </c>
      <c r="B1" s="1003"/>
      <c r="C1" s="1003"/>
    </row>
    <row r="2" spans="1:3" ht="16.5" customHeight="1">
      <c r="A2" s="695"/>
      <c r="B2" s="696"/>
      <c r="C2" s="697"/>
    </row>
    <row r="3" spans="1:3" ht="16.5" customHeight="1">
      <c r="A3" s="1006" t="s">
        <v>802</v>
      </c>
      <c r="B3" s="1006"/>
      <c r="C3" s="1006"/>
    </row>
    <row r="4" spans="1:3" ht="16.5" customHeight="1">
      <c r="A4" s="1004" t="s">
        <v>846</v>
      </c>
      <c r="B4" s="1004"/>
      <c r="C4" s="1004"/>
    </row>
    <row r="5" spans="1:3" ht="16.5" customHeight="1">
      <c r="A5" s="1004" t="s">
        <v>890</v>
      </c>
      <c r="B5" s="1005"/>
      <c r="C5" s="1005"/>
    </row>
    <row r="6" spans="1:3" ht="13.5" thickBot="1">
      <c r="A6" s="695"/>
      <c r="B6" s="1007" t="str">
        <f>'Z_6.tájékoztató_t.'!E6</f>
        <v>Forintban</v>
      </c>
      <c r="C6" s="1007"/>
    </row>
    <row r="7" spans="1:3" s="590" customFormat="1" ht="31.5" customHeight="1">
      <c r="A7" s="1008" t="s">
        <v>737</v>
      </c>
      <c r="B7" s="1010" t="s">
        <v>632</v>
      </c>
      <c r="C7" s="1012" t="s">
        <v>738</v>
      </c>
    </row>
    <row r="8" spans="1:3" s="590" customFormat="1" ht="12.75">
      <c r="A8" s="1009"/>
      <c r="B8" s="1011"/>
      <c r="C8" s="1013"/>
    </row>
    <row r="9" spans="1:3" s="591" customFormat="1" ht="13.5" thickBot="1">
      <c r="A9" s="698" t="s">
        <v>388</v>
      </c>
      <c r="B9" s="699" t="s">
        <v>389</v>
      </c>
      <c r="C9" s="700" t="s">
        <v>390</v>
      </c>
    </row>
    <row r="10" spans="1:3" ht="15.75" customHeight="1">
      <c r="A10" s="568" t="s">
        <v>739</v>
      </c>
      <c r="B10" s="592" t="s">
        <v>639</v>
      </c>
      <c r="C10" s="593">
        <v>3340214000</v>
      </c>
    </row>
    <row r="11" spans="1:3" ht="15.75" customHeight="1">
      <c r="A11" s="568" t="s">
        <v>740</v>
      </c>
      <c r="B11" s="569" t="s">
        <v>641</v>
      </c>
      <c r="C11" s="593"/>
    </row>
    <row r="12" spans="1:3" ht="15.75" customHeight="1">
      <c r="A12" s="568" t="s">
        <v>741</v>
      </c>
      <c r="B12" s="569" t="s">
        <v>643</v>
      </c>
      <c r="C12" s="593">
        <v>22160434</v>
      </c>
    </row>
    <row r="13" spans="1:3" ht="15.75" customHeight="1">
      <c r="A13" s="568" t="s">
        <v>742</v>
      </c>
      <c r="B13" s="569" t="s">
        <v>645</v>
      </c>
      <c r="C13" s="594">
        <v>-265511755</v>
      </c>
    </row>
    <row r="14" spans="1:3" ht="15.75" customHeight="1">
      <c r="A14" s="568" t="s">
        <v>743</v>
      </c>
      <c r="B14" s="569" t="s">
        <v>647</v>
      </c>
      <c r="C14" s="594"/>
    </row>
    <row r="15" spans="1:3" ht="15.75" customHeight="1">
      <c r="A15" s="568" t="s">
        <v>744</v>
      </c>
      <c r="B15" s="569" t="s">
        <v>649</v>
      </c>
      <c r="C15" s="594">
        <v>143516499</v>
      </c>
    </row>
    <row r="16" spans="1:3" ht="15.75" customHeight="1">
      <c r="A16" s="568" t="s">
        <v>745</v>
      </c>
      <c r="B16" s="569" t="s">
        <v>651</v>
      </c>
      <c r="C16" s="595">
        <f>+C10+C11+C12+C13+C14+C15</f>
        <v>3240379178</v>
      </c>
    </row>
    <row r="17" spans="1:3" ht="15.75" customHeight="1">
      <c r="A17" s="568" t="s">
        <v>746</v>
      </c>
      <c r="B17" s="569" t="s">
        <v>653</v>
      </c>
      <c r="C17" s="575">
        <v>5758607</v>
      </c>
    </row>
    <row r="18" spans="1:3" ht="15.75" customHeight="1">
      <c r="A18" s="568" t="s">
        <v>747</v>
      </c>
      <c r="B18" s="569" t="s">
        <v>655</v>
      </c>
      <c r="C18" s="594">
        <v>10521212</v>
      </c>
    </row>
    <row r="19" spans="1:3" ht="15.75" customHeight="1">
      <c r="A19" s="568" t="s">
        <v>748</v>
      </c>
      <c r="B19" s="569" t="s">
        <v>15</v>
      </c>
      <c r="C19" s="594">
        <v>4990524</v>
      </c>
    </row>
    <row r="20" spans="1:3" ht="15.75" customHeight="1">
      <c r="A20" s="568" t="s">
        <v>749</v>
      </c>
      <c r="B20" s="569" t="s">
        <v>16</v>
      </c>
      <c r="C20" s="595">
        <f>+C17+C18+C19</f>
        <v>21270343</v>
      </c>
    </row>
    <row r="21" spans="1:3" s="596" customFormat="1" ht="15.75" customHeight="1">
      <c r="A21" s="568" t="s">
        <v>750</v>
      </c>
      <c r="B21" s="569" t="s">
        <v>17</v>
      </c>
      <c r="C21" s="594"/>
    </row>
    <row r="22" spans="1:3" ht="15.75" customHeight="1">
      <c r="A22" s="568" t="s">
        <v>751</v>
      </c>
      <c r="B22" s="569" t="s">
        <v>18</v>
      </c>
      <c r="C22" s="594">
        <v>477423348</v>
      </c>
    </row>
    <row r="23" spans="1:3" ht="15.75" customHeight="1" thickBot="1">
      <c r="A23" s="597" t="s">
        <v>752</v>
      </c>
      <c r="B23" s="580" t="s">
        <v>19</v>
      </c>
      <c r="C23" s="598">
        <f>+C16+C20+C21+C22</f>
        <v>3739072869</v>
      </c>
    </row>
    <row r="24" spans="1:5" ht="15.75">
      <c r="A24" s="583"/>
      <c r="B24" s="586"/>
      <c r="C24" s="584"/>
      <c r="D24" s="584"/>
      <c r="E24" s="584"/>
    </row>
    <row r="25" spans="1:5" ht="15.75">
      <c r="A25" s="583"/>
      <c r="B25" s="586"/>
      <c r="C25" s="584"/>
      <c r="D25" s="584"/>
      <c r="E25" s="584"/>
    </row>
    <row r="26" spans="1:5" ht="15.75">
      <c r="A26" s="586"/>
      <c r="B26" s="586"/>
      <c r="C26" s="584"/>
      <c r="D26" s="584"/>
      <c r="E26" s="584"/>
    </row>
    <row r="27" spans="1:5" ht="15.75">
      <c r="A27" s="1001"/>
      <c r="B27" s="1001"/>
      <c r="C27" s="1001"/>
      <c r="D27" s="599"/>
      <c r="E27" s="599"/>
    </row>
    <row r="28" spans="1:5" ht="15.75">
      <c r="A28" s="1001"/>
      <c r="B28" s="1001"/>
      <c r="C28" s="1001"/>
      <c r="D28" s="599"/>
      <c r="E28" s="599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46"/>
  <sheetViews>
    <sheetView zoomScale="120" zoomScaleNormal="120" workbookViewId="0" topLeftCell="A1">
      <selection activeCell="A2" sqref="A2"/>
    </sheetView>
  </sheetViews>
  <sheetFormatPr defaultColWidth="12.00390625" defaultRowHeight="12.75"/>
  <cols>
    <col min="1" max="1" width="58.875" style="601" customWidth="1"/>
    <col min="2" max="2" width="6.875" style="601" customWidth="1"/>
    <col min="3" max="3" width="17.125" style="601" customWidth="1"/>
    <col min="4" max="4" width="19.125" style="601" customWidth="1"/>
    <col min="5" max="16384" width="12.00390625" style="601" customWidth="1"/>
  </cols>
  <sheetData>
    <row r="1" spans="1:4" ht="16.5" customHeight="1">
      <c r="A1" s="1019" t="s">
        <v>997</v>
      </c>
      <c r="B1" s="1019"/>
      <c r="C1" s="1019"/>
      <c r="D1" s="1019"/>
    </row>
    <row r="2" s="701" customFormat="1" ht="16.5" customHeight="1"/>
    <row r="3" spans="1:4" s="630" customFormat="1" ht="16.5" customHeight="1">
      <c r="A3" s="1020" t="s">
        <v>802</v>
      </c>
      <c r="B3" s="1020"/>
      <c r="C3" s="1020"/>
      <c r="D3" s="1020"/>
    </row>
    <row r="4" spans="1:4" s="630" customFormat="1" ht="16.5" customHeight="1">
      <c r="A4" s="1020" t="s">
        <v>806</v>
      </c>
      <c r="B4" s="1020"/>
      <c r="C4" s="1020"/>
      <c r="D4" s="1020"/>
    </row>
    <row r="5" spans="1:4" s="630" customFormat="1" ht="16.5" customHeight="1">
      <c r="A5" s="1014" t="s">
        <v>890</v>
      </c>
      <c r="B5" s="1015"/>
      <c r="C5" s="1015"/>
      <c r="D5" s="1015"/>
    </row>
    <row r="6" ht="16.5" customHeight="1" thickBot="1"/>
    <row r="7" spans="1:4" ht="43.5" customHeight="1" thickBot="1">
      <c r="A7" s="602" t="s">
        <v>45</v>
      </c>
      <c r="B7" s="603" t="s">
        <v>632</v>
      </c>
      <c r="C7" s="604" t="s">
        <v>753</v>
      </c>
      <c r="D7" s="605" t="s">
        <v>754</v>
      </c>
    </row>
    <row r="8" spans="1:4" ht="16.5" thickBot="1">
      <c r="A8" s="606" t="s">
        <v>388</v>
      </c>
      <c r="B8" s="607" t="s">
        <v>389</v>
      </c>
      <c r="C8" s="607" t="s">
        <v>390</v>
      </c>
      <c r="D8" s="608" t="s">
        <v>392</v>
      </c>
    </row>
    <row r="9" spans="1:4" ht="15.75" customHeight="1">
      <c r="A9" s="609" t="s">
        <v>755</v>
      </c>
      <c r="B9" s="610" t="s">
        <v>6</v>
      </c>
      <c r="C9" s="611"/>
      <c r="D9" s="612"/>
    </row>
    <row r="10" spans="1:4" ht="15.75" customHeight="1">
      <c r="A10" s="609" t="s">
        <v>756</v>
      </c>
      <c r="B10" s="613" t="s">
        <v>7</v>
      </c>
      <c r="C10" s="614"/>
      <c r="D10" s="615"/>
    </row>
    <row r="11" spans="1:4" ht="15.75" customHeight="1">
      <c r="A11" s="609" t="s">
        <v>757</v>
      </c>
      <c r="B11" s="613" t="s">
        <v>8</v>
      </c>
      <c r="C11" s="614"/>
      <c r="D11" s="615"/>
    </row>
    <row r="12" spans="1:4" ht="15.75" customHeight="1" thickBot="1">
      <c r="A12" s="616" t="s">
        <v>758</v>
      </c>
      <c r="B12" s="617" t="s">
        <v>9</v>
      </c>
      <c r="C12" s="618"/>
      <c r="D12" s="619"/>
    </row>
    <row r="13" spans="1:4" ht="15.75" customHeight="1" thickBot="1">
      <c r="A13" s="620" t="s">
        <v>759</v>
      </c>
      <c r="B13" s="621" t="s">
        <v>10</v>
      </c>
      <c r="C13" s="622"/>
      <c r="D13" s="623">
        <f>+D14+D15+D16+D17</f>
        <v>0</v>
      </c>
    </row>
    <row r="14" spans="1:4" ht="15.75" customHeight="1">
      <c r="A14" s="624" t="s">
        <v>760</v>
      </c>
      <c r="B14" s="610" t="s">
        <v>11</v>
      </c>
      <c r="C14" s="611"/>
      <c r="D14" s="612"/>
    </row>
    <row r="15" spans="1:4" ht="15.75" customHeight="1">
      <c r="A15" s="609" t="s">
        <v>761</v>
      </c>
      <c r="B15" s="613" t="s">
        <v>12</v>
      </c>
      <c r="C15" s="614"/>
      <c r="D15" s="615"/>
    </row>
    <row r="16" spans="1:4" ht="15.75" customHeight="1">
      <c r="A16" s="609" t="s">
        <v>762</v>
      </c>
      <c r="B16" s="613" t="s">
        <v>13</v>
      </c>
      <c r="C16" s="614"/>
      <c r="D16" s="615"/>
    </row>
    <row r="17" spans="1:4" ht="15.75" customHeight="1" thickBot="1">
      <c r="A17" s="616" t="s">
        <v>763</v>
      </c>
      <c r="B17" s="617" t="s">
        <v>14</v>
      </c>
      <c r="C17" s="618"/>
      <c r="D17" s="619"/>
    </row>
    <row r="18" spans="1:4" ht="15.75" customHeight="1" thickBot="1">
      <c r="A18" s="620" t="s">
        <v>764</v>
      </c>
      <c r="B18" s="621" t="s">
        <v>15</v>
      </c>
      <c r="C18" s="622"/>
      <c r="D18" s="623">
        <f>+D19+D20+D21</f>
        <v>0</v>
      </c>
    </row>
    <row r="19" spans="1:4" ht="15.75" customHeight="1">
      <c r="A19" s="624" t="s">
        <v>765</v>
      </c>
      <c r="B19" s="610" t="s">
        <v>16</v>
      </c>
      <c r="C19" s="611"/>
      <c r="D19" s="612"/>
    </row>
    <row r="20" spans="1:4" ht="15.75" customHeight="1">
      <c r="A20" s="609" t="s">
        <v>766</v>
      </c>
      <c r="B20" s="613" t="s">
        <v>17</v>
      </c>
      <c r="C20" s="614"/>
      <c r="D20" s="615"/>
    </row>
    <row r="21" spans="1:4" ht="15.75" customHeight="1" thickBot="1">
      <c r="A21" s="616" t="s">
        <v>767</v>
      </c>
      <c r="B21" s="617" t="s">
        <v>18</v>
      </c>
      <c r="C21" s="618"/>
      <c r="D21" s="619"/>
    </row>
    <row r="22" spans="1:4" ht="15.75" customHeight="1" thickBot="1">
      <c r="A22" s="620" t="s">
        <v>768</v>
      </c>
      <c r="B22" s="621" t="s">
        <v>19</v>
      </c>
      <c r="C22" s="622"/>
      <c r="D22" s="623">
        <f>+D23+D24+D25</f>
        <v>0</v>
      </c>
    </row>
    <row r="23" spans="1:4" ht="15.75" customHeight="1">
      <c r="A23" s="624" t="s">
        <v>769</v>
      </c>
      <c r="B23" s="610" t="s">
        <v>20</v>
      </c>
      <c r="C23" s="611"/>
      <c r="D23" s="612"/>
    </row>
    <row r="24" spans="1:4" ht="15.75" customHeight="1">
      <c r="A24" s="609" t="s">
        <v>770</v>
      </c>
      <c r="B24" s="613" t="s">
        <v>21</v>
      </c>
      <c r="C24" s="614"/>
      <c r="D24" s="615"/>
    </row>
    <row r="25" spans="1:4" ht="15.75" customHeight="1">
      <c r="A25" s="609" t="s">
        <v>771</v>
      </c>
      <c r="B25" s="613" t="s">
        <v>22</v>
      </c>
      <c r="C25" s="614"/>
      <c r="D25" s="615"/>
    </row>
    <row r="26" spans="1:4" ht="15.75" customHeight="1">
      <c r="A26" s="609" t="s">
        <v>772</v>
      </c>
      <c r="B26" s="613" t="s">
        <v>23</v>
      </c>
      <c r="C26" s="614"/>
      <c r="D26" s="615"/>
    </row>
    <row r="27" spans="1:4" ht="15.75" customHeight="1">
      <c r="A27" s="609"/>
      <c r="B27" s="613" t="s">
        <v>24</v>
      </c>
      <c r="C27" s="614"/>
      <c r="D27" s="615"/>
    </row>
    <row r="28" spans="1:4" ht="15.75" customHeight="1">
      <c r="A28" s="609"/>
      <c r="B28" s="613" t="s">
        <v>25</v>
      </c>
      <c r="C28" s="614"/>
      <c r="D28" s="615"/>
    </row>
    <row r="29" spans="1:4" ht="15.75" customHeight="1">
      <c r="A29" s="609"/>
      <c r="B29" s="613" t="s">
        <v>26</v>
      </c>
      <c r="C29" s="614"/>
      <c r="D29" s="615"/>
    </row>
    <row r="30" spans="1:4" ht="15.75" customHeight="1">
      <c r="A30" s="609"/>
      <c r="B30" s="613" t="s">
        <v>27</v>
      </c>
      <c r="C30" s="614"/>
      <c r="D30" s="615"/>
    </row>
    <row r="31" spans="1:4" ht="15.75" customHeight="1">
      <c r="A31" s="609"/>
      <c r="B31" s="613" t="s">
        <v>28</v>
      </c>
      <c r="C31" s="614"/>
      <c r="D31" s="615"/>
    </row>
    <row r="32" spans="1:4" ht="15.75" customHeight="1">
      <c r="A32" s="609"/>
      <c r="B32" s="613" t="s">
        <v>29</v>
      </c>
      <c r="C32" s="614"/>
      <c r="D32" s="615"/>
    </row>
    <row r="33" spans="1:4" ht="15.75" customHeight="1">
      <c r="A33" s="609"/>
      <c r="B33" s="613" t="s">
        <v>30</v>
      </c>
      <c r="C33" s="614"/>
      <c r="D33" s="615"/>
    </row>
    <row r="34" spans="1:4" ht="15.75" customHeight="1">
      <c r="A34" s="609"/>
      <c r="B34" s="613" t="s">
        <v>31</v>
      </c>
      <c r="C34" s="614"/>
      <c r="D34" s="615"/>
    </row>
    <row r="35" spans="1:4" ht="15.75" customHeight="1">
      <c r="A35" s="609"/>
      <c r="B35" s="613" t="s">
        <v>32</v>
      </c>
      <c r="C35" s="614"/>
      <c r="D35" s="615"/>
    </row>
    <row r="36" spans="1:4" ht="15.75" customHeight="1">
      <c r="A36" s="609"/>
      <c r="B36" s="613" t="s">
        <v>33</v>
      </c>
      <c r="C36" s="614"/>
      <c r="D36" s="615"/>
    </row>
    <row r="37" spans="1:4" ht="15.75" customHeight="1">
      <c r="A37" s="609"/>
      <c r="B37" s="613" t="s">
        <v>626</v>
      </c>
      <c r="C37" s="614"/>
      <c r="D37" s="615"/>
    </row>
    <row r="38" spans="1:4" ht="15.75" customHeight="1">
      <c r="A38" s="609"/>
      <c r="B38" s="613" t="s">
        <v>627</v>
      </c>
      <c r="C38" s="614"/>
      <c r="D38" s="615"/>
    </row>
    <row r="39" spans="1:4" ht="15.75" customHeight="1">
      <c r="A39" s="609"/>
      <c r="B39" s="613" t="s">
        <v>628</v>
      </c>
      <c r="C39" s="614"/>
      <c r="D39" s="615"/>
    </row>
    <row r="40" spans="1:4" ht="15.75" customHeight="1">
      <c r="A40" s="609"/>
      <c r="B40" s="613" t="s">
        <v>629</v>
      </c>
      <c r="C40" s="614"/>
      <c r="D40" s="615"/>
    </row>
    <row r="41" spans="1:4" ht="15.75" customHeight="1" thickBot="1">
      <c r="A41" s="616"/>
      <c r="B41" s="617" t="s">
        <v>630</v>
      </c>
      <c r="C41" s="618"/>
      <c r="D41" s="619"/>
    </row>
    <row r="42" spans="1:6" ht="15.75" customHeight="1" thickBot="1">
      <c r="A42" s="1016" t="s">
        <v>773</v>
      </c>
      <c r="B42" s="1017"/>
      <c r="C42" s="625"/>
      <c r="D42" s="623">
        <f>+D9+D10+D11+D12+D13+D18+D22+D26+D27+D28+D29+D30+D31+D32+D33+D34+D35+D36+D37+D38+D39+D40+D41</f>
        <v>0</v>
      </c>
      <c r="F42" s="626"/>
    </row>
    <row r="43" ht="15.75">
      <c r="A43" s="627" t="s">
        <v>774</v>
      </c>
    </row>
    <row r="44" spans="1:4" ht="15.75">
      <c r="A44" s="628"/>
      <c r="B44" s="628"/>
      <c r="C44" s="1018"/>
      <c r="D44" s="1018"/>
    </row>
    <row r="45" spans="1:2" ht="15.75">
      <c r="A45" s="629"/>
      <c r="B45" s="629"/>
    </row>
    <row r="46" spans="1:3" ht="15.75">
      <c r="A46" s="629"/>
      <c r="B46" s="629"/>
      <c r="C46" s="629"/>
    </row>
  </sheetData>
  <sheetProtection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="120" zoomScaleNormal="120" zoomScalePageLayoutView="0" workbookViewId="0" topLeftCell="A4">
      <selection activeCell="F24" sqref="F24"/>
    </sheetView>
  </sheetViews>
  <sheetFormatPr defaultColWidth="9.00390625" defaultRowHeight="12.75"/>
  <cols>
    <col min="1" max="1" width="9.375" style="80" customWidth="1"/>
    <col min="2" max="2" width="51.875" style="80" customWidth="1"/>
    <col min="3" max="3" width="25.00390625" style="80" customWidth="1"/>
    <col min="4" max="4" width="22.875" style="80" customWidth="1"/>
    <col min="5" max="5" width="25.00390625" style="80" customWidth="1"/>
    <col min="6" max="6" width="5.50390625" style="80" customWidth="1"/>
    <col min="7" max="16384" width="9.375" style="80" customWidth="1"/>
  </cols>
  <sheetData>
    <row r="1" spans="1:5" ht="12.75">
      <c r="A1" s="705"/>
      <c r="B1" s="705"/>
      <c r="C1" s="705"/>
      <c r="D1" s="705"/>
      <c r="E1" s="705"/>
    </row>
    <row r="2" spans="1:5" ht="15.75">
      <c r="A2" s="860" t="s">
        <v>927</v>
      </c>
      <c r="B2" s="860"/>
      <c r="C2" s="860"/>
      <c r="D2" s="860"/>
      <c r="E2" s="860"/>
    </row>
    <row r="3" spans="1:6" ht="15.75">
      <c r="A3" s="1024" t="s">
        <v>891</v>
      </c>
      <c r="B3" s="860"/>
      <c r="C3" s="860"/>
      <c r="D3" s="860"/>
      <c r="E3" s="860"/>
      <c r="F3" s="1021" t="s">
        <v>998</v>
      </c>
    </row>
    <row r="4" spans="1:6" ht="16.5" thickBot="1">
      <c r="A4" s="706"/>
      <c r="B4" s="705"/>
      <c r="C4" s="705"/>
      <c r="D4" s="705"/>
      <c r="E4" s="705"/>
      <c r="F4" s="1021"/>
    </row>
    <row r="5" spans="1:6" ht="79.5" thickBot="1">
      <c r="A5" s="707" t="s">
        <v>632</v>
      </c>
      <c r="B5" s="708" t="s">
        <v>775</v>
      </c>
      <c r="C5" s="708" t="s">
        <v>776</v>
      </c>
      <c r="D5" s="708" t="s">
        <v>777</v>
      </c>
      <c r="E5" s="709" t="s">
        <v>778</v>
      </c>
      <c r="F5" s="1021"/>
    </row>
    <row r="6" spans="1:6" ht="15.75">
      <c r="A6" s="702" t="s">
        <v>6</v>
      </c>
      <c r="B6" s="632" t="s">
        <v>960</v>
      </c>
      <c r="C6" s="633">
        <v>10</v>
      </c>
      <c r="D6" s="634">
        <v>3500000</v>
      </c>
      <c r="E6" s="635"/>
      <c r="F6" s="1021"/>
    </row>
    <row r="7" spans="1:6" ht="15.75">
      <c r="A7" s="703" t="s">
        <v>7</v>
      </c>
      <c r="B7" s="636"/>
      <c r="C7" s="637"/>
      <c r="D7" s="638"/>
      <c r="E7" s="639"/>
      <c r="F7" s="1021"/>
    </row>
    <row r="8" spans="1:6" ht="15.75">
      <c r="A8" s="703" t="s">
        <v>8</v>
      </c>
      <c r="B8" s="636"/>
      <c r="C8" s="637"/>
      <c r="D8" s="638"/>
      <c r="E8" s="639"/>
      <c r="F8" s="1021"/>
    </row>
    <row r="9" spans="1:6" ht="15.75">
      <c r="A9" s="703" t="s">
        <v>9</v>
      </c>
      <c r="B9" s="636"/>
      <c r="C9" s="637"/>
      <c r="D9" s="638"/>
      <c r="E9" s="639"/>
      <c r="F9" s="1021"/>
    </row>
    <row r="10" spans="1:6" ht="15.75">
      <c r="A10" s="703" t="s">
        <v>10</v>
      </c>
      <c r="B10" s="636"/>
      <c r="C10" s="637"/>
      <c r="D10" s="638"/>
      <c r="E10" s="639"/>
      <c r="F10" s="1021"/>
    </row>
    <row r="11" spans="1:6" ht="15.75">
      <c r="A11" s="703" t="s">
        <v>11</v>
      </c>
      <c r="B11" s="636"/>
      <c r="C11" s="637"/>
      <c r="D11" s="638"/>
      <c r="E11" s="639"/>
      <c r="F11" s="1021"/>
    </row>
    <row r="12" spans="1:6" ht="15.75">
      <c r="A12" s="703" t="s">
        <v>12</v>
      </c>
      <c r="B12" s="636"/>
      <c r="C12" s="637"/>
      <c r="D12" s="638"/>
      <c r="E12" s="639"/>
      <c r="F12" s="1021"/>
    </row>
    <row r="13" spans="1:6" ht="15.75">
      <c r="A13" s="703" t="s">
        <v>13</v>
      </c>
      <c r="B13" s="636"/>
      <c r="C13" s="637"/>
      <c r="D13" s="638"/>
      <c r="E13" s="639"/>
      <c r="F13" s="1021"/>
    </row>
    <row r="14" spans="1:6" ht="15.75">
      <c r="A14" s="703" t="s">
        <v>14</v>
      </c>
      <c r="B14" s="636"/>
      <c r="C14" s="637"/>
      <c r="D14" s="638"/>
      <c r="E14" s="639"/>
      <c r="F14" s="1021"/>
    </row>
    <row r="15" spans="1:6" ht="15.75">
      <c r="A15" s="703" t="s">
        <v>15</v>
      </c>
      <c r="B15" s="636"/>
      <c r="C15" s="637"/>
      <c r="D15" s="638"/>
      <c r="E15" s="639"/>
      <c r="F15" s="1021"/>
    </row>
    <row r="16" spans="1:6" ht="15.75">
      <c r="A16" s="703" t="s">
        <v>16</v>
      </c>
      <c r="B16" s="636"/>
      <c r="C16" s="637"/>
      <c r="D16" s="638"/>
      <c r="E16" s="639"/>
      <c r="F16" s="1021"/>
    </row>
    <row r="17" spans="1:6" ht="15.75">
      <c r="A17" s="703" t="s">
        <v>17</v>
      </c>
      <c r="B17" s="636"/>
      <c r="C17" s="637"/>
      <c r="D17" s="638"/>
      <c r="E17" s="639"/>
      <c r="F17" s="1021"/>
    </row>
    <row r="18" spans="1:6" ht="15.75">
      <c r="A18" s="703" t="s">
        <v>18</v>
      </c>
      <c r="B18" s="636"/>
      <c r="C18" s="637"/>
      <c r="D18" s="638"/>
      <c r="E18" s="639"/>
      <c r="F18" s="1021"/>
    </row>
    <row r="19" spans="1:6" ht="15.75">
      <c r="A19" s="703" t="s">
        <v>19</v>
      </c>
      <c r="B19" s="636"/>
      <c r="C19" s="637"/>
      <c r="D19" s="638"/>
      <c r="E19" s="639"/>
      <c r="F19" s="1021"/>
    </row>
    <row r="20" spans="1:6" ht="15.75">
      <c r="A20" s="703" t="s">
        <v>20</v>
      </c>
      <c r="B20" s="636"/>
      <c r="C20" s="637"/>
      <c r="D20" s="638"/>
      <c r="E20" s="639"/>
      <c r="F20" s="1021"/>
    </row>
    <row r="21" spans="1:6" ht="15.75">
      <c r="A21" s="703" t="s">
        <v>21</v>
      </c>
      <c r="B21" s="636"/>
      <c r="C21" s="637"/>
      <c r="D21" s="638"/>
      <c r="E21" s="639"/>
      <c r="F21" s="1021"/>
    </row>
    <row r="22" spans="1:6" ht="16.5" thickBot="1">
      <c r="A22" s="704" t="s">
        <v>22</v>
      </c>
      <c r="B22" s="640"/>
      <c r="C22" s="641"/>
      <c r="D22" s="642"/>
      <c r="E22" s="643"/>
      <c r="F22" s="1021"/>
    </row>
    <row r="23" spans="1:6" ht="16.5" thickBot="1">
      <c r="A23" s="1022" t="s">
        <v>779</v>
      </c>
      <c r="B23" s="1023"/>
      <c r="C23" s="644"/>
      <c r="D23" s="645">
        <f>IF(SUM(D6:D22)=0,"",SUM(D6:D22))</f>
        <v>3500000</v>
      </c>
      <c r="E23" s="646">
        <f>IF(SUM(E6:E22)=0,"",SUM(E6:E22))</f>
      </c>
      <c r="F23" s="1021"/>
    </row>
    <row r="24" ht="15.75">
      <c r="A24" s="631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2:C15"/>
  <sheetViews>
    <sheetView zoomScale="120" zoomScaleNormal="120" workbookViewId="0" topLeftCell="A1">
      <selection activeCell="F8" sqref="F8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981" t="s">
        <v>999</v>
      </c>
      <c r="B2" s="1026"/>
      <c r="C2" s="1026"/>
    </row>
    <row r="3" spans="1:3" ht="14.25">
      <c r="A3" s="647"/>
      <c r="B3" s="647"/>
      <c r="C3" s="647"/>
    </row>
    <row r="4" spans="1:3" ht="33.75" customHeight="1">
      <c r="A4" s="1025" t="s">
        <v>780</v>
      </c>
      <c r="B4" s="1025"/>
      <c r="C4" s="1025"/>
    </row>
    <row r="5" ht="13.5" thickBot="1">
      <c r="C5" s="648"/>
    </row>
    <row r="6" spans="1:3" s="652" customFormat="1" ht="43.5" customHeight="1" thickBot="1">
      <c r="A6" s="649" t="s">
        <v>4</v>
      </c>
      <c r="B6" s="650" t="s">
        <v>45</v>
      </c>
      <c r="C6" s="651" t="s">
        <v>781</v>
      </c>
    </row>
    <row r="7" spans="1:3" ht="28.5" customHeight="1">
      <c r="A7" s="653" t="s">
        <v>6</v>
      </c>
      <c r="B7" s="654" t="s">
        <v>892</v>
      </c>
      <c r="C7" s="761">
        <f>SUM(C8:C9)</f>
        <v>523772863</v>
      </c>
    </row>
    <row r="8" spans="1:3" ht="18" customHeight="1">
      <c r="A8" s="655" t="s">
        <v>7</v>
      </c>
      <c r="B8" s="656" t="s">
        <v>782</v>
      </c>
      <c r="C8" s="823">
        <v>523475973</v>
      </c>
    </row>
    <row r="9" spans="1:3" ht="18" customHeight="1" thickBot="1">
      <c r="A9" s="655" t="s">
        <v>8</v>
      </c>
      <c r="B9" s="656" t="s">
        <v>783</v>
      </c>
      <c r="C9" s="824">
        <v>296890</v>
      </c>
    </row>
    <row r="10" spans="1:3" ht="18" customHeight="1">
      <c r="A10" s="655" t="s">
        <v>9</v>
      </c>
      <c r="B10" s="657" t="s">
        <v>784</v>
      </c>
      <c r="C10" s="710">
        <v>1225826951</v>
      </c>
    </row>
    <row r="11" spans="1:3" ht="18" customHeight="1">
      <c r="A11" s="658" t="s">
        <v>10</v>
      </c>
      <c r="B11" s="659" t="s">
        <v>785</v>
      </c>
      <c r="C11" s="711">
        <v>804040937</v>
      </c>
    </row>
    <row r="12" spans="1:3" ht="18" customHeight="1" thickBot="1">
      <c r="A12" s="660" t="s">
        <v>11</v>
      </c>
      <c r="B12" s="661" t="s">
        <v>786</v>
      </c>
      <c r="C12" s="712">
        <v>-496769791</v>
      </c>
    </row>
    <row r="13" spans="1:3" ht="25.5" customHeight="1">
      <c r="A13" s="662" t="s">
        <v>12</v>
      </c>
      <c r="B13" s="663" t="s">
        <v>893</v>
      </c>
      <c r="C13" s="713">
        <f>C7+C10-C11+C12</f>
        <v>448789086</v>
      </c>
    </row>
    <row r="14" spans="1:3" ht="18" customHeight="1">
      <c r="A14" s="655" t="s">
        <v>13</v>
      </c>
      <c r="B14" s="656" t="s">
        <v>782</v>
      </c>
      <c r="C14" s="710">
        <v>448152831</v>
      </c>
    </row>
    <row r="15" spans="1:3" ht="18" customHeight="1" thickBot="1">
      <c r="A15" s="660" t="s">
        <v>14</v>
      </c>
      <c r="B15" s="664" t="s">
        <v>783</v>
      </c>
      <c r="C15" s="712">
        <v>636255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I166"/>
  <sheetViews>
    <sheetView tabSelected="1" view="pageBreakPreview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841" t="s">
        <v>966</v>
      </c>
      <c r="C1" s="842"/>
      <c r="D1" s="842"/>
      <c r="E1" s="842"/>
    </row>
    <row r="2" spans="1:5" ht="15.75">
      <c r="A2" s="843" t="s">
        <v>901</v>
      </c>
      <c r="B2" s="844"/>
      <c r="C2" s="844"/>
      <c r="D2" s="844"/>
      <c r="E2" s="844"/>
    </row>
    <row r="3" spans="1:5" ht="15.75">
      <c r="A3" s="845" t="s">
        <v>857</v>
      </c>
      <c r="B3" s="845"/>
      <c r="C3" s="846"/>
      <c r="D3" s="845"/>
      <c r="E3" s="845"/>
    </row>
    <row r="4" spans="1:5" ht="12" customHeight="1">
      <c r="A4" s="845"/>
      <c r="B4" s="845"/>
      <c r="C4" s="846"/>
      <c r="D4" s="845"/>
      <c r="E4" s="845"/>
    </row>
    <row r="5" spans="1:5" ht="15.75">
      <c r="A5" s="380"/>
      <c r="B5" s="380"/>
      <c r="C5" s="381"/>
      <c r="D5" s="382"/>
      <c r="E5" s="382"/>
    </row>
    <row r="6" spans="1:5" ht="15.75" customHeight="1">
      <c r="A6" s="855" t="s">
        <v>3</v>
      </c>
      <c r="B6" s="855"/>
      <c r="C6" s="855"/>
      <c r="D6" s="855"/>
      <c r="E6" s="855"/>
    </row>
    <row r="7" spans="1:5" ht="15.75" customHeight="1" thickBot="1">
      <c r="A7" s="857" t="s">
        <v>102</v>
      </c>
      <c r="B7" s="857"/>
      <c r="C7" s="383"/>
      <c r="D7" s="382"/>
      <c r="E7" s="383" t="s">
        <v>496</v>
      </c>
    </row>
    <row r="8" spans="1:5" ht="15.75">
      <c r="A8" s="848" t="s">
        <v>52</v>
      </c>
      <c r="B8" s="850" t="s">
        <v>5</v>
      </c>
      <c r="C8" s="852" t="str">
        <f>+CONCATENATE(LEFT(Z_ÖSSZEFÜGGÉSEK!A6,4),". évi")</f>
        <v>2018. évi</v>
      </c>
      <c r="D8" s="853"/>
      <c r="E8" s="854"/>
    </row>
    <row r="9" spans="1:5" ht="24.75" thickBot="1">
      <c r="A9" s="849"/>
      <c r="B9" s="851"/>
      <c r="C9" s="250" t="s">
        <v>418</v>
      </c>
      <c r="D9" s="249" t="s">
        <v>419</v>
      </c>
      <c r="E9" s="369" t="str">
        <f>+CONCATENATE(LEFT(Z_ÖSSZEFÜGGÉSEK!A6,4),". XII. 31.",CHAR(10),"teljesítés")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295176323</v>
      </c>
      <c r="D11" s="166">
        <f>+D12+D13+D14+D15+D16+D17</f>
        <v>324270631</v>
      </c>
      <c r="E11" s="103">
        <f>+E12+E13+E14+E15+E16+E17</f>
        <v>324270631</v>
      </c>
    </row>
    <row r="12" spans="1:5" s="178" customFormat="1" ht="12" customHeight="1">
      <c r="A12" s="13" t="s">
        <v>64</v>
      </c>
      <c r="B12" s="179" t="s">
        <v>165</v>
      </c>
      <c r="C12" s="762">
        <v>111142834</v>
      </c>
      <c r="D12" s="168">
        <v>111232138</v>
      </c>
      <c r="E12" s="254">
        <v>111232138</v>
      </c>
    </row>
    <row r="13" spans="1:5" s="178" customFormat="1" ht="12" customHeight="1">
      <c r="A13" s="12" t="s">
        <v>65</v>
      </c>
      <c r="B13" s="180" t="s">
        <v>166</v>
      </c>
      <c r="C13" s="763">
        <v>67490033</v>
      </c>
      <c r="D13" s="167">
        <v>67848733</v>
      </c>
      <c r="E13" s="255">
        <v>67848733</v>
      </c>
    </row>
    <row r="14" spans="1:5" s="178" customFormat="1" ht="12" customHeight="1">
      <c r="A14" s="12" t="s">
        <v>66</v>
      </c>
      <c r="B14" s="180" t="s">
        <v>167</v>
      </c>
      <c r="C14" s="763">
        <v>112885626</v>
      </c>
      <c r="D14" s="167">
        <v>114719968</v>
      </c>
      <c r="E14" s="255">
        <v>114719968</v>
      </c>
    </row>
    <row r="15" spans="1:5" s="178" customFormat="1" ht="12" customHeight="1">
      <c r="A15" s="12" t="s">
        <v>67</v>
      </c>
      <c r="B15" s="180" t="s">
        <v>168</v>
      </c>
      <c r="C15" s="763">
        <v>3657830</v>
      </c>
      <c r="D15" s="167">
        <v>3925985</v>
      </c>
      <c r="E15" s="255">
        <v>3925985</v>
      </c>
    </row>
    <row r="16" spans="1:5" s="178" customFormat="1" ht="12" customHeight="1">
      <c r="A16" s="12" t="s">
        <v>99</v>
      </c>
      <c r="B16" s="111" t="s">
        <v>336</v>
      </c>
      <c r="C16" s="763"/>
      <c r="D16" s="167">
        <v>26422015</v>
      </c>
      <c r="E16" s="255">
        <v>26422015</v>
      </c>
    </row>
    <row r="17" spans="1:5" s="178" customFormat="1" ht="12" customHeight="1" thickBot="1">
      <c r="A17" s="14" t="s">
        <v>68</v>
      </c>
      <c r="B17" s="112" t="s">
        <v>337</v>
      </c>
      <c r="C17" s="167"/>
      <c r="D17" s="167">
        <v>121792</v>
      </c>
      <c r="E17" s="255">
        <v>121792</v>
      </c>
    </row>
    <row r="18" spans="1:5" s="178" customFormat="1" ht="12" customHeight="1" thickBot="1">
      <c r="A18" s="18" t="s">
        <v>7</v>
      </c>
      <c r="B18" s="110" t="s">
        <v>169</v>
      </c>
      <c r="C18" s="166">
        <f>+C19+C20+C21+C22+C23</f>
        <v>191152875</v>
      </c>
      <c r="D18" s="166">
        <f>+D19+D20+D21+D22+D23</f>
        <v>230722955</v>
      </c>
      <c r="E18" s="103">
        <f>+E19+E20+E21+E22+E23</f>
        <v>208708477</v>
      </c>
    </row>
    <row r="19" spans="1:5" s="178" customFormat="1" ht="12" customHeight="1">
      <c r="A19" s="13" t="s">
        <v>70</v>
      </c>
      <c r="B19" s="179" t="s">
        <v>170</v>
      </c>
      <c r="C19" s="764"/>
      <c r="D19" s="168"/>
      <c r="E19" s="105"/>
    </row>
    <row r="20" spans="1:5" s="178" customFormat="1" ht="12" customHeight="1">
      <c r="A20" s="12" t="s">
        <v>71</v>
      </c>
      <c r="B20" s="180" t="s">
        <v>171</v>
      </c>
      <c r="C20" s="765"/>
      <c r="D20" s="167"/>
      <c r="E20" s="104"/>
    </row>
    <row r="21" spans="1:5" s="178" customFormat="1" ht="12" customHeight="1">
      <c r="A21" s="12" t="s">
        <v>72</v>
      </c>
      <c r="B21" s="180" t="s">
        <v>328</v>
      </c>
      <c r="C21" s="765"/>
      <c r="D21" s="167"/>
      <c r="E21" s="104"/>
    </row>
    <row r="22" spans="1:5" s="178" customFormat="1" ht="12" customHeight="1">
      <c r="A22" s="12" t="s">
        <v>73</v>
      </c>
      <c r="B22" s="180" t="s">
        <v>329</v>
      </c>
      <c r="C22" s="765"/>
      <c r="D22" s="167"/>
      <c r="E22" s="104"/>
    </row>
    <row r="23" spans="1:5" s="178" customFormat="1" ht="12" customHeight="1">
      <c r="A23" s="12" t="s">
        <v>74</v>
      </c>
      <c r="B23" s="180" t="s">
        <v>172</v>
      </c>
      <c r="C23" s="763">
        <v>191152875</v>
      </c>
      <c r="D23" s="167">
        <v>230722955</v>
      </c>
      <c r="E23" s="104">
        <v>208708477</v>
      </c>
    </row>
    <row r="24" spans="1:5" s="178" customFormat="1" ht="12" customHeight="1" thickBot="1">
      <c r="A24" s="14" t="s">
        <v>81</v>
      </c>
      <c r="B24" s="112" t="s">
        <v>173</v>
      </c>
      <c r="C24" s="766"/>
      <c r="D24" s="169"/>
      <c r="E24" s="106"/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164915859</v>
      </c>
      <c r="D25" s="166">
        <f>+D26+D27+D28+D29+D30</f>
        <v>165415859</v>
      </c>
      <c r="E25" s="103">
        <f>+E26+E27+E28+E29+E30</f>
        <v>79927838</v>
      </c>
    </row>
    <row r="26" spans="1:5" s="178" customFormat="1" ht="12" customHeight="1">
      <c r="A26" s="13" t="s">
        <v>53</v>
      </c>
      <c r="B26" s="179" t="s">
        <v>175</v>
      </c>
      <c r="C26" s="168"/>
      <c r="D26" s="168"/>
      <c r="E26" s="105">
        <v>29999999</v>
      </c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4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4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4"/>
    </row>
    <row r="30" spans="1:5" s="178" customFormat="1" ht="12" customHeight="1">
      <c r="A30" s="12" t="s">
        <v>112</v>
      </c>
      <c r="B30" s="180" t="s">
        <v>177</v>
      </c>
      <c r="C30" s="763">
        <v>164915859</v>
      </c>
      <c r="D30" s="167">
        <v>165415859</v>
      </c>
      <c r="E30" s="104">
        <v>49927839</v>
      </c>
    </row>
    <row r="31" spans="1:5" s="178" customFormat="1" ht="12" customHeight="1" thickBot="1">
      <c r="A31" s="14" t="s">
        <v>113</v>
      </c>
      <c r="B31" s="181" t="s">
        <v>178</v>
      </c>
      <c r="C31" s="169"/>
      <c r="D31" s="169"/>
      <c r="E31" s="106"/>
    </row>
    <row r="32" spans="1:5" s="178" customFormat="1" ht="12" customHeight="1" thickBot="1">
      <c r="A32" s="18" t="s">
        <v>114</v>
      </c>
      <c r="B32" s="19" t="s">
        <v>484</v>
      </c>
      <c r="C32" s="172">
        <f>SUM(C33:C39)</f>
        <v>35844000</v>
      </c>
      <c r="D32" s="172">
        <f>SUM(D33:D39)</f>
        <v>41266100</v>
      </c>
      <c r="E32" s="208">
        <f>SUM(E33:E39)</f>
        <v>44373826</v>
      </c>
    </row>
    <row r="33" spans="1:5" s="178" customFormat="1" ht="12" customHeight="1">
      <c r="A33" s="13" t="s">
        <v>179</v>
      </c>
      <c r="B33" s="179" t="s">
        <v>485</v>
      </c>
      <c r="C33" s="762"/>
      <c r="D33" s="168"/>
      <c r="E33" s="105"/>
    </row>
    <row r="34" spans="1:5" s="178" customFormat="1" ht="12" customHeight="1">
      <c r="A34" s="12" t="s">
        <v>180</v>
      </c>
      <c r="B34" s="180" t="s">
        <v>486</v>
      </c>
      <c r="D34" s="167"/>
      <c r="E34" s="104"/>
    </row>
    <row r="35" spans="1:5" s="178" customFormat="1" ht="12" customHeight="1">
      <c r="A35" s="12" t="s">
        <v>181</v>
      </c>
      <c r="B35" s="180" t="s">
        <v>487</v>
      </c>
      <c r="C35" s="763">
        <v>19850000</v>
      </c>
      <c r="D35" s="167">
        <v>23557100</v>
      </c>
      <c r="E35" s="104">
        <v>27126011</v>
      </c>
    </row>
    <row r="36" spans="1:5" s="178" customFormat="1" ht="12" customHeight="1">
      <c r="A36" s="12" t="s">
        <v>182</v>
      </c>
      <c r="B36" s="180" t="s">
        <v>488</v>
      </c>
      <c r="C36" s="763">
        <v>1100000</v>
      </c>
      <c r="D36" s="167">
        <v>1100000</v>
      </c>
      <c r="E36" s="104"/>
    </row>
    <row r="37" spans="1:5" s="178" customFormat="1" ht="12" customHeight="1">
      <c r="A37" s="12" t="s">
        <v>489</v>
      </c>
      <c r="B37" s="180" t="s">
        <v>183</v>
      </c>
      <c r="C37" s="763">
        <v>6600000</v>
      </c>
      <c r="D37" s="167">
        <v>7760000</v>
      </c>
      <c r="E37" s="104">
        <v>7763699</v>
      </c>
    </row>
    <row r="38" spans="1:5" s="178" customFormat="1" ht="12" customHeight="1">
      <c r="A38" s="12" t="s">
        <v>490</v>
      </c>
      <c r="B38" s="180" t="s">
        <v>184</v>
      </c>
      <c r="C38" s="763">
        <v>7308000</v>
      </c>
      <c r="D38" s="167">
        <v>7863000</v>
      </c>
      <c r="E38" s="104">
        <v>7863222</v>
      </c>
    </row>
    <row r="39" spans="1:5" s="178" customFormat="1" ht="12" customHeight="1" thickBot="1">
      <c r="A39" s="14" t="s">
        <v>491</v>
      </c>
      <c r="B39" s="329" t="s">
        <v>185</v>
      </c>
      <c r="C39" s="766">
        <v>986000</v>
      </c>
      <c r="D39" s="169">
        <v>986000</v>
      </c>
      <c r="E39" s="106">
        <v>1620894</v>
      </c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42034532</v>
      </c>
      <c r="D40" s="166">
        <f>SUM(D41:D51)</f>
        <v>60195266</v>
      </c>
      <c r="E40" s="103">
        <f>SUM(E41:E51)</f>
        <v>60393643</v>
      </c>
    </row>
    <row r="41" spans="1:5" s="178" customFormat="1" ht="12" customHeight="1">
      <c r="A41" s="13" t="s">
        <v>57</v>
      </c>
      <c r="B41" s="179" t="s">
        <v>188</v>
      </c>
      <c r="C41" s="762">
        <v>1500000</v>
      </c>
      <c r="D41" s="168">
        <v>8958000</v>
      </c>
      <c r="E41" s="105">
        <v>9557486</v>
      </c>
    </row>
    <row r="42" spans="1:5" s="178" customFormat="1" ht="12" customHeight="1">
      <c r="A42" s="12" t="s">
        <v>58</v>
      </c>
      <c r="B42" s="180" t="s">
        <v>189</v>
      </c>
      <c r="C42" s="763">
        <v>17220464</v>
      </c>
      <c r="D42" s="167">
        <v>26427912</v>
      </c>
      <c r="E42" s="104">
        <v>26707447</v>
      </c>
    </row>
    <row r="43" spans="1:5" s="178" customFormat="1" ht="12" customHeight="1">
      <c r="A43" s="12" t="s">
        <v>59</v>
      </c>
      <c r="B43" s="180" t="s">
        <v>190</v>
      </c>
      <c r="C43" s="763">
        <v>3600000</v>
      </c>
      <c r="D43" s="167">
        <v>8990000</v>
      </c>
      <c r="E43" s="104">
        <v>8376915</v>
      </c>
    </row>
    <row r="44" spans="1:5" s="178" customFormat="1" ht="12" customHeight="1">
      <c r="A44" s="12" t="s">
        <v>116</v>
      </c>
      <c r="B44" s="180" t="s">
        <v>191</v>
      </c>
      <c r="C44" s="763"/>
      <c r="D44" s="167"/>
      <c r="E44" s="104"/>
    </row>
    <row r="45" spans="1:5" s="178" customFormat="1" ht="12" customHeight="1">
      <c r="A45" s="12" t="s">
        <v>117</v>
      </c>
      <c r="B45" s="180" t="s">
        <v>192</v>
      </c>
      <c r="C45" s="763">
        <v>13690240</v>
      </c>
      <c r="D45" s="167">
        <v>4860240</v>
      </c>
      <c r="E45" s="104">
        <v>10462215</v>
      </c>
    </row>
    <row r="46" spans="1:5" s="178" customFormat="1" ht="12" customHeight="1">
      <c r="A46" s="12" t="s">
        <v>118</v>
      </c>
      <c r="B46" s="180" t="s">
        <v>193</v>
      </c>
      <c r="C46" s="763">
        <v>6023828</v>
      </c>
      <c r="D46" s="167">
        <v>10428828</v>
      </c>
      <c r="E46" s="104">
        <v>4971674</v>
      </c>
    </row>
    <row r="47" spans="1:5" s="178" customFormat="1" ht="12" customHeight="1">
      <c r="A47" s="12" t="s">
        <v>119</v>
      </c>
      <c r="B47" s="180" t="s">
        <v>194</v>
      </c>
      <c r="C47" s="763"/>
      <c r="D47" s="167"/>
      <c r="E47" s="104"/>
    </row>
    <row r="48" spans="1:5" s="178" customFormat="1" ht="12" customHeight="1">
      <c r="A48" s="12" t="s">
        <v>120</v>
      </c>
      <c r="B48" s="180" t="s">
        <v>492</v>
      </c>
      <c r="C48" s="763"/>
      <c r="D48" s="167"/>
      <c r="E48" s="104">
        <v>41545</v>
      </c>
    </row>
    <row r="49" spans="1:5" s="178" customFormat="1" ht="12" customHeight="1">
      <c r="A49" s="12" t="s">
        <v>186</v>
      </c>
      <c r="B49" s="180" t="s">
        <v>196</v>
      </c>
      <c r="C49" s="170"/>
      <c r="D49" s="170">
        <v>40000</v>
      </c>
      <c r="E49" s="107"/>
    </row>
    <row r="50" spans="1:5" s="178" customFormat="1" ht="12" customHeight="1">
      <c r="A50" s="14" t="s">
        <v>187</v>
      </c>
      <c r="B50" s="181" t="s">
        <v>340</v>
      </c>
      <c r="C50" s="171"/>
      <c r="D50" s="171"/>
      <c r="E50" s="108"/>
    </row>
    <row r="51" spans="1:5" s="178" customFormat="1" ht="12" customHeight="1" thickBot="1">
      <c r="A51" s="14" t="s">
        <v>339</v>
      </c>
      <c r="B51" s="112" t="s">
        <v>197</v>
      </c>
      <c r="C51" s="171"/>
      <c r="D51" s="171">
        <v>490286</v>
      </c>
      <c r="E51" s="108">
        <v>276361</v>
      </c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0</v>
      </c>
      <c r="D52" s="166">
        <f>SUM(D53:D57)</f>
        <v>900000</v>
      </c>
      <c r="E52" s="103">
        <f>SUM(E53:E57)</f>
        <v>900000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9"/>
    </row>
    <row r="54" spans="1:5" s="178" customFormat="1" ht="12" customHeight="1">
      <c r="A54" s="12" t="s">
        <v>61</v>
      </c>
      <c r="B54" s="180" t="s">
        <v>203</v>
      </c>
      <c r="C54" s="170"/>
      <c r="D54" s="170">
        <v>900000</v>
      </c>
      <c r="E54" s="170">
        <v>900000</v>
      </c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7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7"/>
    </row>
    <row r="57" spans="1:5" s="178" customFormat="1" ht="12" customHeight="1" thickBot="1">
      <c r="A57" s="14" t="s">
        <v>201</v>
      </c>
      <c r="B57" s="112" t="s">
        <v>206</v>
      </c>
      <c r="C57" s="171"/>
      <c r="D57" s="171"/>
      <c r="E57" s="108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3596255</v>
      </c>
      <c r="D58" s="166">
        <f>SUM(D59:D61)</f>
        <v>952000</v>
      </c>
      <c r="E58" s="103">
        <f>SUM(E59:E61)</f>
        <v>878770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5"/>
    </row>
    <row r="60" spans="1:5" s="178" customFormat="1" ht="12" customHeight="1">
      <c r="A60" s="12" t="s">
        <v>63</v>
      </c>
      <c r="B60" s="180" t="s">
        <v>332</v>
      </c>
      <c r="C60" s="167"/>
      <c r="D60" s="167"/>
      <c r="E60" s="104"/>
    </row>
    <row r="61" spans="1:5" s="178" customFormat="1" ht="12" customHeight="1">
      <c r="A61" s="12" t="s">
        <v>211</v>
      </c>
      <c r="B61" s="180" t="s">
        <v>209</v>
      </c>
      <c r="C61" s="763">
        <v>3596255</v>
      </c>
      <c r="D61" s="167">
        <v>952000</v>
      </c>
      <c r="E61" s="104">
        <v>878770</v>
      </c>
    </row>
    <row r="62" spans="1:5" s="178" customFormat="1" ht="12" customHeight="1" thickBot="1">
      <c r="A62" s="14" t="s">
        <v>212</v>
      </c>
      <c r="B62" s="112" t="s">
        <v>210</v>
      </c>
      <c r="C62" s="169"/>
      <c r="D62" s="169"/>
      <c r="E62" s="106"/>
    </row>
    <row r="63" spans="1:5" s="178" customFormat="1" ht="12" customHeight="1" thickBot="1">
      <c r="A63" s="18" t="s">
        <v>13</v>
      </c>
      <c r="B63" s="110" t="s">
        <v>213</v>
      </c>
      <c r="C63" s="166">
        <f>SUM(C64:C66)</f>
        <v>0</v>
      </c>
      <c r="D63" s="166">
        <f>SUM(D64:D66)</f>
        <v>0</v>
      </c>
      <c r="E63" s="103">
        <f>SUM(E64:E66)</f>
        <v>680000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7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7"/>
    </row>
    <row r="66" spans="1:5" s="178" customFormat="1" ht="12" customHeight="1">
      <c r="A66" s="12" t="s">
        <v>146</v>
      </c>
      <c r="B66" s="180" t="s">
        <v>216</v>
      </c>
      <c r="C66" s="170"/>
      <c r="D66" s="170"/>
      <c r="E66" s="107">
        <v>680000</v>
      </c>
    </row>
    <row r="67" spans="1:5" s="178" customFormat="1" ht="12" customHeight="1" thickBot="1">
      <c r="A67" s="14" t="s">
        <v>214</v>
      </c>
      <c r="B67" s="112" t="s">
        <v>217</v>
      </c>
      <c r="C67" s="170"/>
      <c r="D67" s="170"/>
      <c r="E67" s="107"/>
    </row>
    <row r="68" spans="1:5" s="178" customFormat="1" ht="12" customHeight="1" thickBot="1">
      <c r="A68" s="233" t="s">
        <v>380</v>
      </c>
      <c r="B68" s="19" t="s">
        <v>218</v>
      </c>
      <c r="C68" s="172">
        <f>+C11+C18+C25+C32+C40+C52+C58+C63</f>
        <v>732719844</v>
      </c>
      <c r="D68" s="172">
        <f>+D11+D18+D25+D32+D40+D52+D58+D63</f>
        <v>823722811</v>
      </c>
      <c r="E68" s="208">
        <f>+E11+E18+E25+E32+E40+E52+E58+E63</f>
        <v>720133185</v>
      </c>
    </row>
    <row r="69" spans="1:5" s="178" customFormat="1" ht="12" customHeight="1" thickBot="1">
      <c r="A69" s="220" t="s">
        <v>219</v>
      </c>
      <c r="B69" s="110" t="s">
        <v>220</v>
      </c>
      <c r="C69" s="166">
        <f>SUM(C70:C72)</f>
        <v>0</v>
      </c>
      <c r="D69" s="166">
        <f>SUM(D70:D72)</f>
        <v>0</v>
      </c>
      <c r="E69" s="103">
        <f>SUM(E70:E72)</f>
        <v>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7"/>
    </row>
    <row r="71" spans="1:5" s="178" customFormat="1" ht="12" customHeight="1">
      <c r="A71" s="12" t="s">
        <v>257</v>
      </c>
      <c r="B71" s="180" t="s">
        <v>222</v>
      </c>
      <c r="C71" s="170"/>
      <c r="D71" s="170"/>
      <c r="E71" s="107"/>
    </row>
    <row r="72" spans="1:5" s="178" customFormat="1" ht="12" customHeight="1" thickBot="1">
      <c r="A72" s="14" t="s">
        <v>258</v>
      </c>
      <c r="B72" s="229" t="s">
        <v>365</v>
      </c>
      <c r="C72" s="170"/>
      <c r="D72" s="170"/>
      <c r="E72" s="107"/>
    </row>
    <row r="73" spans="1:5" s="178" customFormat="1" ht="12" customHeight="1" thickBot="1">
      <c r="A73" s="220" t="s">
        <v>224</v>
      </c>
      <c r="B73" s="110" t="s">
        <v>225</v>
      </c>
      <c r="C73" s="166">
        <f>SUM(C74:C77)</f>
        <v>0</v>
      </c>
      <c r="D73" s="166">
        <f>SUM(D74:D77)</f>
        <v>0</v>
      </c>
      <c r="E73" s="103">
        <f>SUM(E74:E77)</f>
        <v>0</v>
      </c>
    </row>
    <row r="74" spans="1:5" s="178" customFormat="1" ht="12" customHeight="1">
      <c r="A74" s="13" t="s">
        <v>100</v>
      </c>
      <c r="B74" s="367" t="s">
        <v>226</v>
      </c>
      <c r="C74" s="170"/>
      <c r="D74" s="170"/>
      <c r="E74" s="107"/>
    </row>
    <row r="75" spans="1:5" s="178" customFormat="1" ht="12" customHeight="1">
      <c r="A75" s="12" t="s">
        <v>101</v>
      </c>
      <c r="B75" s="367" t="s">
        <v>499</v>
      </c>
      <c r="C75" s="170"/>
      <c r="D75" s="170"/>
      <c r="E75" s="107"/>
    </row>
    <row r="76" spans="1:5" s="178" customFormat="1" ht="12" customHeight="1">
      <c r="A76" s="12" t="s">
        <v>249</v>
      </c>
      <c r="B76" s="367" t="s">
        <v>227</v>
      </c>
      <c r="C76" s="170"/>
      <c r="D76" s="170"/>
      <c r="E76" s="107"/>
    </row>
    <row r="77" spans="1:5" s="178" customFormat="1" ht="12" customHeight="1" thickBot="1">
      <c r="A77" s="14" t="s">
        <v>250</v>
      </c>
      <c r="B77" s="368" t="s">
        <v>500</v>
      </c>
      <c r="C77" s="170"/>
      <c r="D77" s="170"/>
      <c r="E77" s="107"/>
    </row>
    <row r="78" spans="1:5" s="178" customFormat="1" ht="12" customHeight="1" thickBot="1">
      <c r="A78" s="220" t="s">
        <v>228</v>
      </c>
      <c r="B78" s="110" t="s">
        <v>229</v>
      </c>
      <c r="C78" s="166">
        <f>SUM(C79:C80)</f>
        <v>509359850</v>
      </c>
      <c r="D78" s="166">
        <f>SUM(D79:D80)</f>
        <v>500308767</v>
      </c>
      <c r="E78" s="103">
        <f>SUM(E79:E80)</f>
        <v>500308767</v>
      </c>
    </row>
    <row r="79" spans="1:5" s="178" customFormat="1" ht="12" customHeight="1">
      <c r="A79" s="15" t="s">
        <v>251</v>
      </c>
      <c r="B79" s="828" t="s">
        <v>230</v>
      </c>
      <c r="C79" s="829">
        <v>509359850</v>
      </c>
      <c r="D79" s="830">
        <v>500308767</v>
      </c>
      <c r="E79" s="829">
        <v>500308767</v>
      </c>
    </row>
    <row r="80" spans="1:5" s="178" customFormat="1" ht="12" customHeight="1" thickBot="1">
      <c r="A80" s="16" t="s">
        <v>252</v>
      </c>
      <c r="B80" s="831" t="s">
        <v>231</v>
      </c>
      <c r="C80" s="385"/>
      <c r="D80" s="385"/>
      <c r="E80" s="386"/>
    </row>
    <row r="81" spans="1:5" s="178" customFormat="1" ht="12" customHeight="1" thickBot="1">
      <c r="A81" s="220" t="s">
        <v>232</v>
      </c>
      <c r="B81" s="110" t="s">
        <v>233</v>
      </c>
      <c r="C81" s="166">
        <f>SUM(C82:C84)</f>
        <v>10855627</v>
      </c>
      <c r="D81" s="166">
        <f>SUM(D82:D84)</f>
        <v>10855627</v>
      </c>
      <c r="E81" s="103">
        <f>SUM(E82:E84)</f>
        <v>10356673</v>
      </c>
    </row>
    <row r="82" spans="1:5" s="178" customFormat="1" ht="12" customHeight="1">
      <c r="A82" s="13" t="s">
        <v>253</v>
      </c>
      <c r="B82" s="179" t="s">
        <v>234</v>
      </c>
      <c r="C82" s="767">
        <v>10855627</v>
      </c>
      <c r="D82" s="170">
        <v>10855627</v>
      </c>
      <c r="E82" s="107">
        <v>10356673</v>
      </c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7"/>
    </row>
    <row r="84" spans="1:5" s="178" customFormat="1" ht="12" customHeight="1" thickBot="1">
      <c r="A84" s="14" t="s">
        <v>255</v>
      </c>
      <c r="B84" s="112" t="s">
        <v>501</v>
      </c>
      <c r="C84" s="170"/>
      <c r="D84" s="170"/>
      <c r="E84" s="107"/>
    </row>
    <row r="85" spans="1:5" s="178" customFormat="1" ht="12" customHeight="1" thickBot="1">
      <c r="A85" s="220" t="s">
        <v>236</v>
      </c>
      <c r="B85" s="110" t="s">
        <v>256</v>
      </c>
      <c r="C85" s="166">
        <f>SUM(C86:C89)</f>
        <v>0</v>
      </c>
      <c r="D85" s="166">
        <f>SUM(D86:D89)</f>
        <v>0</v>
      </c>
      <c r="E85" s="103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7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7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7"/>
    </row>
    <row r="89" spans="1:5" s="178" customFormat="1" ht="12" customHeight="1" thickBot="1">
      <c r="A89" s="185" t="s">
        <v>243</v>
      </c>
      <c r="B89" s="112" t="s">
        <v>244</v>
      </c>
      <c r="C89" s="170"/>
      <c r="D89" s="170"/>
      <c r="E89" s="107"/>
    </row>
    <row r="90" spans="1:5" s="178" customFormat="1" ht="12" customHeight="1" thickBot="1">
      <c r="A90" s="220" t="s">
        <v>245</v>
      </c>
      <c r="B90" s="110" t="s">
        <v>379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10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382</v>
      </c>
      <c r="C92" s="172">
        <f>+C69+C73+C78+C81+C85+C91+C90</f>
        <v>520215477</v>
      </c>
      <c r="D92" s="172">
        <f>+D69+D73+D78+D81+D85+D91+D90</f>
        <v>511164394</v>
      </c>
      <c r="E92" s="208">
        <f>+E69+E73+E78+E81+E85+E91+E90</f>
        <v>510665440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1252935321</v>
      </c>
      <c r="D93" s="172">
        <f>+D68+D92</f>
        <v>1334887205</v>
      </c>
      <c r="E93" s="208">
        <f>+E68+E92</f>
        <v>1230798625</v>
      </c>
    </row>
    <row r="94" spans="1:3" s="178" customFormat="1" ht="15" customHeight="1">
      <c r="A94" s="3"/>
      <c r="B94" s="4"/>
      <c r="C94" s="114"/>
    </row>
    <row r="95" spans="1:5" ht="16.5" customHeight="1">
      <c r="A95" s="856" t="s">
        <v>34</v>
      </c>
      <c r="B95" s="856"/>
      <c r="C95" s="856"/>
      <c r="D95" s="856"/>
      <c r="E95" s="856"/>
    </row>
    <row r="96" spans="1:5" s="188" customFormat="1" ht="16.5" customHeight="1" thickBot="1">
      <c r="A96" s="858" t="s">
        <v>103</v>
      </c>
      <c r="B96" s="858"/>
      <c r="C96" s="61"/>
      <c r="E96" s="61" t="str">
        <f>E7</f>
        <v> Forintban!</v>
      </c>
    </row>
    <row r="97" spans="1:5" ht="15.75">
      <c r="A97" s="848" t="s">
        <v>52</v>
      </c>
      <c r="B97" s="850" t="s">
        <v>420</v>
      </c>
      <c r="C97" s="852" t="str">
        <f>+CONCATENATE(LEFT(Z_ÖSSZEFÜGGÉSEK!A6,4),". évi")</f>
        <v>2018. évi</v>
      </c>
      <c r="D97" s="853"/>
      <c r="E97" s="854"/>
    </row>
    <row r="98" spans="1:5" ht="24.75" thickBot="1">
      <c r="A98" s="849"/>
      <c r="B98" s="851"/>
      <c r="C98" s="250" t="s">
        <v>418</v>
      </c>
      <c r="D98" s="249" t="s">
        <v>419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576804366</v>
      </c>
      <c r="D100" s="165">
        <f>D101+D102+D103+D104+D105+D118</f>
        <v>678738126</v>
      </c>
      <c r="E100" s="236">
        <f>E101+E102+E103+E104+E105+E118</f>
        <v>636395621</v>
      </c>
    </row>
    <row r="101" spans="1:5" ht="12" customHeight="1">
      <c r="A101" s="15" t="s">
        <v>64</v>
      </c>
      <c r="B101" s="8" t="s">
        <v>35</v>
      </c>
      <c r="C101" s="768">
        <v>294805064</v>
      </c>
      <c r="D101" s="243">
        <v>333263863</v>
      </c>
      <c r="E101" s="237">
        <v>303472334</v>
      </c>
    </row>
    <row r="102" spans="1:5" ht="12" customHeight="1">
      <c r="A102" s="12" t="s">
        <v>65</v>
      </c>
      <c r="B102" s="6" t="s">
        <v>124</v>
      </c>
      <c r="C102" s="763">
        <v>43712707</v>
      </c>
      <c r="D102" s="167">
        <v>49006001</v>
      </c>
      <c r="E102" s="104">
        <v>44925737</v>
      </c>
    </row>
    <row r="103" spans="1:5" ht="12" customHeight="1">
      <c r="A103" s="12" t="s">
        <v>66</v>
      </c>
      <c r="B103" s="6" t="s">
        <v>92</v>
      </c>
      <c r="C103" s="766">
        <v>154683682</v>
      </c>
      <c r="D103" s="169">
        <v>199703952</v>
      </c>
      <c r="E103" s="106">
        <v>196550566</v>
      </c>
    </row>
    <row r="104" spans="1:5" ht="12" customHeight="1">
      <c r="A104" s="12" t="s">
        <v>67</v>
      </c>
      <c r="B104" s="9" t="s">
        <v>125</v>
      </c>
      <c r="C104" s="766">
        <v>36831000</v>
      </c>
      <c r="D104" s="169">
        <v>46110836</v>
      </c>
      <c r="E104" s="106">
        <v>45233678</v>
      </c>
    </row>
    <row r="105" spans="1:5" ht="12" customHeight="1">
      <c r="A105" s="12" t="s">
        <v>76</v>
      </c>
      <c r="B105" s="17" t="s">
        <v>126</v>
      </c>
      <c r="C105" s="169">
        <f>SUM(C106:C117)</f>
        <v>45771913</v>
      </c>
      <c r="D105" s="169">
        <v>50143696</v>
      </c>
      <c r="E105" s="106">
        <f>SUM(E106:E117)</f>
        <v>46213306</v>
      </c>
    </row>
    <row r="106" spans="1:5" ht="12" customHeight="1">
      <c r="A106" s="12" t="s">
        <v>68</v>
      </c>
      <c r="B106" s="6" t="s">
        <v>346</v>
      </c>
      <c r="C106" s="766"/>
      <c r="D106" s="169"/>
      <c r="E106" s="106"/>
    </row>
    <row r="107" spans="1:5" ht="12" customHeight="1">
      <c r="A107" s="12" t="s">
        <v>69</v>
      </c>
      <c r="B107" s="65" t="s">
        <v>345</v>
      </c>
      <c r="C107" s="766"/>
      <c r="D107" s="169"/>
      <c r="E107" s="106"/>
    </row>
    <row r="108" spans="1:5" ht="12" customHeight="1">
      <c r="A108" s="12" t="s">
        <v>77</v>
      </c>
      <c r="B108" s="65" t="s">
        <v>344</v>
      </c>
      <c r="C108" s="766">
        <v>1268909</v>
      </c>
      <c r="D108" s="169">
        <v>1767233</v>
      </c>
      <c r="E108" s="106">
        <v>498324</v>
      </c>
    </row>
    <row r="109" spans="1:5" ht="12" customHeight="1">
      <c r="A109" s="12" t="s">
        <v>78</v>
      </c>
      <c r="B109" s="63" t="s">
        <v>262</v>
      </c>
      <c r="C109" s="766"/>
      <c r="D109" s="169"/>
      <c r="E109" s="106"/>
    </row>
    <row r="110" spans="1:5" ht="12" customHeight="1">
      <c r="A110" s="12" t="s">
        <v>79</v>
      </c>
      <c r="B110" s="64" t="s">
        <v>263</v>
      </c>
      <c r="C110" s="766"/>
      <c r="D110" s="169"/>
      <c r="E110" s="106"/>
    </row>
    <row r="111" spans="1:5" ht="12" customHeight="1">
      <c r="A111" s="12" t="s">
        <v>80</v>
      </c>
      <c r="B111" s="64" t="s">
        <v>264</v>
      </c>
      <c r="C111" s="766"/>
      <c r="D111" s="169"/>
      <c r="E111" s="106"/>
    </row>
    <row r="112" spans="1:5" ht="12" customHeight="1">
      <c r="A112" s="12" t="s">
        <v>82</v>
      </c>
      <c r="B112" s="63" t="s">
        <v>265</v>
      </c>
      <c r="C112" s="766">
        <v>25303004</v>
      </c>
      <c r="D112" s="169">
        <v>34828463</v>
      </c>
      <c r="E112" s="106">
        <v>32167982</v>
      </c>
    </row>
    <row r="113" spans="1:5" ht="12" customHeight="1">
      <c r="A113" s="12" t="s">
        <v>127</v>
      </c>
      <c r="B113" s="63" t="s">
        <v>266</v>
      </c>
      <c r="C113" s="766"/>
      <c r="D113" s="169"/>
      <c r="E113" s="106"/>
    </row>
    <row r="114" spans="1:5" ht="12" customHeight="1">
      <c r="A114" s="12" t="s">
        <v>260</v>
      </c>
      <c r="B114" s="64" t="s">
        <v>267</v>
      </c>
      <c r="C114" s="766"/>
      <c r="D114" s="169"/>
      <c r="E114" s="106"/>
    </row>
    <row r="115" spans="1:5" ht="12" customHeight="1">
      <c r="A115" s="11" t="s">
        <v>261</v>
      </c>
      <c r="B115" s="65" t="s">
        <v>268</v>
      </c>
      <c r="C115" s="766"/>
      <c r="D115" s="169"/>
      <c r="E115" s="106"/>
    </row>
    <row r="116" spans="1:5" ht="12" customHeight="1">
      <c r="A116" s="12" t="s">
        <v>342</v>
      </c>
      <c r="B116" s="65" t="s">
        <v>269</v>
      </c>
      <c r="C116" s="766"/>
      <c r="D116" s="169"/>
      <c r="E116" s="106"/>
    </row>
    <row r="117" spans="1:5" ht="12" customHeight="1">
      <c r="A117" s="14" t="s">
        <v>343</v>
      </c>
      <c r="B117" s="65" t="s">
        <v>270</v>
      </c>
      <c r="C117" s="766">
        <v>19200000</v>
      </c>
      <c r="D117" s="169">
        <v>13548000</v>
      </c>
      <c r="E117" s="104">
        <v>13547000</v>
      </c>
    </row>
    <row r="118" spans="1:5" ht="12" customHeight="1">
      <c r="A118" s="12" t="s">
        <v>347</v>
      </c>
      <c r="B118" s="9" t="s">
        <v>36</v>
      </c>
      <c r="C118" s="167">
        <f>SUM(C119:C120)</f>
        <v>1000000</v>
      </c>
      <c r="D118" s="167">
        <f>SUM(D119:D120)</f>
        <v>509778</v>
      </c>
      <c r="E118" s="104"/>
    </row>
    <row r="119" spans="1:5" ht="12" customHeight="1">
      <c r="A119" s="12" t="s">
        <v>348</v>
      </c>
      <c r="B119" s="6" t="s">
        <v>350</v>
      </c>
      <c r="C119" s="763">
        <v>500000</v>
      </c>
      <c r="D119" s="167">
        <v>9778</v>
      </c>
      <c r="E119" s="104"/>
    </row>
    <row r="120" spans="1:5" ht="12" customHeight="1" thickBot="1">
      <c r="A120" s="16" t="s">
        <v>349</v>
      </c>
      <c r="B120" s="232" t="s">
        <v>351</v>
      </c>
      <c r="C120" s="772">
        <v>500000</v>
      </c>
      <c r="D120" s="244">
        <v>500000</v>
      </c>
      <c r="E120" s="238"/>
    </row>
    <row r="121" spans="1:5" ht="12" customHeight="1" thickBot="1">
      <c r="A121" s="230" t="s">
        <v>7</v>
      </c>
      <c r="B121" s="231" t="s">
        <v>271</v>
      </c>
      <c r="C121" s="245">
        <f>+C122+C124+C126</f>
        <v>665275328</v>
      </c>
      <c r="D121" s="166">
        <f>+D122+D124+D126</f>
        <v>645293452</v>
      </c>
      <c r="E121" s="239">
        <f>+E122+E124+E126</f>
        <v>156789689</v>
      </c>
    </row>
    <row r="122" spans="1:5" ht="12" customHeight="1">
      <c r="A122" s="13" t="s">
        <v>70</v>
      </c>
      <c r="B122" s="6" t="s">
        <v>145</v>
      </c>
      <c r="C122" s="762">
        <v>510091434</v>
      </c>
      <c r="D122" s="254">
        <v>490063833</v>
      </c>
      <c r="E122" s="105">
        <v>41706688</v>
      </c>
    </row>
    <row r="123" spans="1:5" ht="12" customHeight="1">
      <c r="A123" s="13" t="s">
        <v>71</v>
      </c>
      <c r="B123" s="10" t="s">
        <v>275</v>
      </c>
      <c r="C123" s="762">
        <v>393345326</v>
      </c>
      <c r="D123" s="254">
        <v>393345326</v>
      </c>
      <c r="E123" s="105"/>
    </row>
    <row r="124" spans="1:5" ht="12" customHeight="1">
      <c r="A124" s="13" t="s">
        <v>72</v>
      </c>
      <c r="B124" s="10" t="s">
        <v>128</v>
      </c>
      <c r="C124" s="763">
        <v>155183894</v>
      </c>
      <c r="D124" s="255">
        <v>155229619</v>
      </c>
      <c r="E124" s="104">
        <v>115083001</v>
      </c>
    </row>
    <row r="125" spans="1:5" ht="12" customHeight="1">
      <c r="A125" s="13" t="s">
        <v>73</v>
      </c>
      <c r="B125" s="10" t="s">
        <v>276</v>
      </c>
      <c r="C125" s="104">
        <v>121712648</v>
      </c>
      <c r="D125" s="255">
        <v>121712648</v>
      </c>
      <c r="E125" s="104"/>
    </row>
    <row r="126" spans="1:5" ht="12" customHeight="1">
      <c r="A126" s="13" t="s">
        <v>74</v>
      </c>
      <c r="B126" s="112" t="s">
        <v>147</v>
      </c>
      <c r="C126" s="167"/>
      <c r="D126" s="255"/>
      <c r="E126" s="104"/>
    </row>
    <row r="127" spans="1:5" ht="12" customHeight="1">
      <c r="A127" s="13" t="s">
        <v>81</v>
      </c>
      <c r="B127" s="111" t="s">
        <v>334</v>
      </c>
      <c r="C127" s="167"/>
      <c r="D127" s="255"/>
      <c r="E127" s="104"/>
    </row>
    <row r="128" spans="1:5" ht="12" customHeight="1">
      <c r="A128" s="13" t="s">
        <v>83</v>
      </c>
      <c r="B128" s="175" t="s">
        <v>281</v>
      </c>
      <c r="C128" s="167"/>
      <c r="D128" s="255"/>
      <c r="E128" s="104"/>
    </row>
    <row r="129" spans="1:5" ht="15.75">
      <c r="A129" s="13" t="s">
        <v>129</v>
      </c>
      <c r="B129" s="64" t="s">
        <v>264</v>
      </c>
      <c r="C129" s="167"/>
      <c r="D129" s="255"/>
      <c r="E129" s="104"/>
    </row>
    <row r="130" spans="1:5" ht="12" customHeight="1">
      <c r="A130" s="13" t="s">
        <v>130</v>
      </c>
      <c r="B130" s="64" t="s">
        <v>280</v>
      </c>
      <c r="C130" s="167"/>
      <c r="D130" s="255"/>
      <c r="E130" s="104"/>
    </row>
    <row r="131" spans="1:5" ht="12" customHeight="1">
      <c r="A131" s="13" t="s">
        <v>131</v>
      </c>
      <c r="B131" s="64" t="s">
        <v>279</v>
      </c>
      <c r="C131" s="167"/>
      <c r="D131" s="255"/>
      <c r="E131" s="104"/>
    </row>
    <row r="132" spans="1:5" ht="12" customHeight="1">
      <c r="A132" s="13" t="s">
        <v>272</v>
      </c>
      <c r="B132" s="64" t="s">
        <v>267</v>
      </c>
      <c r="C132" s="167"/>
      <c r="D132" s="255"/>
      <c r="E132" s="104"/>
    </row>
    <row r="133" spans="1:5" ht="12" customHeight="1">
      <c r="A133" s="13" t="s">
        <v>273</v>
      </c>
      <c r="B133" s="64" t="s">
        <v>278</v>
      </c>
      <c r="C133" s="167"/>
      <c r="D133" s="255"/>
      <c r="E133" s="104"/>
    </row>
    <row r="134" spans="1:5" ht="16.5" thickBot="1">
      <c r="A134" s="11" t="s">
        <v>274</v>
      </c>
      <c r="B134" s="64" t="s">
        <v>277</v>
      </c>
      <c r="C134" s="169"/>
      <c r="D134" s="256"/>
      <c r="E134" s="106"/>
    </row>
    <row r="135" spans="1:5" ht="12" customHeight="1" thickBot="1">
      <c r="A135" s="18" t="s">
        <v>8</v>
      </c>
      <c r="B135" s="57" t="s">
        <v>352</v>
      </c>
      <c r="C135" s="166">
        <f>+C100+C121</f>
        <v>1242079694</v>
      </c>
      <c r="D135" s="253">
        <f>+D100+D121</f>
        <v>1324031578</v>
      </c>
      <c r="E135" s="103">
        <f>+E100+E121</f>
        <v>793185310</v>
      </c>
    </row>
    <row r="136" spans="1:5" ht="12" customHeight="1" thickBot="1">
      <c r="A136" s="18" t="s">
        <v>9</v>
      </c>
      <c r="B136" s="57" t="s">
        <v>421</v>
      </c>
      <c r="C136" s="166">
        <f>+C137+C138+C139</f>
        <v>0</v>
      </c>
      <c r="D136" s="253">
        <f>+D137+D138+D139</f>
        <v>0</v>
      </c>
      <c r="E136" s="103">
        <f>+E137+E138+E139</f>
        <v>0</v>
      </c>
    </row>
    <row r="137" spans="1:5" ht="12" customHeight="1">
      <c r="A137" s="13" t="s">
        <v>179</v>
      </c>
      <c r="B137" s="10" t="s">
        <v>360</v>
      </c>
      <c r="C137" s="167"/>
      <c r="D137" s="255"/>
      <c r="E137" s="104"/>
    </row>
    <row r="138" spans="1:5" ht="12" customHeight="1">
      <c r="A138" s="13" t="s">
        <v>180</v>
      </c>
      <c r="B138" s="10" t="s">
        <v>361</v>
      </c>
      <c r="C138" s="167"/>
      <c r="D138" s="255"/>
      <c r="E138" s="104"/>
    </row>
    <row r="139" spans="1:5" ht="12" customHeight="1" thickBot="1">
      <c r="A139" s="11" t="s">
        <v>181</v>
      </c>
      <c r="B139" s="10" t="s">
        <v>362</v>
      </c>
      <c r="C139" s="167"/>
      <c r="D139" s="255"/>
      <c r="E139" s="104"/>
    </row>
    <row r="140" spans="1:5" ht="12" customHeight="1" thickBot="1">
      <c r="A140" s="18" t="s">
        <v>10</v>
      </c>
      <c r="B140" s="57" t="s">
        <v>354</v>
      </c>
      <c r="C140" s="166">
        <f>SUM(C141:C146)</f>
        <v>0</v>
      </c>
      <c r="D140" s="253">
        <f>SUM(D141:D146)</f>
        <v>0</v>
      </c>
      <c r="E140" s="103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4"/>
    </row>
    <row r="142" spans="1:5" ht="12" customHeight="1">
      <c r="A142" s="13" t="s">
        <v>58</v>
      </c>
      <c r="B142" s="7" t="s">
        <v>355</v>
      </c>
      <c r="C142" s="167"/>
      <c r="D142" s="255"/>
      <c r="E142" s="104"/>
    </row>
    <row r="143" spans="1:5" ht="12" customHeight="1">
      <c r="A143" s="13" t="s">
        <v>59</v>
      </c>
      <c r="B143" s="7" t="s">
        <v>356</v>
      </c>
      <c r="C143" s="167"/>
      <c r="D143" s="255"/>
      <c r="E143" s="104"/>
    </row>
    <row r="144" spans="1:5" ht="12" customHeight="1">
      <c r="A144" s="13" t="s">
        <v>116</v>
      </c>
      <c r="B144" s="7" t="s">
        <v>357</v>
      </c>
      <c r="C144" s="167"/>
      <c r="D144" s="255"/>
      <c r="E144" s="104"/>
    </row>
    <row r="145" spans="1:5" ht="12" customHeight="1">
      <c r="A145" s="13" t="s">
        <v>117</v>
      </c>
      <c r="B145" s="7" t="s">
        <v>358</v>
      </c>
      <c r="C145" s="167"/>
      <c r="D145" s="255"/>
      <c r="E145" s="104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7" t="s">
        <v>367</v>
      </c>
      <c r="C147" s="172">
        <f>+C148+C149+C150+C151</f>
        <v>10855627</v>
      </c>
      <c r="D147" s="257">
        <f>+D148+D149+D150+D151</f>
        <v>10855627</v>
      </c>
      <c r="E147" s="208">
        <f>+E148+E149+E150+E151</f>
        <v>10855627</v>
      </c>
    </row>
    <row r="148" spans="1:5" ht="12" customHeight="1">
      <c r="A148" s="13" t="s">
        <v>60</v>
      </c>
      <c r="B148" s="7" t="s">
        <v>282</v>
      </c>
      <c r="C148" s="167"/>
      <c r="D148" s="255"/>
      <c r="E148" s="104"/>
    </row>
    <row r="149" spans="1:5" ht="12" customHeight="1">
      <c r="A149" s="13" t="s">
        <v>61</v>
      </c>
      <c r="B149" s="7" t="s">
        <v>283</v>
      </c>
      <c r="C149" s="104">
        <v>10855627</v>
      </c>
      <c r="D149" s="255">
        <v>10855627</v>
      </c>
      <c r="E149" s="104">
        <v>10855627</v>
      </c>
    </row>
    <row r="150" spans="1:5" ht="12" customHeight="1">
      <c r="A150" s="13" t="s">
        <v>199</v>
      </c>
      <c r="B150" s="7" t="s">
        <v>368</v>
      </c>
      <c r="C150" s="167"/>
      <c r="D150" s="255"/>
      <c r="E150" s="104"/>
    </row>
    <row r="151" spans="1:5" ht="12" customHeight="1" thickBot="1">
      <c r="A151" s="11" t="s">
        <v>200</v>
      </c>
      <c r="B151" s="5" t="s">
        <v>299</v>
      </c>
      <c r="C151" s="167"/>
      <c r="D151" s="255"/>
      <c r="E151" s="104"/>
    </row>
    <row r="152" spans="1:5" ht="12" customHeight="1" thickBot="1">
      <c r="A152" s="18" t="s">
        <v>12</v>
      </c>
      <c r="B152" s="57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4"/>
    </row>
    <row r="154" spans="1:5" ht="12" customHeight="1">
      <c r="A154" s="13" t="s">
        <v>63</v>
      </c>
      <c r="B154" s="7" t="s">
        <v>371</v>
      </c>
      <c r="C154" s="167"/>
      <c r="D154" s="255"/>
      <c r="E154" s="104"/>
    </row>
    <row r="155" spans="1:5" ht="12" customHeight="1">
      <c r="A155" s="13" t="s">
        <v>211</v>
      </c>
      <c r="B155" s="7" t="s">
        <v>366</v>
      </c>
      <c r="C155" s="167"/>
      <c r="D155" s="255"/>
      <c r="E155" s="104"/>
    </row>
    <row r="156" spans="1:5" ht="12" customHeight="1">
      <c r="A156" s="13" t="s">
        <v>212</v>
      </c>
      <c r="B156" s="7" t="s">
        <v>372</v>
      </c>
      <c r="C156" s="167"/>
      <c r="D156" s="255"/>
      <c r="E156" s="104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4"/>
    </row>
    <row r="158" spans="1:5" ht="12" customHeight="1" thickBot="1">
      <c r="A158" s="18" t="s">
        <v>13</v>
      </c>
      <c r="B158" s="57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7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7" t="s">
        <v>377</v>
      </c>
      <c r="C160" s="248">
        <f>+C136+C140+C147+C152+C158+C159</f>
        <v>10855627</v>
      </c>
      <c r="D160" s="260">
        <f>+D136+D140+D147+D152+D158+D159</f>
        <v>10855627</v>
      </c>
      <c r="E160" s="242">
        <f>+E136+E140+E147+E152+E158+E159</f>
        <v>10855627</v>
      </c>
      <c r="F160" s="189"/>
      <c r="G160" s="190"/>
      <c r="H160" s="190"/>
      <c r="I160" s="190"/>
    </row>
    <row r="161" spans="1:5" s="178" customFormat="1" ht="12.75" customHeight="1" thickBot="1">
      <c r="A161" s="113" t="s">
        <v>16</v>
      </c>
      <c r="B161" s="153" t="s">
        <v>376</v>
      </c>
      <c r="C161" s="248">
        <f>+C135+C160</f>
        <v>1252935321</v>
      </c>
      <c r="D161" s="260">
        <f>+D135+D160</f>
        <v>1334887205</v>
      </c>
      <c r="E161" s="242">
        <f>+E135+E160</f>
        <v>804040937</v>
      </c>
    </row>
    <row r="162" spans="3:4" ht="15.75">
      <c r="C162" s="723">
        <f>C93-C161</f>
        <v>0</v>
      </c>
      <c r="D162" s="723">
        <f>D93-D161</f>
        <v>0</v>
      </c>
    </row>
    <row r="163" spans="1:5" ht="15.75">
      <c r="A163" s="843" t="s">
        <v>284</v>
      </c>
      <c r="B163" s="843"/>
      <c r="C163" s="843"/>
      <c r="D163" s="843"/>
      <c r="E163" s="843"/>
    </row>
    <row r="164" spans="1:5" ht="15" customHeight="1" thickBot="1">
      <c r="A164" s="847" t="s">
        <v>104</v>
      </c>
      <c r="B164" s="847"/>
      <c r="C164" s="115"/>
      <c r="E164" s="115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-509359850</v>
      </c>
      <c r="D165" s="166">
        <f>+D68-D135</f>
        <v>-500308767</v>
      </c>
      <c r="E165" s="103">
        <f>+E68-E135</f>
        <v>-73052125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509359850</v>
      </c>
      <c r="D166" s="166">
        <f>+D92-D160</f>
        <v>500308767</v>
      </c>
      <c r="E166" s="103">
        <f>+E92-E160</f>
        <v>499809813</v>
      </c>
    </row>
  </sheetData>
  <sheetProtection/>
  <mergeCells count="16">
    <mergeCell ref="C97:E97"/>
    <mergeCell ref="A163:E163"/>
    <mergeCell ref="A6:E6"/>
    <mergeCell ref="A95:E95"/>
    <mergeCell ref="A7:B7"/>
    <mergeCell ref="A96:B96"/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</mergeCells>
  <printOptions horizontalCentered="1"/>
  <pageMargins left="0.6692913385826772" right="0.6692913385826772" top="0.8661417322834646" bottom="0.8661417322834646" header="0" footer="0"/>
  <pageSetup horizontalDpi="600" verticalDpi="600" orientation="portrait" paperSize="8" r:id="rId1"/>
  <rowBreaks count="1" manualBreakCount="1">
    <brk id="6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I166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841" t="s">
        <v>967</v>
      </c>
      <c r="C1" s="842"/>
      <c r="D1" s="842"/>
      <c r="E1" s="842"/>
    </row>
    <row r="2" spans="1:5" ht="15.75">
      <c r="A2" s="845" t="s">
        <v>901</v>
      </c>
      <c r="B2" s="859"/>
      <c r="C2" s="859"/>
      <c r="D2" s="859"/>
      <c r="E2" s="859"/>
    </row>
    <row r="3" spans="1:5" ht="15.75">
      <c r="A3" s="845" t="s">
        <v>879</v>
      </c>
      <c r="B3" s="845"/>
      <c r="C3" s="846"/>
      <c r="D3" s="845"/>
      <c r="E3" s="845"/>
    </row>
    <row r="4" spans="1:5" ht="17.25" customHeight="1">
      <c r="A4" s="845" t="s">
        <v>880</v>
      </c>
      <c r="B4" s="845"/>
      <c r="C4" s="846"/>
      <c r="D4" s="845"/>
      <c r="E4" s="845"/>
    </row>
    <row r="5" spans="1:5" ht="15.75">
      <c r="A5" s="380"/>
      <c r="B5" s="380"/>
      <c r="C5" s="381"/>
      <c r="D5" s="382"/>
      <c r="E5" s="382"/>
    </row>
    <row r="6" spans="1:5" ht="15.75" customHeight="1">
      <c r="A6" s="855" t="s">
        <v>3</v>
      </c>
      <c r="B6" s="855"/>
      <c r="C6" s="855"/>
      <c r="D6" s="855"/>
      <c r="E6" s="855"/>
    </row>
    <row r="7" spans="1:5" ht="15.75" customHeight="1" thickBot="1">
      <c r="A7" s="857" t="s">
        <v>102</v>
      </c>
      <c r="B7" s="857"/>
      <c r="C7" s="383"/>
      <c r="D7" s="382"/>
      <c r="E7" s="383" t="str">
        <f>CONCATENATE('Z_1.1.sz.mell.'!E7)</f>
        <v> Forintban!</v>
      </c>
    </row>
    <row r="8" spans="1:5" ht="15.75">
      <c r="A8" s="848" t="s">
        <v>52</v>
      </c>
      <c r="B8" s="850" t="s">
        <v>5</v>
      </c>
      <c r="C8" s="852" t="str">
        <f>+CONCATENATE(LEFT(Z_ÖSSZEFÜGGÉSEK!A6,4),". évi")</f>
        <v>2018. évi</v>
      </c>
      <c r="D8" s="853"/>
      <c r="E8" s="854"/>
    </row>
    <row r="9" spans="1:5" ht="24.75" thickBot="1">
      <c r="A9" s="849"/>
      <c r="B9" s="851"/>
      <c r="C9" s="250" t="s">
        <v>418</v>
      </c>
      <c r="D9" s="249" t="s">
        <v>419</v>
      </c>
      <c r="E9" s="369" t="str">
        <f>CONCATENATE('Z_1.1.sz.mell.'!E9)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295176323</v>
      </c>
      <c r="D11" s="166">
        <f>+D12+D13+D14+D15+D16+D17</f>
        <v>324270631</v>
      </c>
      <c r="E11" s="103">
        <f>+E12+E13+E14+E15+E16+E17</f>
        <v>324270631</v>
      </c>
    </row>
    <row r="12" spans="1:5" s="178" customFormat="1" ht="12" customHeight="1">
      <c r="A12" s="13" t="s">
        <v>64</v>
      </c>
      <c r="B12" s="179" t="s">
        <v>165</v>
      </c>
      <c r="C12" s="762">
        <v>111142834</v>
      </c>
      <c r="D12" s="168">
        <v>111232138</v>
      </c>
      <c r="E12" s="254">
        <v>111232138</v>
      </c>
    </row>
    <row r="13" spans="1:5" s="178" customFormat="1" ht="12" customHeight="1">
      <c r="A13" s="12" t="s">
        <v>65</v>
      </c>
      <c r="B13" s="180" t="s">
        <v>166</v>
      </c>
      <c r="C13" s="763">
        <v>67490033</v>
      </c>
      <c r="D13" s="167">
        <v>67848733</v>
      </c>
      <c r="E13" s="255">
        <v>67848733</v>
      </c>
    </row>
    <row r="14" spans="1:5" s="178" customFormat="1" ht="12" customHeight="1">
      <c r="A14" s="12" t="s">
        <v>66</v>
      </c>
      <c r="B14" s="180" t="s">
        <v>167</v>
      </c>
      <c r="C14" s="763">
        <v>112885626</v>
      </c>
      <c r="D14" s="167">
        <v>114719968</v>
      </c>
      <c r="E14" s="255">
        <v>114719968</v>
      </c>
    </row>
    <row r="15" spans="1:5" s="178" customFormat="1" ht="12" customHeight="1">
      <c r="A15" s="12" t="s">
        <v>67</v>
      </c>
      <c r="B15" s="180" t="s">
        <v>168</v>
      </c>
      <c r="C15" s="763">
        <v>3657830</v>
      </c>
      <c r="D15" s="167">
        <v>3925985</v>
      </c>
      <c r="E15" s="255">
        <v>3925985</v>
      </c>
    </row>
    <row r="16" spans="1:5" s="178" customFormat="1" ht="12" customHeight="1">
      <c r="A16" s="12" t="s">
        <v>99</v>
      </c>
      <c r="B16" s="111" t="s">
        <v>336</v>
      </c>
      <c r="C16" s="167"/>
      <c r="D16" s="167">
        <v>26422015</v>
      </c>
      <c r="E16" s="255">
        <v>26422015</v>
      </c>
    </row>
    <row r="17" spans="1:5" s="178" customFormat="1" ht="12" customHeight="1" thickBot="1">
      <c r="A17" s="14" t="s">
        <v>68</v>
      </c>
      <c r="B17" s="112" t="s">
        <v>337</v>
      </c>
      <c r="C17" s="167"/>
      <c r="D17" s="167">
        <v>121792</v>
      </c>
      <c r="E17" s="255">
        <v>121792</v>
      </c>
    </row>
    <row r="18" spans="1:5" s="178" customFormat="1" ht="12" customHeight="1" thickBot="1">
      <c r="A18" s="18" t="s">
        <v>7</v>
      </c>
      <c r="B18" s="110" t="s">
        <v>169</v>
      </c>
      <c r="C18" s="166">
        <f>+C19+C20+C21+C22+C23</f>
        <v>188992875</v>
      </c>
      <c r="D18" s="166">
        <f>+D19+D20+D21+D22+D23</f>
        <v>228562955</v>
      </c>
      <c r="E18" s="103">
        <f>+E19+E20+E21+E22+E23</f>
        <v>206548477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5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4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4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4"/>
    </row>
    <row r="23" spans="1:5" s="178" customFormat="1" ht="12" customHeight="1">
      <c r="A23" s="12" t="s">
        <v>74</v>
      </c>
      <c r="B23" s="180" t="s">
        <v>172</v>
      </c>
      <c r="C23" s="763">
        <v>188992875</v>
      </c>
      <c r="D23" s="167">
        <v>228562955</v>
      </c>
      <c r="E23" s="104">
        <v>206548477</v>
      </c>
    </row>
    <row r="24" spans="1:5" s="178" customFormat="1" ht="12" customHeight="1" thickBot="1">
      <c r="A24" s="14" t="s">
        <v>81</v>
      </c>
      <c r="B24" s="112" t="s">
        <v>173</v>
      </c>
      <c r="C24" s="169"/>
      <c r="D24" s="169"/>
      <c r="E24" s="106"/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164915859</v>
      </c>
      <c r="D25" s="166">
        <f>+D26+D27+D28+D29+D30</f>
        <v>165415859</v>
      </c>
      <c r="E25" s="103">
        <f>+E26+E27+E28+E29+E30</f>
        <v>79927838</v>
      </c>
    </row>
    <row r="26" spans="1:5" s="178" customFormat="1" ht="12" customHeight="1">
      <c r="A26" s="13" t="s">
        <v>53</v>
      </c>
      <c r="B26" s="179" t="s">
        <v>175</v>
      </c>
      <c r="C26" s="168"/>
      <c r="D26" s="168"/>
      <c r="E26" s="105">
        <v>29999999</v>
      </c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4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4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4"/>
    </row>
    <row r="30" spans="1:5" s="178" customFormat="1" ht="12" customHeight="1">
      <c r="A30" s="12" t="s">
        <v>112</v>
      </c>
      <c r="B30" s="180" t="s">
        <v>177</v>
      </c>
      <c r="C30" s="763">
        <v>164915859</v>
      </c>
      <c r="D30" s="167">
        <v>165415859</v>
      </c>
      <c r="E30" s="104">
        <v>49927839</v>
      </c>
    </row>
    <row r="31" spans="1:5" s="178" customFormat="1" ht="12" customHeight="1" thickBot="1">
      <c r="A31" s="14" t="s">
        <v>113</v>
      </c>
      <c r="B31" s="181" t="s">
        <v>178</v>
      </c>
      <c r="C31" s="169"/>
      <c r="D31" s="169"/>
      <c r="E31" s="106"/>
    </row>
    <row r="32" spans="1:5" s="178" customFormat="1" ht="12" customHeight="1" thickBot="1">
      <c r="A32" s="18" t="s">
        <v>114</v>
      </c>
      <c r="B32" s="19" t="s">
        <v>484</v>
      </c>
      <c r="C32" s="172">
        <f>SUM(C33:C39)</f>
        <v>33561220</v>
      </c>
      <c r="D32" s="172">
        <f>SUM(D33:D39)</f>
        <v>38983320</v>
      </c>
      <c r="E32" s="208">
        <f>SUM(E33:E39)</f>
        <v>42091046</v>
      </c>
    </row>
    <row r="33" spans="1:5" s="178" customFormat="1" ht="12" customHeight="1">
      <c r="A33" s="13" t="s">
        <v>179</v>
      </c>
      <c r="B33" s="179" t="s">
        <v>485</v>
      </c>
      <c r="C33" s="168"/>
      <c r="D33" s="168"/>
      <c r="E33" s="105"/>
    </row>
    <row r="34" spans="1:5" s="178" customFormat="1" ht="12" customHeight="1">
      <c r="A34" s="12" t="s">
        <v>180</v>
      </c>
      <c r="B34" s="180" t="s">
        <v>486</v>
      </c>
      <c r="C34" s="167"/>
      <c r="D34" s="167"/>
      <c r="E34" s="104"/>
    </row>
    <row r="35" spans="1:5" s="178" customFormat="1" ht="12" customHeight="1">
      <c r="A35" s="12" t="s">
        <v>181</v>
      </c>
      <c r="B35" s="180" t="s">
        <v>487</v>
      </c>
      <c r="C35" s="763">
        <v>17567220</v>
      </c>
      <c r="D35" s="167">
        <v>21274320</v>
      </c>
      <c r="E35" s="104">
        <v>24843231</v>
      </c>
    </row>
    <row r="36" spans="1:5" s="178" customFormat="1" ht="12" customHeight="1">
      <c r="A36" s="12" t="s">
        <v>182</v>
      </c>
      <c r="B36" s="180" t="s">
        <v>488</v>
      </c>
      <c r="C36" s="763">
        <v>1100000</v>
      </c>
      <c r="D36" s="167">
        <v>1100000</v>
      </c>
      <c r="E36" s="104"/>
    </row>
    <row r="37" spans="1:5" s="178" customFormat="1" ht="12" customHeight="1">
      <c r="A37" s="12" t="s">
        <v>489</v>
      </c>
      <c r="B37" s="180" t="s">
        <v>183</v>
      </c>
      <c r="C37" s="763">
        <v>6600000</v>
      </c>
      <c r="D37" s="167">
        <v>7760000</v>
      </c>
      <c r="E37" s="104">
        <v>7763699</v>
      </c>
    </row>
    <row r="38" spans="1:5" s="178" customFormat="1" ht="12" customHeight="1">
      <c r="A38" s="12" t="s">
        <v>490</v>
      </c>
      <c r="B38" s="180" t="s">
        <v>184</v>
      </c>
      <c r="C38" s="763">
        <v>7308000</v>
      </c>
      <c r="D38" s="167">
        <v>7863000</v>
      </c>
      <c r="E38" s="104">
        <v>7863222</v>
      </c>
    </row>
    <row r="39" spans="1:5" s="178" customFormat="1" ht="12" customHeight="1" thickBot="1">
      <c r="A39" s="14" t="s">
        <v>491</v>
      </c>
      <c r="B39" s="329" t="s">
        <v>185</v>
      </c>
      <c r="C39" s="766">
        <v>986000</v>
      </c>
      <c r="D39" s="169">
        <v>986000</v>
      </c>
      <c r="E39" s="106">
        <v>1620894</v>
      </c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42034532</v>
      </c>
      <c r="D40" s="166">
        <f>SUM(D41:D51)</f>
        <v>60195266</v>
      </c>
      <c r="E40" s="103">
        <f>SUM(E41:E51)</f>
        <v>55341969</v>
      </c>
    </row>
    <row r="41" spans="1:5" s="178" customFormat="1" ht="12" customHeight="1">
      <c r="A41" s="13" t="s">
        <v>57</v>
      </c>
      <c r="B41" s="179" t="s">
        <v>188</v>
      </c>
      <c r="C41" s="762">
        <v>1500000</v>
      </c>
      <c r="D41" s="168">
        <v>8958000</v>
      </c>
      <c r="E41" s="105">
        <v>9557486</v>
      </c>
    </row>
    <row r="42" spans="1:5" s="178" customFormat="1" ht="12" customHeight="1">
      <c r="A42" s="12" t="s">
        <v>58</v>
      </c>
      <c r="B42" s="180" t="s">
        <v>189</v>
      </c>
      <c r="C42" s="763">
        <v>17220464</v>
      </c>
      <c r="D42" s="167">
        <v>26427912</v>
      </c>
      <c r="E42" s="104">
        <v>26627447</v>
      </c>
    </row>
    <row r="43" spans="1:5" s="178" customFormat="1" ht="12" customHeight="1">
      <c r="A43" s="12" t="s">
        <v>59</v>
      </c>
      <c r="B43" s="180" t="s">
        <v>190</v>
      </c>
      <c r="C43" s="763">
        <v>3600000</v>
      </c>
      <c r="D43" s="167">
        <v>8990000</v>
      </c>
      <c r="E43" s="104">
        <v>8376915</v>
      </c>
    </row>
    <row r="44" spans="1:5" s="178" customFormat="1" ht="12" customHeight="1">
      <c r="A44" s="12" t="s">
        <v>116</v>
      </c>
      <c r="B44" s="180" t="s">
        <v>191</v>
      </c>
      <c r="C44" s="763"/>
      <c r="D44" s="167"/>
      <c r="E44" s="104"/>
    </row>
    <row r="45" spans="1:5" s="178" customFormat="1" ht="12" customHeight="1">
      <c r="A45" s="12" t="s">
        <v>117</v>
      </c>
      <c r="B45" s="180" t="s">
        <v>192</v>
      </c>
      <c r="C45" s="763">
        <v>13690240</v>
      </c>
      <c r="D45" s="167">
        <v>4860240</v>
      </c>
      <c r="E45" s="104"/>
    </row>
    <row r="46" spans="1:5" s="178" customFormat="1" ht="12" customHeight="1">
      <c r="A46" s="12" t="s">
        <v>118</v>
      </c>
      <c r="B46" s="180" t="s">
        <v>193</v>
      </c>
      <c r="C46" s="763">
        <v>6023828</v>
      </c>
      <c r="D46" s="167">
        <v>10428828</v>
      </c>
      <c r="E46" s="104">
        <v>10462215</v>
      </c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4"/>
    </row>
    <row r="48" spans="1:5" s="178" customFormat="1" ht="12" customHeight="1">
      <c r="A48" s="12" t="s">
        <v>120</v>
      </c>
      <c r="B48" s="180" t="s">
        <v>492</v>
      </c>
      <c r="C48" s="167"/>
      <c r="D48" s="167"/>
      <c r="E48" s="104">
        <v>41545</v>
      </c>
    </row>
    <row r="49" spans="1:5" s="178" customFormat="1" ht="12" customHeight="1">
      <c r="A49" s="12" t="s">
        <v>186</v>
      </c>
      <c r="B49" s="180" t="s">
        <v>196</v>
      </c>
      <c r="C49" s="170"/>
      <c r="D49" s="170">
        <v>40000</v>
      </c>
      <c r="E49" s="107"/>
    </row>
    <row r="50" spans="1:5" s="178" customFormat="1" ht="12" customHeight="1">
      <c r="A50" s="14" t="s">
        <v>187</v>
      </c>
      <c r="B50" s="181" t="s">
        <v>340</v>
      </c>
      <c r="C50" s="171"/>
      <c r="D50" s="171"/>
      <c r="E50" s="108"/>
    </row>
    <row r="51" spans="1:5" s="178" customFormat="1" ht="12" customHeight="1" thickBot="1">
      <c r="A51" s="14" t="s">
        <v>339</v>
      </c>
      <c r="B51" s="112" t="s">
        <v>197</v>
      </c>
      <c r="C51" s="171"/>
      <c r="D51" s="171">
        <v>490286</v>
      </c>
      <c r="E51" s="108">
        <v>276361</v>
      </c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0</v>
      </c>
      <c r="D52" s="166">
        <f>SUM(D53:D57)</f>
        <v>900000</v>
      </c>
      <c r="E52" s="103">
        <f>SUM(E53:E57)</f>
        <v>900000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9"/>
    </row>
    <row r="54" spans="1:5" s="178" customFormat="1" ht="12" customHeight="1">
      <c r="A54" s="12" t="s">
        <v>61</v>
      </c>
      <c r="B54" s="180" t="s">
        <v>203</v>
      </c>
      <c r="C54" s="170"/>
      <c r="D54" s="170">
        <v>900000</v>
      </c>
      <c r="E54" s="170">
        <v>900000</v>
      </c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7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7"/>
    </row>
    <row r="57" spans="1:5" s="178" customFormat="1" ht="12" customHeight="1" thickBot="1">
      <c r="A57" s="14" t="s">
        <v>201</v>
      </c>
      <c r="B57" s="112" t="s">
        <v>206</v>
      </c>
      <c r="C57" s="171"/>
      <c r="D57" s="171"/>
      <c r="E57" s="108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2896255</v>
      </c>
      <c r="D58" s="166">
        <f>SUM(D59:D61)</f>
        <v>252000</v>
      </c>
      <c r="E58" s="103">
        <f>SUM(E59:E61)</f>
        <v>178770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5"/>
    </row>
    <row r="60" spans="1:5" s="178" customFormat="1" ht="12" customHeight="1">
      <c r="A60" s="12" t="s">
        <v>63</v>
      </c>
      <c r="B60" s="180" t="s">
        <v>332</v>
      </c>
      <c r="C60" s="167"/>
      <c r="D60" s="167"/>
      <c r="E60" s="104"/>
    </row>
    <row r="61" spans="1:5" s="178" customFormat="1" ht="12" customHeight="1">
      <c r="A61" s="12" t="s">
        <v>211</v>
      </c>
      <c r="B61" s="180" t="s">
        <v>209</v>
      </c>
      <c r="C61" s="763">
        <v>2896255</v>
      </c>
      <c r="D61" s="167">
        <v>252000</v>
      </c>
      <c r="E61" s="104">
        <v>178770</v>
      </c>
    </row>
    <row r="62" spans="1:5" s="178" customFormat="1" ht="12" customHeight="1" thickBot="1">
      <c r="A62" s="14" t="s">
        <v>212</v>
      </c>
      <c r="B62" s="112" t="s">
        <v>210</v>
      </c>
      <c r="C62" s="169"/>
      <c r="D62" s="169"/>
      <c r="E62" s="106"/>
    </row>
    <row r="63" spans="1:5" s="178" customFormat="1" ht="12" customHeight="1" thickBot="1">
      <c r="A63" s="18" t="s">
        <v>13</v>
      </c>
      <c r="B63" s="110" t="s">
        <v>213</v>
      </c>
      <c r="C63" s="166">
        <f>SUM(C64:C66)</f>
        <v>0</v>
      </c>
      <c r="D63" s="166">
        <f>SUM(D64:D66)</f>
        <v>0</v>
      </c>
      <c r="E63" s="103">
        <f>SUM(E64:E66)</f>
        <v>680000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7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7"/>
    </row>
    <row r="66" spans="1:5" s="178" customFormat="1" ht="12" customHeight="1">
      <c r="A66" s="12" t="s">
        <v>146</v>
      </c>
      <c r="B66" s="180" t="s">
        <v>216</v>
      </c>
      <c r="C66" s="170"/>
      <c r="D66" s="170"/>
      <c r="E66" s="107">
        <v>680000</v>
      </c>
    </row>
    <row r="67" spans="1:5" s="178" customFormat="1" ht="12" customHeight="1" thickBot="1">
      <c r="A67" s="14" t="s">
        <v>214</v>
      </c>
      <c r="B67" s="112" t="s">
        <v>217</v>
      </c>
      <c r="C67" s="170"/>
      <c r="D67" s="170"/>
      <c r="E67" s="107"/>
    </row>
    <row r="68" spans="1:5" s="178" customFormat="1" ht="12" customHeight="1" thickBot="1">
      <c r="A68" s="233" t="s">
        <v>380</v>
      </c>
      <c r="B68" s="19" t="s">
        <v>218</v>
      </c>
      <c r="C68" s="172">
        <f>+C11+C18+C25+C32+C40+C52+C58+C63</f>
        <v>727577064</v>
      </c>
      <c r="D68" s="172">
        <f>+D11+D18+D25+D32+D40+D52+D58+D63</f>
        <v>818580031</v>
      </c>
      <c r="E68" s="208">
        <f>+E11+E18+E25+E32+E40+E52+E58+E63</f>
        <v>709938731</v>
      </c>
    </row>
    <row r="69" spans="1:5" s="178" customFormat="1" ht="12" customHeight="1" thickBot="1">
      <c r="A69" s="220" t="s">
        <v>219</v>
      </c>
      <c r="B69" s="110" t="s">
        <v>220</v>
      </c>
      <c r="C69" s="166">
        <f>SUM(C70:C72)</f>
        <v>0</v>
      </c>
      <c r="D69" s="166">
        <f>SUM(D70:D72)</f>
        <v>0</v>
      </c>
      <c r="E69" s="103">
        <f>SUM(E70:E72)</f>
        <v>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7"/>
    </row>
    <row r="71" spans="1:5" s="178" customFormat="1" ht="12" customHeight="1">
      <c r="A71" s="12" t="s">
        <v>257</v>
      </c>
      <c r="B71" s="180" t="s">
        <v>222</v>
      </c>
      <c r="C71" s="170"/>
      <c r="D71" s="170"/>
      <c r="E71" s="107"/>
    </row>
    <row r="72" spans="1:5" s="178" customFormat="1" ht="12" customHeight="1" thickBot="1">
      <c r="A72" s="14" t="s">
        <v>258</v>
      </c>
      <c r="B72" s="229" t="s">
        <v>365</v>
      </c>
      <c r="C72" s="170"/>
      <c r="D72" s="170"/>
      <c r="E72" s="107"/>
    </row>
    <row r="73" spans="1:5" s="178" customFormat="1" ht="12" customHeight="1" thickBot="1">
      <c r="A73" s="220" t="s">
        <v>224</v>
      </c>
      <c r="B73" s="110" t="s">
        <v>225</v>
      </c>
      <c r="C73" s="166">
        <f>SUM(C74:C77)</f>
        <v>0</v>
      </c>
      <c r="D73" s="166">
        <f>SUM(D74:D77)</f>
        <v>0</v>
      </c>
      <c r="E73" s="103">
        <f>SUM(E74:E77)</f>
        <v>0</v>
      </c>
    </row>
    <row r="74" spans="1:5" s="178" customFormat="1" ht="12" customHeight="1">
      <c r="A74" s="13" t="s">
        <v>100</v>
      </c>
      <c r="B74" s="367" t="s">
        <v>226</v>
      </c>
      <c r="C74" s="170"/>
      <c r="D74" s="170"/>
      <c r="E74" s="107"/>
    </row>
    <row r="75" spans="1:5" s="178" customFormat="1" ht="12" customHeight="1">
      <c r="A75" s="12" t="s">
        <v>101</v>
      </c>
      <c r="B75" s="367" t="s">
        <v>499</v>
      </c>
      <c r="C75" s="170"/>
      <c r="D75" s="170"/>
      <c r="E75" s="107"/>
    </row>
    <row r="76" spans="1:5" s="178" customFormat="1" ht="12" customHeight="1">
      <c r="A76" s="12" t="s">
        <v>249</v>
      </c>
      <c r="B76" s="367" t="s">
        <v>227</v>
      </c>
      <c r="C76" s="170"/>
      <c r="D76" s="170"/>
      <c r="E76" s="107"/>
    </row>
    <row r="77" spans="1:5" s="178" customFormat="1" ht="12" customHeight="1" thickBot="1">
      <c r="A77" s="14" t="s">
        <v>250</v>
      </c>
      <c r="B77" s="368" t="s">
        <v>500</v>
      </c>
      <c r="C77" s="170"/>
      <c r="D77" s="170"/>
      <c r="E77" s="107"/>
    </row>
    <row r="78" spans="1:5" s="178" customFormat="1" ht="12" customHeight="1" thickBot="1">
      <c r="A78" s="220" t="s">
        <v>228</v>
      </c>
      <c r="B78" s="110" t="s">
        <v>229</v>
      </c>
      <c r="C78" s="166">
        <f>SUM(C79:C80)</f>
        <v>509359850</v>
      </c>
      <c r="D78" s="166">
        <f>SUM(D79:D80)</f>
        <v>500308767</v>
      </c>
      <c r="E78" s="103">
        <f>SUM(E79:E80)</f>
        <v>500308767</v>
      </c>
    </row>
    <row r="79" spans="1:5" s="178" customFormat="1" ht="12" customHeight="1">
      <c r="A79" s="13" t="s">
        <v>251</v>
      </c>
      <c r="B79" s="179" t="s">
        <v>230</v>
      </c>
      <c r="C79" s="767">
        <v>509359850</v>
      </c>
      <c r="D79" s="170">
        <v>500308767</v>
      </c>
      <c r="E79" s="170">
        <v>500308767</v>
      </c>
    </row>
    <row r="80" spans="1:5" s="178" customFormat="1" ht="12" customHeight="1" thickBot="1">
      <c r="A80" s="14" t="s">
        <v>252</v>
      </c>
      <c r="B80" s="112" t="s">
        <v>231</v>
      </c>
      <c r="C80" s="170"/>
      <c r="D80" s="170"/>
      <c r="E80" s="107"/>
    </row>
    <row r="81" spans="1:5" s="178" customFormat="1" ht="12" customHeight="1" thickBot="1">
      <c r="A81" s="220" t="s">
        <v>232</v>
      </c>
      <c r="B81" s="110" t="s">
        <v>233</v>
      </c>
      <c r="C81" s="166">
        <f>SUM(C82:C84)</f>
        <v>10855627</v>
      </c>
      <c r="D81" s="166">
        <f>SUM(D82:D84)</f>
        <v>10855627</v>
      </c>
      <c r="E81" s="103">
        <f>SUM(E82:E84)</f>
        <v>10356673</v>
      </c>
    </row>
    <row r="82" spans="1:5" s="178" customFormat="1" ht="12" customHeight="1">
      <c r="A82" s="13" t="s">
        <v>253</v>
      </c>
      <c r="B82" s="179" t="s">
        <v>234</v>
      </c>
      <c r="C82" s="767">
        <v>10855627</v>
      </c>
      <c r="D82" s="170">
        <v>10855627</v>
      </c>
      <c r="E82" s="107">
        <v>10356673</v>
      </c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7"/>
    </row>
    <row r="84" spans="1:5" s="178" customFormat="1" ht="12" customHeight="1" thickBot="1">
      <c r="A84" s="14" t="s">
        <v>255</v>
      </c>
      <c r="B84" s="112" t="s">
        <v>501</v>
      </c>
      <c r="C84" s="170"/>
      <c r="D84" s="170"/>
      <c r="E84" s="107"/>
    </row>
    <row r="85" spans="1:5" s="178" customFormat="1" ht="12" customHeight="1" thickBot="1">
      <c r="A85" s="220" t="s">
        <v>236</v>
      </c>
      <c r="B85" s="110" t="s">
        <v>256</v>
      </c>
      <c r="C85" s="166">
        <f>SUM(C86:C89)</f>
        <v>0</v>
      </c>
      <c r="D85" s="166">
        <f>SUM(D86:D89)</f>
        <v>0</v>
      </c>
      <c r="E85" s="103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7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7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7"/>
    </row>
    <row r="89" spans="1:5" s="178" customFormat="1" ht="12" customHeight="1" thickBot="1">
      <c r="A89" s="185" t="s">
        <v>243</v>
      </c>
      <c r="B89" s="112" t="s">
        <v>244</v>
      </c>
      <c r="C89" s="170"/>
      <c r="D89" s="170"/>
      <c r="E89" s="107"/>
    </row>
    <row r="90" spans="1:5" s="178" customFormat="1" ht="12" customHeight="1" thickBot="1">
      <c r="A90" s="220" t="s">
        <v>245</v>
      </c>
      <c r="B90" s="110" t="s">
        <v>379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10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382</v>
      </c>
      <c r="C92" s="172">
        <f>+C69+C73+C78+C81+C85+C91+C90</f>
        <v>520215477</v>
      </c>
      <c r="D92" s="172">
        <f>+D69+D73+D78+D81+D85+D91+D90</f>
        <v>511164394</v>
      </c>
      <c r="E92" s="208">
        <f>+E69+E73+E78+E81+E85+E91+E90</f>
        <v>510665440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1247792541</v>
      </c>
      <c r="D93" s="172">
        <f>+D68+D92</f>
        <v>1329744425</v>
      </c>
      <c r="E93" s="208">
        <f>+E68+E92</f>
        <v>1220604171</v>
      </c>
    </row>
    <row r="94" spans="1:3" s="178" customFormat="1" ht="15" customHeight="1">
      <c r="A94" s="3"/>
      <c r="B94" s="4"/>
      <c r="C94" s="114"/>
    </row>
    <row r="95" spans="1:5" ht="16.5" customHeight="1">
      <c r="A95" s="856" t="s">
        <v>34</v>
      </c>
      <c r="B95" s="856"/>
      <c r="C95" s="856"/>
      <c r="D95" s="856"/>
      <c r="E95" s="856"/>
    </row>
    <row r="96" spans="1:5" s="188" customFormat="1" ht="16.5" customHeight="1" thickBot="1">
      <c r="A96" s="858" t="s">
        <v>103</v>
      </c>
      <c r="B96" s="858"/>
      <c r="C96" s="61"/>
      <c r="E96" s="61" t="str">
        <f>E7</f>
        <v> Forintban!</v>
      </c>
    </row>
    <row r="97" spans="1:5" ht="15.75">
      <c r="A97" s="848" t="s">
        <v>52</v>
      </c>
      <c r="B97" s="850" t="s">
        <v>420</v>
      </c>
      <c r="C97" s="852" t="str">
        <f>+CONCATENATE(LEFT(Z_ÖSSZEFÜGGÉSEK!A6,4),". évi")</f>
        <v>2018. évi</v>
      </c>
      <c r="D97" s="853"/>
      <c r="E97" s="854"/>
    </row>
    <row r="98" spans="1:5" ht="24.75" thickBot="1">
      <c r="A98" s="849"/>
      <c r="B98" s="851"/>
      <c r="C98" s="250" t="s">
        <v>418</v>
      </c>
      <c r="D98" s="249" t="s">
        <v>419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571661586</v>
      </c>
      <c r="D100" s="165">
        <f>D101+D102+D103+D104+D105+D118</f>
        <v>673595346</v>
      </c>
      <c r="E100" s="236">
        <f>E101+E102+E103+E104+E105+E118</f>
        <v>626766976</v>
      </c>
    </row>
    <row r="101" spans="1:5" ht="12" customHeight="1">
      <c r="A101" s="15" t="s">
        <v>64</v>
      </c>
      <c r="B101" s="8" t="s">
        <v>35</v>
      </c>
      <c r="C101" s="768">
        <v>291511064</v>
      </c>
      <c r="D101" s="243">
        <v>329969863</v>
      </c>
      <c r="E101" s="237">
        <v>294332460</v>
      </c>
    </row>
    <row r="102" spans="1:5" ht="12" customHeight="1">
      <c r="A102" s="12" t="s">
        <v>65</v>
      </c>
      <c r="B102" s="6" t="s">
        <v>124</v>
      </c>
      <c r="C102" s="763">
        <v>43063927</v>
      </c>
      <c r="D102" s="167">
        <v>48357221</v>
      </c>
      <c r="E102" s="104">
        <v>43236966</v>
      </c>
    </row>
    <row r="103" spans="1:5" ht="12" customHeight="1">
      <c r="A103" s="12" t="s">
        <v>66</v>
      </c>
      <c r="B103" s="6" t="s">
        <v>92</v>
      </c>
      <c r="C103" s="766">
        <v>153483682</v>
      </c>
      <c r="D103" s="169">
        <v>198503952</v>
      </c>
      <c r="E103" s="106">
        <v>197750566</v>
      </c>
    </row>
    <row r="104" spans="1:5" ht="12" customHeight="1">
      <c r="A104" s="12" t="s">
        <v>67</v>
      </c>
      <c r="B104" s="9" t="s">
        <v>125</v>
      </c>
      <c r="C104" s="766">
        <v>36831000</v>
      </c>
      <c r="D104" s="169">
        <v>46110836</v>
      </c>
      <c r="E104" s="106">
        <v>45233678</v>
      </c>
    </row>
    <row r="105" spans="1:5" ht="12" customHeight="1">
      <c r="A105" s="12" t="s">
        <v>76</v>
      </c>
      <c r="B105" s="17" t="s">
        <v>126</v>
      </c>
      <c r="C105" s="169">
        <f>SUM(C106:C117)</f>
        <v>45771913</v>
      </c>
      <c r="D105" s="169">
        <f>SUM(D106:D117)</f>
        <v>50143696</v>
      </c>
      <c r="E105" s="169">
        <f>SUM(E106:E117)</f>
        <v>46213306</v>
      </c>
    </row>
    <row r="106" spans="1:5" ht="12" customHeight="1">
      <c r="A106" s="12" t="s">
        <v>68</v>
      </c>
      <c r="B106" s="6" t="s">
        <v>346</v>
      </c>
      <c r="C106" s="766"/>
      <c r="D106" s="169"/>
      <c r="E106" s="106"/>
    </row>
    <row r="107" spans="1:5" ht="12" customHeight="1">
      <c r="A107" s="12" t="s">
        <v>69</v>
      </c>
      <c r="B107" s="65" t="s">
        <v>345</v>
      </c>
      <c r="C107" s="766"/>
      <c r="D107" s="169"/>
      <c r="E107" s="106"/>
    </row>
    <row r="108" spans="1:5" ht="12" customHeight="1">
      <c r="A108" s="12" t="s">
        <v>77</v>
      </c>
      <c r="B108" s="65" t="s">
        <v>344</v>
      </c>
      <c r="C108" s="766">
        <v>1268909</v>
      </c>
      <c r="D108" s="169">
        <v>1767233</v>
      </c>
      <c r="E108" s="106">
        <v>498324</v>
      </c>
    </row>
    <row r="109" spans="1:5" ht="12" customHeight="1">
      <c r="A109" s="12" t="s">
        <v>78</v>
      </c>
      <c r="B109" s="63" t="s">
        <v>262</v>
      </c>
      <c r="C109" s="766"/>
      <c r="D109" s="169"/>
      <c r="E109" s="106"/>
    </row>
    <row r="110" spans="1:5" ht="12" customHeight="1">
      <c r="A110" s="12" t="s">
        <v>79</v>
      </c>
      <c r="B110" s="64" t="s">
        <v>263</v>
      </c>
      <c r="C110" s="766"/>
      <c r="D110" s="169"/>
      <c r="E110" s="106"/>
    </row>
    <row r="111" spans="1:5" ht="12" customHeight="1">
      <c r="A111" s="12" t="s">
        <v>80</v>
      </c>
      <c r="B111" s="64" t="s">
        <v>264</v>
      </c>
      <c r="C111" s="766"/>
      <c r="D111" s="169"/>
      <c r="E111" s="106"/>
    </row>
    <row r="112" spans="1:5" ht="12" customHeight="1">
      <c r="A112" s="12" t="s">
        <v>82</v>
      </c>
      <c r="B112" s="63" t="s">
        <v>265</v>
      </c>
      <c r="C112" s="766">
        <v>25303004</v>
      </c>
      <c r="D112" s="169">
        <v>34828463</v>
      </c>
      <c r="E112" s="106">
        <v>32167982</v>
      </c>
    </row>
    <row r="113" spans="1:5" ht="12" customHeight="1">
      <c r="A113" s="12" t="s">
        <v>127</v>
      </c>
      <c r="B113" s="63" t="s">
        <v>266</v>
      </c>
      <c r="C113" s="766"/>
      <c r="D113" s="169"/>
      <c r="E113" s="106"/>
    </row>
    <row r="114" spans="1:5" ht="12" customHeight="1">
      <c r="A114" s="12" t="s">
        <v>260</v>
      </c>
      <c r="B114" s="64" t="s">
        <v>267</v>
      </c>
      <c r="C114" s="766"/>
      <c r="D114" s="169"/>
      <c r="E114" s="106"/>
    </row>
    <row r="115" spans="1:5" ht="12" customHeight="1">
      <c r="A115" s="11" t="s">
        <v>261</v>
      </c>
      <c r="B115" s="65" t="s">
        <v>268</v>
      </c>
      <c r="C115" s="766"/>
      <c r="D115" s="169"/>
      <c r="E115" s="106"/>
    </row>
    <row r="116" spans="1:5" ht="12" customHeight="1">
      <c r="A116" s="12" t="s">
        <v>342</v>
      </c>
      <c r="B116" s="65" t="s">
        <v>269</v>
      </c>
      <c r="C116" s="766"/>
      <c r="D116" s="169"/>
      <c r="E116" s="106"/>
    </row>
    <row r="117" spans="1:5" ht="12" customHeight="1">
      <c r="A117" s="14" t="s">
        <v>343</v>
      </c>
      <c r="B117" s="65" t="s">
        <v>270</v>
      </c>
      <c r="C117" s="766">
        <v>19200000</v>
      </c>
      <c r="D117" s="169">
        <v>13548000</v>
      </c>
      <c r="E117" s="104">
        <v>13547000</v>
      </c>
    </row>
    <row r="118" spans="1:5" ht="12" customHeight="1">
      <c r="A118" s="12" t="s">
        <v>347</v>
      </c>
      <c r="B118" s="9" t="s">
        <v>36</v>
      </c>
      <c r="C118" s="167">
        <f>SUM(C119:C120)</f>
        <v>1000000</v>
      </c>
      <c r="D118" s="167">
        <f>SUM(D119:D120)</f>
        <v>509778</v>
      </c>
      <c r="E118" s="167">
        <f>SUM(E119:E120)</f>
        <v>0</v>
      </c>
    </row>
    <row r="119" spans="1:5" ht="12" customHeight="1">
      <c r="A119" s="12" t="s">
        <v>348</v>
      </c>
      <c r="B119" s="6" t="s">
        <v>350</v>
      </c>
      <c r="C119" s="763">
        <v>500000</v>
      </c>
      <c r="D119" s="167">
        <v>9778</v>
      </c>
      <c r="E119" s="104"/>
    </row>
    <row r="120" spans="1:5" ht="12" customHeight="1" thickBot="1">
      <c r="A120" s="16" t="s">
        <v>349</v>
      </c>
      <c r="B120" s="232" t="s">
        <v>351</v>
      </c>
      <c r="C120" s="772">
        <v>500000</v>
      </c>
      <c r="D120" s="244">
        <v>500000</v>
      </c>
      <c r="E120" s="238"/>
    </row>
    <row r="121" spans="1:5" ht="12" customHeight="1" thickBot="1">
      <c r="A121" s="230" t="s">
        <v>7</v>
      </c>
      <c r="B121" s="231" t="s">
        <v>271</v>
      </c>
      <c r="C121" s="245">
        <f>+C122+C124+C126</f>
        <v>665275328</v>
      </c>
      <c r="D121" s="166">
        <f>+D122+D124+D126</f>
        <v>645293452</v>
      </c>
      <c r="E121" s="239">
        <f>+E122+E124+E126</f>
        <v>156789689</v>
      </c>
    </row>
    <row r="122" spans="1:5" ht="12" customHeight="1">
      <c r="A122" s="13" t="s">
        <v>70</v>
      </c>
      <c r="B122" s="6" t="s">
        <v>145</v>
      </c>
      <c r="C122" s="762">
        <v>510091434</v>
      </c>
      <c r="D122" s="254">
        <v>490063833</v>
      </c>
      <c r="E122" s="105">
        <v>41706688</v>
      </c>
    </row>
    <row r="123" spans="1:5" ht="12" customHeight="1">
      <c r="A123" s="13" t="s">
        <v>71</v>
      </c>
      <c r="B123" s="10" t="s">
        <v>275</v>
      </c>
      <c r="C123" s="762">
        <v>393345326</v>
      </c>
      <c r="D123" s="254">
        <v>393345326</v>
      </c>
      <c r="E123" s="105"/>
    </row>
    <row r="124" spans="1:5" ht="12" customHeight="1">
      <c r="A124" s="13" t="s">
        <v>72</v>
      </c>
      <c r="B124" s="10" t="s">
        <v>128</v>
      </c>
      <c r="C124" s="763">
        <v>155183894</v>
      </c>
      <c r="D124" s="255">
        <v>155229619</v>
      </c>
      <c r="E124" s="104">
        <v>115083001</v>
      </c>
    </row>
    <row r="125" spans="1:5" ht="12" customHeight="1">
      <c r="A125" s="13" t="s">
        <v>73</v>
      </c>
      <c r="B125" s="10" t="s">
        <v>276</v>
      </c>
      <c r="C125" s="104">
        <v>121712648</v>
      </c>
      <c r="D125" s="255">
        <v>121712648</v>
      </c>
      <c r="E125" s="104"/>
    </row>
    <row r="126" spans="1:5" ht="12" customHeight="1">
      <c r="A126" s="13" t="s">
        <v>74</v>
      </c>
      <c r="B126" s="112" t="s">
        <v>147</v>
      </c>
      <c r="C126" s="167"/>
      <c r="D126" s="255"/>
      <c r="E126" s="104"/>
    </row>
    <row r="127" spans="1:5" ht="12" customHeight="1">
      <c r="A127" s="13" t="s">
        <v>81</v>
      </c>
      <c r="B127" s="111" t="s">
        <v>334</v>
      </c>
      <c r="C127" s="167"/>
      <c r="D127" s="255"/>
      <c r="E127" s="104"/>
    </row>
    <row r="128" spans="1:5" ht="12" customHeight="1">
      <c r="A128" s="13" t="s">
        <v>83</v>
      </c>
      <c r="B128" s="175" t="s">
        <v>281</v>
      </c>
      <c r="C128" s="167"/>
      <c r="D128" s="255"/>
      <c r="E128" s="104"/>
    </row>
    <row r="129" spans="1:5" ht="15.75">
      <c r="A129" s="13" t="s">
        <v>129</v>
      </c>
      <c r="B129" s="64" t="s">
        <v>264</v>
      </c>
      <c r="C129" s="167"/>
      <c r="D129" s="255"/>
      <c r="E129" s="104"/>
    </row>
    <row r="130" spans="1:5" ht="12" customHeight="1">
      <c r="A130" s="13" t="s">
        <v>130</v>
      </c>
      <c r="B130" s="64" t="s">
        <v>280</v>
      </c>
      <c r="C130" s="167"/>
      <c r="D130" s="255"/>
      <c r="E130" s="104"/>
    </row>
    <row r="131" spans="1:5" ht="12" customHeight="1">
      <c r="A131" s="13" t="s">
        <v>131</v>
      </c>
      <c r="B131" s="64" t="s">
        <v>279</v>
      </c>
      <c r="C131" s="167"/>
      <c r="D131" s="255"/>
      <c r="E131" s="104"/>
    </row>
    <row r="132" spans="1:5" ht="12" customHeight="1">
      <c r="A132" s="13" t="s">
        <v>272</v>
      </c>
      <c r="B132" s="64" t="s">
        <v>267</v>
      </c>
      <c r="C132" s="167"/>
      <c r="D132" s="255"/>
      <c r="E132" s="104"/>
    </row>
    <row r="133" spans="1:5" ht="12" customHeight="1">
      <c r="A133" s="13" t="s">
        <v>273</v>
      </c>
      <c r="B133" s="64" t="s">
        <v>278</v>
      </c>
      <c r="C133" s="167"/>
      <c r="D133" s="255"/>
      <c r="E133" s="104"/>
    </row>
    <row r="134" spans="1:5" ht="16.5" thickBot="1">
      <c r="A134" s="11" t="s">
        <v>274</v>
      </c>
      <c r="B134" s="64" t="s">
        <v>277</v>
      </c>
      <c r="C134" s="169"/>
      <c r="D134" s="256"/>
      <c r="E134" s="106"/>
    </row>
    <row r="135" spans="1:5" ht="12" customHeight="1" thickBot="1">
      <c r="A135" s="18" t="s">
        <v>8</v>
      </c>
      <c r="B135" s="57" t="s">
        <v>352</v>
      </c>
      <c r="C135" s="166">
        <f>+C100+C121</f>
        <v>1236936914</v>
      </c>
      <c r="D135" s="253">
        <f>+D100+D121</f>
        <v>1318888798</v>
      </c>
      <c r="E135" s="103">
        <f>+E100+E121</f>
        <v>783556665</v>
      </c>
    </row>
    <row r="136" spans="1:5" ht="12" customHeight="1" thickBot="1">
      <c r="A136" s="18" t="s">
        <v>9</v>
      </c>
      <c r="B136" s="57" t="s">
        <v>421</v>
      </c>
      <c r="C136" s="166">
        <f>+C137+C138+C139</f>
        <v>0</v>
      </c>
      <c r="D136" s="253">
        <f>+D137+D138+D139</f>
        <v>0</v>
      </c>
      <c r="E136" s="103">
        <f>+E137+E138+E139</f>
        <v>0</v>
      </c>
    </row>
    <row r="137" spans="1:5" ht="12" customHeight="1">
      <c r="A137" s="13" t="s">
        <v>179</v>
      </c>
      <c r="B137" s="10" t="s">
        <v>360</v>
      </c>
      <c r="C137" s="167"/>
      <c r="D137" s="255"/>
      <c r="E137" s="104"/>
    </row>
    <row r="138" spans="1:5" ht="12" customHeight="1">
      <c r="A138" s="13" t="s">
        <v>180</v>
      </c>
      <c r="B138" s="10" t="s">
        <v>361</v>
      </c>
      <c r="C138" s="167"/>
      <c r="D138" s="255"/>
      <c r="E138" s="104"/>
    </row>
    <row r="139" spans="1:5" ht="12" customHeight="1" thickBot="1">
      <c r="A139" s="11" t="s">
        <v>181</v>
      </c>
      <c r="B139" s="10" t="s">
        <v>362</v>
      </c>
      <c r="C139" s="167"/>
      <c r="D139" s="255"/>
      <c r="E139" s="104"/>
    </row>
    <row r="140" spans="1:5" ht="12" customHeight="1" thickBot="1">
      <c r="A140" s="18" t="s">
        <v>10</v>
      </c>
      <c r="B140" s="57" t="s">
        <v>354</v>
      </c>
      <c r="C140" s="166">
        <f>SUM(C141:C146)</f>
        <v>0</v>
      </c>
      <c r="D140" s="253">
        <f>SUM(D141:D146)</f>
        <v>0</v>
      </c>
      <c r="E140" s="103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4"/>
    </row>
    <row r="142" spans="1:5" ht="12" customHeight="1">
      <c r="A142" s="13" t="s">
        <v>58</v>
      </c>
      <c r="B142" s="7" t="s">
        <v>355</v>
      </c>
      <c r="C142" s="167"/>
      <c r="D142" s="255"/>
      <c r="E142" s="104"/>
    </row>
    <row r="143" spans="1:5" ht="12" customHeight="1">
      <c r="A143" s="13" t="s">
        <v>59</v>
      </c>
      <c r="B143" s="7" t="s">
        <v>356</v>
      </c>
      <c r="C143" s="167"/>
      <c r="D143" s="255"/>
      <c r="E143" s="104"/>
    </row>
    <row r="144" spans="1:5" ht="12" customHeight="1">
      <c r="A144" s="13" t="s">
        <v>116</v>
      </c>
      <c r="B144" s="7" t="s">
        <v>357</v>
      </c>
      <c r="C144" s="167"/>
      <c r="D144" s="255"/>
      <c r="E144" s="104"/>
    </row>
    <row r="145" spans="1:5" ht="12" customHeight="1">
      <c r="A145" s="13" t="s">
        <v>117</v>
      </c>
      <c r="B145" s="7" t="s">
        <v>358</v>
      </c>
      <c r="C145" s="167"/>
      <c r="D145" s="255"/>
      <c r="E145" s="104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7" t="s">
        <v>367</v>
      </c>
      <c r="C147" s="172">
        <f>+C148+C149+C150+C151</f>
        <v>10855627</v>
      </c>
      <c r="D147" s="257">
        <f>+D148+D149+D150+D151</f>
        <v>10855627</v>
      </c>
      <c r="E147" s="208">
        <f>+E148+E149+E150+E151</f>
        <v>10855627</v>
      </c>
    </row>
    <row r="148" spans="1:5" ht="12" customHeight="1">
      <c r="A148" s="13" t="s">
        <v>60</v>
      </c>
      <c r="B148" s="7" t="s">
        <v>282</v>
      </c>
      <c r="C148" s="167"/>
      <c r="D148" s="255"/>
      <c r="E148" s="104"/>
    </row>
    <row r="149" spans="1:5" ht="12" customHeight="1">
      <c r="A149" s="13" t="s">
        <v>61</v>
      </c>
      <c r="B149" s="7" t="s">
        <v>283</v>
      </c>
      <c r="C149" s="104">
        <v>10855627</v>
      </c>
      <c r="D149" s="255">
        <v>10855627</v>
      </c>
      <c r="E149" s="104">
        <v>10855627</v>
      </c>
    </row>
    <row r="150" spans="1:5" ht="12" customHeight="1">
      <c r="A150" s="13" t="s">
        <v>199</v>
      </c>
      <c r="B150" s="7" t="s">
        <v>368</v>
      </c>
      <c r="C150" s="167"/>
      <c r="D150" s="255"/>
      <c r="E150" s="104"/>
    </row>
    <row r="151" spans="1:5" ht="12" customHeight="1" thickBot="1">
      <c r="A151" s="11" t="s">
        <v>200</v>
      </c>
      <c r="B151" s="5" t="s">
        <v>299</v>
      </c>
      <c r="C151" s="167"/>
      <c r="D151" s="255"/>
      <c r="E151" s="104"/>
    </row>
    <row r="152" spans="1:5" ht="12" customHeight="1" thickBot="1">
      <c r="A152" s="18" t="s">
        <v>12</v>
      </c>
      <c r="B152" s="57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4"/>
    </row>
    <row r="154" spans="1:5" ht="12" customHeight="1">
      <c r="A154" s="13" t="s">
        <v>63</v>
      </c>
      <c r="B154" s="7" t="s">
        <v>371</v>
      </c>
      <c r="C154" s="167"/>
      <c r="D154" s="255"/>
      <c r="E154" s="104"/>
    </row>
    <row r="155" spans="1:5" ht="12" customHeight="1">
      <c r="A155" s="13" t="s">
        <v>211</v>
      </c>
      <c r="B155" s="7" t="s">
        <v>366</v>
      </c>
      <c r="C155" s="167"/>
      <c r="D155" s="255"/>
      <c r="E155" s="104"/>
    </row>
    <row r="156" spans="1:5" ht="12" customHeight="1">
      <c r="A156" s="13" t="s">
        <v>212</v>
      </c>
      <c r="B156" s="7" t="s">
        <v>372</v>
      </c>
      <c r="C156" s="167"/>
      <c r="D156" s="255"/>
      <c r="E156" s="104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4"/>
    </row>
    <row r="158" spans="1:5" ht="12" customHeight="1" thickBot="1">
      <c r="A158" s="18" t="s">
        <v>13</v>
      </c>
      <c r="B158" s="57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7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7" t="s">
        <v>377</v>
      </c>
      <c r="C160" s="248">
        <f>+C136+C140+C147+C152+C158+C159</f>
        <v>10855627</v>
      </c>
      <c r="D160" s="260">
        <f>+D136+D140+D147+D152+D158+D159</f>
        <v>10855627</v>
      </c>
      <c r="E160" s="242">
        <f>+E136+E140+E147+E152+E158+E159</f>
        <v>10855627</v>
      </c>
      <c r="F160" s="189"/>
      <c r="G160" s="190"/>
      <c r="H160" s="190"/>
      <c r="I160" s="190"/>
    </row>
    <row r="161" spans="1:5" s="178" customFormat="1" ht="12.75" customHeight="1" thickBot="1">
      <c r="A161" s="113" t="s">
        <v>16</v>
      </c>
      <c r="B161" s="153" t="s">
        <v>376</v>
      </c>
      <c r="C161" s="248">
        <f>+C135+C160</f>
        <v>1247792541</v>
      </c>
      <c r="D161" s="260">
        <f>+D135+D160</f>
        <v>1329744425</v>
      </c>
      <c r="E161" s="242">
        <f>+E135+E160</f>
        <v>794412292</v>
      </c>
    </row>
    <row r="162" spans="3:4" ht="15.75">
      <c r="C162" s="723">
        <f>C93-C161</f>
        <v>0</v>
      </c>
      <c r="D162" s="723">
        <f>D93-D161</f>
        <v>0</v>
      </c>
    </row>
    <row r="163" spans="1:5" ht="15.75">
      <c r="A163" s="843" t="s">
        <v>284</v>
      </c>
      <c r="B163" s="843"/>
      <c r="C163" s="843"/>
      <c r="D163" s="843"/>
      <c r="E163" s="843"/>
    </row>
    <row r="164" spans="1:5" ht="15" customHeight="1" thickBot="1">
      <c r="A164" s="847" t="s">
        <v>104</v>
      </c>
      <c r="B164" s="847"/>
      <c r="C164" s="115"/>
      <c r="E164" s="115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-509359850</v>
      </c>
      <c r="D165" s="166">
        <f>+D68-D135</f>
        <v>-500308767</v>
      </c>
      <c r="E165" s="103">
        <f>+E68-E135</f>
        <v>-73617934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509359850</v>
      </c>
      <c r="D166" s="166">
        <f>+D92-D160</f>
        <v>500308767</v>
      </c>
      <c r="E166" s="103">
        <f>+E92-E160</f>
        <v>499809813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I166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841" t="s">
        <v>968</v>
      </c>
      <c r="C1" s="842"/>
      <c r="D1" s="842"/>
      <c r="E1" s="842"/>
    </row>
    <row r="2" spans="1:5" ht="15.75">
      <c r="A2" s="845" t="s">
        <v>901</v>
      </c>
      <c r="B2" s="859"/>
      <c r="C2" s="859"/>
      <c r="D2" s="859"/>
      <c r="E2" s="859"/>
    </row>
    <row r="3" spans="1:5" ht="15.75">
      <c r="A3" s="845" t="s">
        <v>879</v>
      </c>
      <c r="B3" s="845"/>
      <c r="C3" s="846"/>
      <c r="D3" s="845"/>
      <c r="E3" s="845"/>
    </row>
    <row r="4" spans="1:5" ht="19.5" customHeight="1">
      <c r="A4" s="845" t="s">
        <v>881</v>
      </c>
      <c r="B4" s="845"/>
      <c r="C4" s="846"/>
      <c r="D4" s="845"/>
      <c r="E4" s="845"/>
    </row>
    <row r="5" spans="1:5" ht="15.75">
      <c r="A5" s="380"/>
      <c r="B5" s="380"/>
      <c r="C5" s="381"/>
      <c r="D5" s="382"/>
      <c r="E5" s="382"/>
    </row>
    <row r="6" spans="1:5" ht="15.75" customHeight="1">
      <c r="A6" s="855" t="s">
        <v>3</v>
      </c>
      <c r="B6" s="855"/>
      <c r="C6" s="855"/>
      <c r="D6" s="855"/>
      <c r="E6" s="855"/>
    </row>
    <row r="7" spans="1:5" ht="15.75" customHeight="1" thickBot="1">
      <c r="A7" s="857" t="s">
        <v>102</v>
      </c>
      <c r="B7" s="857"/>
      <c r="C7" s="383"/>
      <c r="D7" s="382"/>
      <c r="E7" s="383" t="str">
        <f>CONCATENATE('Z_1.2.sz.mell.'!E7)</f>
        <v> Forintban!</v>
      </c>
    </row>
    <row r="8" spans="1:5" ht="15.75">
      <c r="A8" s="848" t="s">
        <v>52</v>
      </c>
      <c r="B8" s="850" t="s">
        <v>5</v>
      </c>
      <c r="C8" s="852" t="str">
        <f>+CONCATENATE(LEFT(Z_ÖSSZEFÜGGÉSEK!A6,4),". évi")</f>
        <v>2018. évi</v>
      </c>
      <c r="D8" s="853"/>
      <c r="E8" s="854"/>
    </row>
    <row r="9" spans="1:5" ht="24.75" thickBot="1">
      <c r="A9" s="849"/>
      <c r="B9" s="851"/>
      <c r="C9" s="250" t="s">
        <v>418</v>
      </c>
      <c r="D9" s="249" t="s">
        <v>419</v>
      </c>
      <c r="E9" s="369" t="str">
        <f>CONCATENATE('Z_1.2.sz.mell.'!E9)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0</v>
      </c>
      <c r="D11" s="166">
        <f>+D12+D13+D14+D15+D16+D17</f>
        <v>0</v>
      </c>
      <c r="E11" s="103">
        <f>+E12+E13+E14+E15+E16+E17</f>
        <v>0</v>
      </c>
    </row>
    <row r="12" spans="1:5" s="178" customFormat="1" ht="12" customHeight="1">
      <c r="A12" s="13" t="s">
        <v>64</v>
      </c>
      <c r="B12" s="179" t="s">
        <v>165</v>
      </c>
      <c r="C12" s="168"/>
      <c r="D12" s="168"/>
      <c r="E12" s="105"/>
    </row>
    <row r="13" spans="1:5" s="178" customFormat="1" ht="12" customHeight="1">
      <c r="A13" s="12" t="s">
        <v>65</v>
      </c>
      <c r="B13" s="180" t="s">
        <v>166</v>
      </c>
      <c r="C13" s="167"/>
      <c r="D13" s="167"/>
      <c r="E13" s="104"/>
    </row>
    <row r="14" spans="1:5" s="178" customFormat="1" ht="12" customHeight="1">
      <c r="A14" s="12" t="s">
        <v>66</v>
      </c>
      <c r="B14" s="180" t="s">
        <v>167</v>
      </c>
      <c r="C14" s="167"/>
      <c r="D14" s="167"/>
      <c r="E14" s="104"/>
    </row>
    <row r="15" spans="1:5" s="178" customFormat="1" ht="12" customHeight="1">
      <c r="A15" s="12" t="s">
        <v>67</v>
      </c>
      <c r="B15" s="180" t="s">
        <v>168</v>
      </c>
      <c r="C15" s="167"/>
      <c r="D15" s="167"/>
      <c r="E15" s="104"/>
    </row>
    <row r="16" spans="1:5" s="178" customFormat="1" ht="12" customHeight="1">
      <c r="A16" s="12" t="s">
        <v>99</v>
      </c>
      <c r="B16" s="111" t="s">
        <v>336</v>
      </c>
      <c r="C16" s="167"/>
      <c r="D16" s="167"/>
      <c r="E16" s="104"/>
    </row>
    <row r="17" spans="1:5" s="178" customFormat="1" ht="12" customHeight="1" thickBot="1">
      <c r="A17" s="14" t="s">
        <v>68</v>
      </c>
      <c r="B17" s="112" t="s">
        <v>337</v>
      </c>
      <c r="C17" s="167"/>
      <c r="D17" s="167"/>
      <c r="E17" s="104"/>
    </row>
    <row r="18" spans="1:5" s="178" customFormat="1" ht="12" customHeight="1" thickBot="1">
      <c r="A18" s="18" t="s">
        <v>7</v>
      </c>
      <c r="B18" s="110" t="s">
        <v>169</v>
      </c>
      <c r="C18" s="166">
        <f>+C19+C20+C21+C22+C23</f>
        <v>2160000</v>
      </c>
      <c r="D18" s="166">
        <f>+D19+D20+D21+D22+D23</f>
        <v>0</v>
      </c>
      <c r="E18" s="103">
        <f>+E19+E20+E21+E22+E23</f>
        <v>2160000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5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4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4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4"/>
    </row>
    <row r="23" spans="1:5" s="178" customFormat="1" ht="12" customHeight="1">
      <c r="A23" s="12" t="s">
        <v>74</v>
      </c>
      <c r="B23" s="180" t="s">
        <v>172</v>
      </c>
      <c r="C23" s="763">
        <v>2160000</v>
      </c>
      <c r="D23" s="167"/>
      <c r="E23" s="763">
        <v>2160000</v>
      </c>
    </row>
    <row r="24" spans="1:5" s="178" customFormat="1" ht="12" customHeight="1" thickBot="1">
      <c r="A24" s="14" t="s">
        <v>81</v>
      </c>
      <c r="B24" s="112" t="s">
        <v>173</v>
      </c>
      <c r="C24" s="169"/>
      <c r="D24" s="169"/>
      <c r="E24" s="106"/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0</v>
      </c>
      <c r="D25" s="166">
        <f>+D26+D27+D28+D29+D30</f>
        <v>0</v>
      </c>
      <c r="E25" s="103">
        <f>+E26+E27+E28+E29+E30</f>
        <v>0</v>
      </c>
    </row>
    <row r="26" spans="1:5" s="178" customFormat="1" ht="12" customHeight="1">
      <c r="A26" s="13" t="s">
        <v>53</v>
      </c>
      <c r="B26" s="179" t="s">
        <v>175</v>
      </c>
      <c r="C26" s="168"/>
      <c r="D26" s="168"/>
      <c r="E26" s="105"/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4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4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4"/>
    </row>
    <row r="30" spans="1:5" s="178" customFormat="1" ht="12" customHeight="1">
      <c r="A30" s="12" t="s">
        <v>112</v>
      </c>
      <c r="B30" s="180" t="s">
        <v>177</v>
      </c>
      <c r="C30" s="167"/>
      <c r="D30" s="167"/>
      <c r="E30" s="104"/>
    </row>
    <row r="31" spans="1:5" s="178" customFormat="1" ht="12" customHeight="1" thickBot="1">
      <c r="A31" s="14" t="s">
        <v>113</v>
      </c>
      <c r="B31" s="181" t="s">
        <v>178</v>
      </c>
      <c r="C31" s="169"/>
      <c r="D31" s="169"/>
      <c r="E31" s="106"/>
    </row>
    <row r="32" spans="1:5" s="178" customFormat="1" ht="12" customHeight="1" thickBot="1">
      <c r="A32" s="18" t="s">
        <v>114</v>
      </c>
      <c r="B32" s="19" t="s">
        <v>484</v>
      </c>
      <c r="C32" s="172">
        <f>SUM(C33:C39)</f>
        <v>2282780</v>
      </c>
      <c r="D32" s="172">
        <f>SUM(D33:D39)</f>
        <v>0</v>
      </c>
      <c r="E32" s="208">
        <f>SUM(E33:E39)</f>
        <v>2282780</v>
      </c>
    </row>
    <row r="33" spans="1:5" s="178" customFormat="1" ht="12" customHeight="1">
      <c r="A33" s="13" t="s">
        <v>179</v>
      </c>
      <c r="B33" s="179" t="s">
        <v>485</v>
      </c>
      <c r="C33" s="168"/>
      <c r="D33" s="168">
        <f>+D34+D35+D36</f>
        <v>0</v>
      </c>
      <c r="E33" s="105"/>
    </row>
    <row r="34" spans="1:5" s="178" customFormat="1" ht="12" customHeight="1">
      <c r="A34" s="12" t="s">
        <v>180</v>
      </c>
      <c r="B34" s="180" t="s">
        <v>486</v>
      </c>
      <c r="C34" s="167"/>
      <c r="D34" s="167"/>
      <c r="E34" s="104"/>
    </row>
    <row r="35" spans="1:5" s="178" customFormat="1" ht="12" customHeight="1">
      <c r="A35" s="12" t="s">
        <v>181</v>
      </c>
      <c r="B35" s="180" t="s">
        <v>487</v>
      </c>
      <c r="C35" s="763">
        <v>2282780</v>
      </c>
      <c r="D35" s="167"/>
      <c r="E35" s="763">
        <v>2282780</v>
      </c>
    </row>
    <row r="36" spans="1:5" s="178" customFormat="1" ht="12" customHeight="1">
      <c r="A36" s="12" t="s">
        <v>182</v>
      </c>
      <c r="B36" s="180" t="s">
        <v>488</v>
      </c>
      <c r="C36" s="167"/>
      <c r="D36" s="167"/>
      <c r="E36" s="104"/>
    </row>
    <row r="37" spans="1:5" s="178" customFormat="1" ht="12" customHeight="1">
      <c r="A37" s="12" t="s">
        <v>489</v>
      </c>
      <c r="B37" s="180" t="s">
        <v>183</v>
      </c>
      <c r="C37" s="167"/>
      <c r="D37" s="167"/>
      <c r="E37" s="104"/>
    </row>
    <row r="38" spans="1:5" s="178" customFormat="1" ht="12" customHeight="1">
      <c r="A38" s="12" t="s">
        <v>490</v>
      </c>
      <c r="B38" s="180" t="s">
        <v>184</v>
      </c>
      <c r="C38" s="167"/>
      <c r="D38" s="167"/>
      <c r="E38" s="104"/>
    </row>
    <row r="39" spans="1:5" s="178" customFormat="1" ht="12" customHeight="1" thickBot="1">
      <c r="A39" s="14" t="s">
        <v>491</v>
      </c>
      <c r="B39" s="329" t="s">
        <v>185</v>
      </c>
      <c r="C39" s="169"/>
      <c r="D39" s="169"/>
      <c r="E39" s="106"/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0</v>
      </c>
      <c r="D40" s="166">
        <f>SUM(D41:D51)</f>
        <v>0</v>
      </c>
      <c r="E40" s="103">
        <f>SUM(E41:E51)</f>
        <v>0</v>
      </c>
    </row>
    <row r="41" spans="1:5" s="178" customFormat="1" ht="12" customHeight="1">
      <c r="A41" s="13" t="s">
        <v>57</v>
      </c>
      <c r="B41" s="179" t="s">
        <v>188</v>
      </c>
      <c r="C41" s="168"/>
      <c r="D41" s="168"/>
      <c r="E41" s="105"/>
    </row>
    <row r="42" spans="1:5" s="178" customFormat="1" ht="12" customHeight="1">
      <c r="A42" s="12" t="s">
        <v>58</v>
      </c>
      <c r="B42" s="180" t="s">
        <v>189</v>
      </c>
      <c r="C42" s="167"/>
      <c r="D42" s="167"/>
      <c r="E42" s="104"/>
    </row>
    <row r="43" spans="1:5" s="178" customFormat="1" ht="12" customHeight="1">
      <c r="A43" s="12" t="s">
        <v>59</v>
      </c>
      <c r="B43" s="180" t="s">
        <v>190</v>
      </c>
      <c r="C43" s="167"/>
      <c r="D43" s="167"/>
      <c r="E43" s="104"/>
    </row>
    <row r="44" spans="1:5" s="178" customFormat="1" ht="12" customHeight="1">
      <c r="A44" s="12" t="s">
        <v>116</v>
      </c>
      <c r="B44" s="180" t="s">
        <v>191</v>
      </c>
      <c r="C44" s="167"/>
      <c r="D44" s="167"/>
      <c r="E44" s="104"/>
    </row>
    <row r="45" spans="1:5" s="178" customFormat="1" ht="12" customHeight="1">
      <c r="A45" s="12" t="s">
        <v>117</v>
      </c>
      <c r="B45" s="180" t="s">
        <v>192</v>
      </c>
      <c r="C45" s="167"/>
      <c r="D45" s="167"/>
      <c r="E45" s="104"/>
    </row>
    <row r="46" spans="1:5" s="178" customFormat="1" ht="12" customHeight="1">
      <c r="A46" s="12" t="s">
        <v>118</v>
      </c>
      <c r="B46" s="180" t="s">
        <v>193</v>
      </c>
      <c r="C46" s="167"/>
      <c r="D46" s="167"/>
      <c r="E46" s="104"/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4"/>
    </row>
    <row r="48" spans="1:5" s="178" customFormat="1" ht="12" customHeight="1">
      <c r="A48" s="12" t="s">
        <v>120</v>
      </c>
      <c r="B48" s="180" t="s">
        <v>492</v>
      </c>
      <c r="C48" s="167"/>
      <c r="D48" s="167"/>
      <c r="E48" s="104"/>
    </row>
    <row r="49" spans="1:5" s="178" customFormat="1" ht="12" customHeight="1">
      <c r="A49" s="12" t="s">
        <v>186</v>
      </c>
      <c r="B49" s="180" t="s">
        <v>196</v>
      </c>
      <c r="C49" s="170"/>
      <c r="D49" s="170"/>
      <c r="E49" s="107"/>
    </row>
    <row r="50" spans="1:5" s="178" customFormat="1" ht="12" customHeight="1">
      <c r="A50" s="14" t="s">
        <v>187</v>
      </c>
      <c r="B50" s="181" t="s">
        <v>340</v>
      </c>
      <c r="C50" s="171"/>
      <c r="D50" s="171"/>
      <c r="E50" s="108"/>
    </row>
    <row r="51" spans="1:5" s="178" customFormat="1" ht="12" customHeight="1" thickBot="1">
      <c r="A51" s="14" t="s">
        <v>339</v>
      </c>
      <c r="B51" s="112" t="s">
        <v>197</v>
      </c>
      <c r="C51" s="171"/>
      <c r="D51" s="171"/>
      <c r="E51" s="108"/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0</v>
      </c>
      <c r="D52" s="166">
        <f>SUM(D53:D57)</f>
        <v>0</v>
      </c>
      <c r="E52" s="103">
        <f>SUM(E53:E57)</f>
        <v>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9"/>
    </row>
    <row r="54" spans="1:5" s="178" customFormat="1" ht="12" customHeight="1">
      <c r="A54" s="12" t="s">
        <v>61</v>
      </c>
      <c r="B54" s="180" t="s">
        <v>203</v>
      </c>
      <c r="C54" s="170"/>
      <c r="D54" s="170"/>
      <c r="E54" s="107"/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7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7"/>
    </row>
    <row r="57" spans="1:5" s="178" customFormat="1" ht="12" customHeight="1" thickBot="1">
      <c r="A57" s="14" t="s">
        <v>201</v>
      </c>
      <c r="B57" s="112" t="s">
        <v>206</v>
      </c>
      <c r="C57" s="171"/>
      <c r="D57" s="171"/>
      <c r="E57" s="108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700000</v>
      </c>
      <c r="D58" s="166">
        <f>SUM(D59:D61)</f>
        <v>0</v>
      </c>
      <c r="E58" s="103">
        <f>SUM(E59:E61)</f>
        <v>700000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5"/>
    </row>
    <row r="60" spans="1:5" s="178" customFormat="1" ht="12" customHeight="1">
      <c r="A60" s="12" t="s">
        <v>63</v>
      </c>
      <c r="B60" s="180" t="s">
        <v>332</v>
      </c>
      <c r="C60" s="167"/>
      <c r="D60" s="167"/>
      <c r="E60" s="104"/>
    </row>
    <row r="61" spans="1:5" s="178" customFormat="1" ht="12" customHeight="1">
      <c r="A61" s="12" t="s">
        <v>211</v>
      </c>
      <c r="B61" s="180" t="s">
        <v>209</v>
      </c>
      <c r="C61" s="167">
        <v>700000</v>
      </c>
      <c r="D61" s="167"/>
      <c r="E61" s="167">
        <v>700000</v>
      </c>
    </row>
    <row r="62" spans="1:5" s="178" customFormat="1" ht="12" customHeight="1" thickBot="1">
      <c r="A62" s="14" t="s">
        <v>212</v>
      </c>
      <c r="B62" s="112" t="s">
        <v>210</v>
      </c>
      <c r="C62" s="169"/>
      <c r="D62" s="169"/>
      <c r="E62" s="106"/>
    </row>
    <row r="63" spans="1:5" s="178" customFormat="1" ht="12" customHeight="1" thickBot="1">
      <c r="A63" s="18" t="s">
        <v>13</v>
      </c>
      <c r="B63" s="110" t="s">
        <v>213</v>
      </c>
      <c r="C63" s="166">
        <f>SUM(C64:C66)</f>
        <v>0</v>
      </c>
      <c r="D63" s="166">
        <f>SUM(D64:D66)</f>
        <v>0</v>
      </c>
      <c r="E63" s="103">
        <f>SUM(E64:E66)</f>
        <v>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7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7"/>
    </row>
    <row r="66" spans="1:5" s="178" customFormat="1" ht="12" customHeight="1">
      <c r="A66" s="12" t="s">
        <v>146</v>
      </c>
      <c r="B66" s="180" t="s">
        <v>216</v>
      </c>
      <c r="C66" s="170"/>
      <c r="D66" s="170"/>
      <c r="E66" s="107"/>
    </row>
    <row r="67" spans="1:5" s="178" customFormat="1" ht="12" customHeight="1" thickBot="1">
      <c r="A67" s="14" t="s">
        <v>214</v>
      </c>
      <c r="B67" s="112" t="s">
        <v>217</v>
      </c>
      <c r="C67" s="170"/>
      <c r="D67" s="170"/>
      <c r="E67" s="107"/>
    </row>
    <row r="68" spans="1:5" s="178" customFormat="1" ht="12" customHeight="1" thickBot="1">
      <c r="A68" s="233" t="s">
        <v>380</v>
      </c>
      <c r="B68" s="19" t="s">
        <v>218</v>
      </c>
      <c r="C68" s="172">
        <f>+C11+C18+C25+C32+C40+C52+C58+C63</f>
        <v>5142780</v>
      </c>
      <c r="D68" s="172">
        <f>+D11+D18+D25+D32+D40+D52+D58+D63</f>
        <v>0</v>
      </c>
      <c r="E68" s="208">
        <f>+E11+E18+E25+E32+E40+E52+E58+E63</f>
        <v>5142780</v>
      </c>
    </row>
    <row r="69" spans="1:5" s="178" customFormat="1" ht="12" customHeight="1" thickBot="1">
      <c r="A69" s="220" t="s">
        <v>219</v>
      </c>
      <c r="B69" s="110" t="s">
        <v>220</v>
      </c>
      <c r="C69" s="166">
        <f>SUM(C70:C72)</f>
        <v>0</v>
      </c>
      <c r="D69" s="166">
        <f>SUM(D70:D72)</f>
        <v>0</v>
      </c>
      <c r="E69" s="103">
        <f>SUM(E70:E72)</f>
        <v>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7"/>
    </row>
    <row r="71" spans="1:5" s="178" customFormat="1" ht="12" customHeight="1">
      <c r="A71" s="12" t="s">
        <v>257</v>
      </c>
      <c r="B71" s="180" t="s">
        <v>222</v>
      </c>
      <c r="C71" s="170"/>
      <c r="D71" s="170"/>
      <c r="E71" s="107"/>
    </row>
    <row r="72" spans="1:5" s="178" customFormat="1" ht="12" customHeight="1" thickBot="1">
      <c r="A72" s="14" t="s">
        <v>258</v>
      </c>
      <c r="B72" s="229" t="s">
        <v>365</v>
      </c>
      <c r="C72" s="170"/>
      <c r="D72" s="170"/>
      <c r="E72" s="107"/>
    </row>
    <row r="73" spans="1:5" s="178" customFormat="1" ht="12" customHeight="1" thickBot="1">
      <c r="A73" s="220" t="s">
        <v>224</v>
      </c>
      <c r="B73" s="110" t="s">
        <v>225</v>
      </c>
      <c r="C73" s="166">
        <f>SUM(C74:C77)</f>
        <v>0</v>
      </c>
      <c r="D73" s="166">
        <f>SUM(D74:D77)</f>
        <v>0</v>
      </c>
      <c r="E73" s="103">
        <f>SUM(E74:E77)</f>
        <v>0</v>
      </c>
    </row>
    <row r="74" spans="1:5" s="178" customFormat="1" ht="12" customHeight="1">
      <c r="A74" s="13" t="s">
        <v>100</v>
      </c>
      <c r="B74" s="367" t="s">
        <v>226</v>
      </c>
      <c r="C74" s="170"/>
      <c r="D74" s="170"/>
      <c r="E74" s="107"/>
    </row>
    <row r="75" spans="1:5" s="178" customFormat="1" ht="12" customHeight="1">
      <c r="A75" s="12" t="s">
        <v>101</v>
      </c>
      <c r="B75" s="367" t="s">
        <v>499</v>
      </c>
      <c r="C75" s="170"/>
      <c r="D75" s="170"/>
      <c r="E75" s="107"/>
    </row>
    <row r="76" spans="1:5" s="178" customFormat="1" ht="12" customHeight="1">
      <c r="A76" s="12" t="s">
        <v>249</v>
      </c>
      <c r="B76" s="367" t="s">
        <v>227</v>
      </c>
      <c r="C76" s="170"/>
      <c r="D76" s="170"/>
      <c r="E76" s="107"/>
    </row>
    <row r="77" spans="1:5" s="178" customFormat="1" ht="12" customHeight="1" thickBot="1">
      <c r="A77" s="14" t="s">
        <v>250</v>
      </c>
      <c r="B77" s="368" t="s">
        <v>500</v>
      </c>
      <c r="C77" s="170"/>
      <c r="D77" s="170"/>
      <c r="E77" s="107"/>
    </row>
    <row r="78" spans="1:5" s="178" customFormat="1" ht="12" customHeight="1" thickBot="1">
      <c r="A78" s="220" t="s">
        <v>228</v>
      </c>
      <c r="B78" s="110" t="s">
        <v>229</v>
      </c>
      <c r="C78" s="166">
        <f>SUM(C79:C80)</f>
        <v>0</v>
      </c>
      <c r="D78" s="166">
        <f>SUM(D79:D80)</f>
        <v>0</v>
      </c>
      <c r="E78" s="103">
        <f>SUM(E79:E80)</f>
        <v>0</v>
      </c>
    </row>
    <row r="79" spans="1:5" s="178" customFormat="1" ht="12" customHeight="1">
      <c r="A79" s="13" t="s">
        <v>251</v>
      </c>
      <c r="B79" s="179" t="s">
        <v>230</v>
      </c>
      <c r="C79" s="170"/>
      <c r="D79" s="170"/>
      <c r="E79" s="107"/>
    </row>
    <row r="80" spans="1:5" s="178" customFormat="1" ht="12" customHeight="1" thickBot="1">
      <c r="A80" s="14" t="s">
        <v>252</v>
      </c>
      <c r="B80" s="112" t="s">
        <v>231</v>
      </c>
      <c r="C80" s="170"/>
      <c r="D80" s="170"/>
      <c r="E80" s="107"/>
    </row>
    <row r="81" spans="1:5" s="178" customFormat="1" ht="12" customHeight="1" thickBot="1">
      <c r="A81" s="220" t="s">
        <v>232</v>
      </c>
      <c r="B81" s="110" t="s">
        <v>233</v>
      </c>
      <c r="C81" s="166">
        <f>SUM(C82:C84)</f>
        <v>0</v>
      </c>
      <c r="D81" s="166">
        <f>SUM(D82:D84)</f>
        <v>0</v>
      </c>
      <c r="E81" s="103">
        <f>SUM(E82:E84)</f>
        <v>0</v>
      </c>
    </row>
    <row r="82" spans="1:5" s="178" customFormat="1" ht="12" customHeight="1">
      <c r="A82" s="13" t="s">
        <v>253</v>
      </c>
      <c r="B82" s="179" t="s">
        <v>234</v>
      </c>
      <c r="C82" s="170"/>
      <c r="D82" s="170"/>
      <c r="E82" s="107"/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7"/>
    </row>
    <row r="84" spans="1:5" s="178" customFormat="1" ht="12" customHeight="1" thickBot="1">
      <c r="A84" s="14" t="s">
        <v>255</v>
      </c>
      <c r="B84" s="112" t="s">
        <v>501</v>
      </c>
      <c r="C84" s="170"/>
      <c r="D84" s="170"/>
      <c r="E84" s="107"/>
    </row>
    <row r="85" spans="1:5" s="178" customFormat="1" ht="12" customHeight="1" thickBot="1">
      <c r="A85" s="220" t="s">
        <v>236</v>
      </c>
      <c r="B85" s="110" t="s">
        <v>256</v>
      </c>
      <c r="C85" s="166">
        <f>SUM(C86:C89)</f>
        <v>0</v>
      </c>
      <c r="D85" s="166">
        <f>SUM(D86:D89)</f>
        <v>0</v>
      </c>
      <c r="E85" s="103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7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7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7"/>
    </row>
    <row r="89" spans="1:5" s="178" customFormat="1" ht="12" customHeight="1" thickBot="1">
      <c r="A89" s="185" t="s">
        <v>243</v>
      </c>
      <c r="B89" s="112" t="s">
        <v>244</v>
      </c>
      <c r="C89" s="170"/>
      <c r="D89" s="170"/>
      <c r="E89" s="107"/>
    </row>
    <row r="90" spans="1:5" s="178" customFormat="1" ht="12" customHeight="1" thickBot="1">
      <c r="A90" s="220" t="s">
        <v>245</v>
      </c>
      <c r="B90" s="110" t="s">
        <v>379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10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382</v>
      </c>
      <c r="C92" s="172">
        <f>+C69+C73+C78+C81+C85+C91+C90</f>
        <v>0</v>
      </c>
      <c r="D92" s="172">
        <f>+D69+D73+D78+D81+D85+D91+D90</f>
        <v>0</v>
      </c>
      <c r="E92" s="208">
        <f>+E69+E73+E78+E81+E85+E91+E90</f>
        <v>0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5142780</v>
      </c>
      <c r="D93" s="172">
        <f>+D68+D92</f>
        <v>0</v>
      </c>
      <c r="E93" s="208">
        <f>+E68+E92</f>
        <v>5142780</v>
      </c>
    </row>
    <row r="94" spans="1:3" s="178" customFormat="1" ht="15" customHeight="1">
      <c r="A94" s="3"/>
      <c r="B94" s="4"/>
      <c r="C94" s="114"/>
    </row>
    <row r="95" spans="1:5" ht="16.5" customHeight="1">
      <c r="A95" s="856" t="s">
        <v>34</v>
      </c>
      <c r="B95" s="856"/>
      <c r="C95" s="856"/>
      <c r="D95" s="856"/>
      <c r="E95" s="856"/>
    </row>
    <row r="96" spans="1:5" s="188" customFormat="1" ht="16.5" customHeight="1" thickBot="1">
      <c r="A96" s="858" t="s">
        <v>103</v>
      </c>
      <c r="B96" s="858"/>
      <c r="C96" s="61"/>
      <c r="E96" s="61" t="str">
        <f>E7</f>
        <v> Forintban!</v>
      </c>
    </row>
    <row r="97" spans="1:5" ht="15.75">
      <c r="A97" s="848" t="s">
        <v>52</v>
      </c>
      <c r="B97" s="850" t="s">
        <v>420</v>
      </c>
      <c r="C97" s="852" t="str">
        <f>+CONCATENATE(LEFT(Z_ÖSSZEFÜGGÉSEK!A6,4),". évi")</f>
        <v>2018. évi</v>
      </c>
      <c r="D97" s="853"/>
      <c r="E97" s="854"/>
    </row>
    <row r="98" spans="1:5" ht="24.75" thickBot="1">
      <c r="A98" s="849"/>
      <c r="B98" s="851"/>
      <c r="C98" s="250" t="s">
        <v>418</v>
      </c>
      <c r="D98" s="249" t="s">
        <v>419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26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5142780</v>
      </c>
      <c r="D100" s="165">
        <f>D101+D102+D103+D104+D105+D118</f>
        <v>0</v>
      </c>
      <c r="E100" s="236">
        <f>E101+E102+E103+E104+E105+E118</f>
        <v>5142780</v>
      </c>
    </row>
    <row r="101" spans="1:5" ht="12" customHeight="1">
      <c r="A101" s="15" t="s">
        <v>64</v>
      </c>
      <c r="B101" s="8" t="s">
        <v>35</v>
      </c>
      <c r="C101" s="768">
        <v>3294000</v>
      </c>
      <c r="D101" s="243"/>
      <c r="E101" s="768">
        <v>3294000</v>
      </c>
    </row>
    <row r="102" spans="1:5" ht="12" customHeight="1">
      <c r="A102" s="12" t="s">
        <v>65</v>
      </c>
      <c r="B102" s="6" t="s">
        <v>124</v>
      </c>
      <c r="C102" s="763">
        <v>648780</v>
      </c>
      <c r="D102" s="167"/>
      <c r="E102" s="763">
        <v>648780</v>
      </c>
    </row>
    <row r="103" spans="1:5" ht="12" customHeight="1">
      <c r="A103" s="12" t="s">
        <v>66</v>
      </c>
      <c r="B103" s="6" t="s">
        <v>92</v>
      </c>
      <c r="C103" s="766">
        <v>1200000</v>
      </c>
      <c r="D103" s="169"/>
      <c r="E103" s="766">
        <v>1200000</v>
      </c>
    </row>
    <row r="104" spans="1:5" ht="12" customHeight="1">
      <c r="A104" s="12" t="s">
        <v>67</v>
      </c>
      <c r="B104" s="9" t="s">
        <v>125</v>
      </c>
      <c r="C104" s="169"/>
      <c r="D104" s="169"/>
      <c r="E104" s="106"/>
    </row>
    <row r="105" spans="1:5" ht="12" customHeight="1">
      <c r="A105" s="12" t="s">
        <v>76</v>
      </c>
      <c r="B105" s="17" t="s">
        <v>126</v>
      </c>
      <c r="C105" s="169"/>
      <c r="D105" s="169"/>
      <c r="E105" s="106"/>
    </row>
    <row r="106" spans="1:5" ht="12" customHeight="1">
      <c r="A106" s="12" t="s">
        <v>68</v>
      </c>
      <c r="B106" s="6" t="s">
        <v>346</v>
      </c>
      <c r="C106" s="169"/>
      <c r="D106" s="169"/>
      <c r="E106" s="106"/>
    </row>
    <row r="107" spans="1:5" ht="12" customHeight="1">
      <c r="A107" s="12" t="s">
        <v>69</v>
      </c>
      <c r="B107" s="65" t="s">
        <v>345</v>
      </c>
      <c r="C107" s="169"/>
      <c r="D107" s="169"/>
      <c r="E107" s="106"/>
    </row>
    <row r="108" spans="1:5" ht="12" customHeight="1">
      <c r="A108" s="12" t="s">
        <v>77</v>
      </c>
      <c r="B108" s="65" t="s">
        <v>344</v>
      </c>
      <c r="C108" s="169"/>
      <c r="D108" s="169"/>
      <c r="E108" s="106"/>
    </row>
    <row r="109" spans="1:5" ht="12" customHeight="1">
      <c r="A109" s="12" t="s">
        <v>78</v>
      </c>
      <c r="B109" s="63" t="s">
        <v>262</v>
      </c>
      <c r="C109" s="169"/>
      <c r="D109" s="169"/>
      <c r="E109" s="106"/>
    </row>
    <row r="110" spans="1:5" ht="12" customHeight="1">
      <c r="A110" s="12" t="s">
        <v>79</v>
      </c>
      <c r="B110" s="64" t="s">
        <v>263</v>
      </c>
      <c r="C110" s="169"/>
      <c r="D110" s="169"/>
      <c r="E110" s="106"/>
    </row>
    <row r="111" spans="1:5" ht="12" customHeight="1">
      <c r="A111" s="12" t="s">
        <v>80</v>
      </c>
      <c r="B111" s="64" t="s">
        <v>264</v>
      </c>
      <c r="C111" s="169"/>
      <c r="D111" s="169"/>
      <c r="E111" s="106"/>
    </row>
    <row r="112" spans="1:5" ht="12" customHeight="1">
      <c r="A112" s="12" t="s">
        <v>82</v>
      </c>
      <c r="B112" s="63" t="s">
        <v>265</v>
      </c>
      <c r="C112" s="169"/>
      <c r="D112" s="169"/>
      <c r="E112" s="106"/>
    </row>
    <row r="113" spans="1:5" ht="12" customHeight="1">
      <c r="A113" s="12" t="s">
        <v>127</v>
      </c>
      <c r="B113" s="63" t="s">
        <v>266</v>
      </c>
      <c r="C113" s="169"/>
      <c r="D113" s="169"/>
      <c r="E113" s="106"/>
    </row>
    <row r="114" spans="1:5" ht="12" customHeight="1">
      <c r="A114" s="12" t="s">
        <v>260</v>
      </c>
      <c r="B114" s="64" t="s">
        <v>267</v>
      </c>
      <c r="C114" s="169"/>
      <c r="D114" s="169"/>
      <c r="E114" s="106"/>
    </row>
    <row r="115" spans="1:5" ht="12" customHeight="1">
      <c r="A115" s="11" t="s">
        <v>261</v>
      </c>
      <c r="B115" s="65" t="s">
        <v>268</v>
      </c>
      <c r="C115" s="169"/>
      <c r="D115" s="169"/>
      <c r="E115" s="106"/>
    </row>
    <row r="116" spans="1:5" ht="12" customHeight="1">
      <c r="A116" s="12" t="s">
        <v>342</v>
      </c>
      <c r="B116" s="65" t="s">
        <v>269</v>
      </c>
      <c r="C116" s="169"/>
      <c r="D116" s="169"/>
      <c r="E116" s="106"/>
    </row>
    <row r="117" spans="1:5" ht="12" customHeight="1">
      <c r="A117" s="14" t="s">
        <v>343</v>
      </c>
      <c r="B117" s="65" t="s">
        <v>270</v>
      </c>
      <c r="C117" s="169"/>
      <c r="D117" s="169"/>
      <c r="E117" s="106"/>
    </row>
    <row r="118" spans="1:5" ht="12" customHeight="1">
      <c r="A118" s="12" t="s">
        <v>347</v>
      </c>
      <c r="B118" s="9" t="s">
        <v>36</v>
      </c>
      <c r="C118" s="167"/>
      <c r="D118" s="167"/>
      <c r="E118" s="104"/>
    </row>
    <row r="119" spans="1:5" ht="12" customHeight="1">
      <c r="A119" s="12" t="s">
        <v>348</v>
      </c>
      <c r="B119" s="6" t="s">
        <v>350</v>
      </c>
      <c r="C119" s="167"/>
      <c r="D119" s="167"/>
      <c r="E119" s="104"/>
    </row>
    <row r="120" spans="1:5" ht="12" customHeight="1" thickBot="1">
      <c r="A120" s="16" t="s">
        <v>349</v>
      </c>
      <c r="B120" s="232" t="s">
        <v>351</v>
      </c>
      <c r="C120" s="244"/>
      <c r="D120" s="244"/>
      <c r="E120" s="238"/>
    </row>
    <row r="121" spans="1:5" ht="12" customHeight="1" thickBot="1">
      <c r="A121" s="230" t="s">
        <v>7</v>
      </c>
      <c r="B121" s="231" t="s">
        <v>271</v>
      </c>
      <c r="C121" s="245">
        <f>+C122+C124+C126</f>
        <v>0</v>
      </c>
      <c r="D121" s="166">
        <f>+D122+D124+D126</f>
        <v>0</v>
      </c>
      <c r="E121" s="239">
        <f>+E122+E124+E126</f>
        <v>0</v>
      </c>
    </row>
    <row r="122" spans="1:5" ht="12" customHeight="1">
      <c r="A122" s="13" t="s">
        <v>70</v>
      </c>
      <c r="B122" s="6" t="s">
        <v>145</v>
      </c>
      <c r="C122" s="168"/>
      <c r="D122" s="254"/>
      <c r="E122" s="105"/>
    </row>
    <row r="123" spans="1:5" ht="12" customHeight="1">
      <c r="A123" s="13" t="s">
        <v>71</v>
      </c>
      <c r="B123" s="10" t="s">
        <v>275</v>
      </c>
      <c r="C123" s="168"/>
      <c r="D123" s="254"/>
      <c r="E123" s="105"/>
    </row>
    <row r="124" spans="1:5" ht="12" customHeight="1">
      <c r="A124" s="13" t="s">
        <v>72</v>
      </c>
      <c r="B124" s="10" t="s">
        <v>128</v>
      </c>
      <c r="C124" s="167"/>
      <c r="D124" s="255"/>
      <c r="E124" s="104"/>
    </row>
    <row r="125" spans="1:5" ht="12" customHeight="1">
      <c r="A125" s="13" t="s">
        <v>73</v>
      </c>
      <c r="B125" s="10" t="s">
        <v>276</v>
      </c>
      <c r="C125" s="167"/>
      <c r="D125" s="255"/>
      <c r="E125" s="104"/>
    </row>
    <row r="126" spans="1:5" ht="12" customHeight="1">
      <c r="A126" s="13" t="s">
        <v>74</v>
      </c>
      <c r="B126" s="112" t="s">
        <v>147</v>
      </c>
      <c r="C126" s="167"/>
      <c r="D126" s="255"/>
      <c r="E126" s="104"/>
    </row>
    <row r="127" spans="1:5" ht="12" customHeight="1">
      <c r="A127" s="13" t="s">
        <v>81</v>
      </c>
      <c r="B127" s="111" t="s">
        <v>334</v>
      </c>
      <c r="C127" s="167"/>
      <c r="D127" s="255"/>
      <c r="E127" s="104"/>
    </row>
    <row r="128" spans="1:5" ht="12" customHeight="1">
      <c r="A128" s="13" t="s">
        <v>83</v>
      </c>
      <c r="B128" s="175" t="s">
        <v>281</v>
      </c>
      <c r="C128" s="167"/>
      <c r="D128" s="255"/>
      <c r="E128" s="104"/>
    </row>
    <row r="129" spans="1:5" ht="15.75">
      <c r="A129" s="13" t="s">
        <v>129</v>
      </c>
      <c r="B129" s="64" t="s">
        <v>264</v>
      </c>
      <c r="C129" s="167"/>
      <c r="D129" s="255"/>
      <c r="E129" s="104"/>
    </row>
    <row r="130" spans="1:5" ht="12" customHeight="1">
      <c r="A130" s="13" t="s">
        <v>130</v>
      </c>
      <c r="B130" s="64" t="s">
        <v>280</v>
      </c>
      <c r="C130" s="167"/>
      <c r="D130" s="255"/>
      <c r="E130" s="104"/>
    </row>
    <row r="131" spans="1:5" ht="12" customHeight="1">
      <c r="A131" s="13" t="s">
        <v>131</v>
      </c>
      <c r="B131" s="64" t="s">
        <v>279</v>
      </c>
      <c r="C131" s="167"/>
      <c r="D131" s="255"/>
      <c r="E131" s="104"/>
    </row>
    <row r="132" spans="1:5" ht="12" customHeight="1">
      <c r="A132" s="13" t="s">
        <v>272</v>
      </c>
      <c r="B132" s="64" t="s">
        <v>267</v>
      </c>
      <c r="C132" s="167"/>
      <c r="D132" s="255"/>
      <c r="E132" s="104"/>
    </row>
    <row r="133" spans="1:5" ht="12" customHeight="1">
      <c r="A133" s="13" t="s">
        <v>273</v>
      </c>
      <c r="B133" s="64" t="s">
        <v>278</v>
      </c>
      <c r="C133" s="167"/>
      <c r="D133" s="255"/>
      <c r="E133" s="104"/>
    </row>
    <row r="134" spans="1:5" ht="16.5" thickBot="1">
      <c r="A134" s="11" t="s">
        <v>274</v>
      </c>
      <c r="B134" s="64" t="s">
        <v>277</v>
      </c>
      <c r="C134" s="169"/>
      <c r="D134" s="256"/>
      <c r="E134" s="106"/>
    </row>
    <row r="135" spans="1:5" ht="12" customHeight="1" thickBot="1">
      <c r="A135" s="18" t="s">
        <v>8</v>
      </c>
      <c r="B135" s="57" t="s">
        <v>352</v>
      </c>
      <c r="C135" s="166">
        <f>+C100+C121</f>
        <v>5142780</v>
      </c>
      <c r="D135" s="253">
        <f>+D100+D121</f>
        <v>0</v>
      </c>
      <c r="E135" s="103">
        <f>+E100+E121</f>
        <v>5142780</v>
      </c>
    </row>
    <row r="136" spans="1:5" ht="12" customHeight="1" thickBot="1">
      <c r="A136" s="18" t="s">
        <v>9</v>
      </c>
      <c r="B136" s="57" t="s">
        <v>421</v>
      </c>
      <c r="C136" s="166">
        <f>+C137+C138+C139</f>
        <v>0</v>
      </c>
      <c r="D136" s="253">
        <f>+D137+D138+D139</f>
        <v>0</v>
      </c>
      <c r="E136" s="103">
        <f>+E137+E138+E139</f>
        <v>0</v>
      </c>
    </row>
    <row r="137" spans="1:5" ht="12" customHeight="1">
      <c r="A137" s="13" t="s">
        <v>179</v>
      </c>
      <c r="B137" s="10" t="s">
        <v>360</v>
      </c>
      <c r="C137" s="167"/>
      <c r="D137" s="255"/>
      <c r="E137" s="104"/>
    </row>
    <row r="138" spans="1:5" ht="12" customHeight="1">
      <c r="A138" s="13" t="s">
        <v>180</v>
      </c>
      <c r="B138" s="10" t="s">
        <v>361</v>
      </c>
      <c r="C138" s="167"/>
      <c r="D138" s="255"/>
      <c r="E138" s="104"/>
    </row>
    <row r="139" spans="1:5" ht="12" customHeight="1" thickBot="1">
      <c r="A139" s="11" t="s">
        <v>181</v>
      </c>
      <c r="B139" s="10" t="s">
        <v>362</v>
      </c>
      <c r="C139" s="167"/>
      <c r="D139" s="255"/>
      <c r="E139" s="104"/>
    </row>
    <row r="140" spans="1:5" ht="12" customHeight="1" thickBot="1">
      <c r="A140" s="18" t="s">
        <v>10</v>
      </c>
      <c r="B140" s="57" t="s">
        <v>354</v>
      </c>
      <c r="C140" s="166">
        <f>SUM(C141:C146)</f>
        <v>0</v>
      </c>
      <c r="D140" s="253">
        <f>SUM(D141:D146)</f>
        <v>0</v>
      </c>
      <c r="E140" s="103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4"/>
    </row>
    <row r="142" spans="1:5" ht="12" customHeight="1">
      <c r="A142" s="13" t="s">
        <v>58</v>
      </c>
      <c r="B142" s="7" t="s">
        <v>355</v>
      </c>
      <c r="C142" s="167"/>
      <c r="D142" s="255"/>
      <c r="E142" s="104"/>
    </row>
    <row r="143" spans="1:5" ht="12" customHeight="1">
      <c r="A143" s="13" t="s">
        <v>59</v>
      </c>
      <c r="B143" s="7" t="s">
        <v>356</v>
      </c>
      <c r="C143" s="167"/>
      <c r="D143" s="255"/>
      <c r="E143" s="104"/>
    </row>
    <row r="144" spans="1:5" ht="12" customHeight="1">
      <c r="A144" s="13" t="s">
        <v>116</v>
      </c>
      <c r="B144" s="7" t="s">
        <v>357</v>
      </c>
      <c r="C144" s="167"/>
      <c r="D144" s="255"/>
      <c r="E144" s="104"/>
    </row>
    <row r="145" spans="1:5" ht="12" customHeight="1">
      <c r="A145" s="13" t="s">
        <v>117</v>
      </c>
      <c r="B145" s="7" t="s">
        <v>358</v>
      </c>
      <c r="C145" s="167"/>
      <c r="D145" s="255"/>
      <c r="E145" s="104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7" t="s">
        <v>367</v>
      </c>
      <c r="C147" s="172">
        <f>+C148+C149+C150+C151</f>
        <v>0</v>
      </c>
      <c r="D147" s="257">
        <f>+D148+D149+D150+D151</f>
        <v>0</v>
      </c>
      <c r="E147" s="208">
        <f>+E148+E149+E150+E151</f>
        <v>0</v>
      </c>
    </row>
    <row r="148" spans="1:5" ht="12" customHeight="1">
      <c r="A148" s="13" t="s">
        <v>60</v>
      </c>
      <c r="B148" s="7" t="s">
        <v>282</v>
      </c>
      <c r="C148" s="167"/>
      <c r="D148" s="255"/>
      <c r="E148" s="104"/>
    </row>
    <row r="149" spans="1:5" ht="12" customHeight="1">
      <c r="A149" s="13" t="s">
        <v>61</v>
      </c>
      <c r="B149" s="7" t="s">
        <v>283</v>
      </c>
      <c r="C149" s="167"/>
      <c r="D149" s="255"/>
      <c r="E149" s="104"/>
    </row>
    <row r="150" spans="1:5" ht="12" customHeight="1">
      <c r="A150" s="13" t="s">
        <v>199</v>
      </c>
      <c r="B150" s="7" t="s">
        <v>368</v>
      </c>
      <c r="C150" s="167"/>
      <c r="D150" s="255"/>
      <c r="E150" s="104"/>
    </row>
    <row r="151" spans="1:5" ht="12" customHeight="1" thickBot="1">
      <c r="A151" s="11" t="s">
        <v>200</v>
      </c>
      <c r="B151" s="5" t="s">
        <v>299</v>
      </c>
      <c r="C151" s="167"/>
      <c r="D151" s="255"/>
      <c r="E151" s="104"/>
    </row>
    <row r="152" spans="1:5" ht="12" customHeight="1" thickBot="1">
      <c r="A152" s="18" t="s">
        <v>12</v>
      </c>
      <c r="B152" s="57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4"/>
    </row>
    <row r="154" spans="1:5" ht="12" customHeight="1">
      <c r="A154" s="13" t="s">
        <v>63</v>
      </c>
      <c r="B154" s="7" t="s">
        <v>371</v>
      </c>
      <c r="C154" s="167"/>
      <c r="D154" s="255"/>
      <c r="E154" s="104"/>
    </row>
    <row r="155" spans="1:5" ht="12" customHeight="1">
      <c r="A155" s="13" t="s">
        <v>211</v>
      </c>
      <c r="B155" s="7" t="s">
        <v>366</v>
      </c>
      <c r="C155" s="167"/>
      <c r="D155" s="255"/>
      <c r="E155" s="104"/>
    </row>
    <row r="156" spans="1:5" ht="12" customHeight="1">
      <c r="A156" s="13" t="s">
        <v>212</v>
      </c>
      <c r="B156" s="7" t="s">
        <v>372</v>
      </c>
      <c r="C156" s="167"/>
      <c r="D156" s="255"/>
      <c r="E156" s="104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4"/>
    </row>
    <row r="158" spans="1:5" ht="12" customHeight="1" thickBot="1">
      <c r="A158" s="18" t="s">
        <v>13</v>
      </c>
      <c r="B158" s="57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7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7" t="s">
        <v>377</v>
      </c>
      <c r="C160" s="248">
        <f>+C136+C140+C147+C152+C158+C159</f>
        <v>0</v>
      </c>
      <c r="D160" s="260">
        <f>+D136+D140+D147+D152+D158+D159</f>
        <v>0</v>
      </c>
      <c r="E160" s="242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3" t="s">
        <v>16</v>
      </c>
      <c r="B161" s="153" t="s">
        <v>376</v>
      </c>
      <c r="C161" s="248">
        <f>+C135+C160</f>
        <v>5142780</v>
      </c>
      <c r="D161" s="260">
        <f>+D135+D160</f>
        <v>0</v>
      </c>
      <c r="E161" s="242">
        <f>+E135+E160</f>
        <v>5142780</v>
      </c>
    </row>
    <row r="162" spans="3:4" ht="15.75">
      <c r="C162" s="723">
        <f>C93-C161</f>
        <v>0</v>
      </c>
      <c r="D162" s="723">
        <f>D93-D161</f>
        <v>0</v>
      </c>
    </row>
    <row r="163" spans="1:5" ht="15.75">
      <c r="A163" s="843" t="s">
        <v>284</v>
      </c>
      <c r="B163" s="843"/>
      <c r="C163" s="843"/>
      <c r="D163" s="843"/>
      <c r="E163" s="843"/>
    </row>
    <row r="164" spans="1:5" ht="15" customHeight="1" thickBot="1">
      <c r="A164" s="847" t="s">
        <v>104</v>
      </c>
      <c r="B164" s="847"/>
      <c r="C164" s="115"/>
      <c r="E164" s="115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SUM(C68-C135)</f>
        <v>0</v>
      </c>
      <c r="D165" s="166">
        <f>+D68-D135</f>
        <v>0</v>
      </c>
      <c r="E165" s="103">
        <f>+E68-E135</f>
        <v>0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0</v>
      </c>
      <c r="D166" s="166">
        <f>+D92-D160</f>
        <v>0</v>
      </c>
      <c r="E166" s="103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I166"/>
  <sheetViews>
    <sheetView zoomScale="120" zoomScaleNormal="120" zoomScaleSheetLayoutView="100" workbookViewId="0" topLeftCell="A1">
      <selection activeCell="A2" sqref="A2:E2"/>
    </sheetView>
  </sheetViews>
  <sheetFormatPr defaultColWidth="9.00390625" defaultRowHeight="12.75"/>
  <cols>
    <col min="1" max="1" width="9.50390625" style="154" customWidth="1"/>
    <col min="2" max="2" width="65.875" style="154" customWidth="1"/>
    <col min="3" max="3" width="17.875" style="155" customWidth="1"/>
    <col min="4" max="5" width="17.875" style="176" customWidth="1"/>
    <col min="6" max="16384" width="9.375" style="176" customWidth="1"/>
  </cols>
  <sheetData>
    <row r="1" spans="1:5" ht="15.75">
      <c r="A1" s="380"/>
      <c r="B1" s="841" t="s">
        <v>969</v>
      </c>
      <c r="C1" s="842"/>
      <c r="D1" s="842"/>
      <c r="E1" s="842"/>
    </row>
    <row r="2" spans="1:5" ht="15.75">
      <c r="A2" s="845" t="s">
        <v>901</v>
      </c>
      <c r="B2" s="859"/>
      <c r="C2" s="859"/>
      <c r="D2" s="859"/>
      <c r="E2" s="859"/>
    </row>
    <row r="3" spans="1:5" ht="15.75">
      <c r="A3" s="860" t="s">
        <v>879</v>
      </c>
      <c r="B3" s="860"/>
      <c r="C3" s="860"/>
      <c r="D3" s="860"/>
      <c r="E3" s="860"/>
    </row>
    <row r="4" spans="1:5" ht="17.25" customHeight="1">
      <c r="A4" s="860" t="s">
        <v>882</v>
      </c>
      <c r="B4" s="860"/>
      <c r="C4" s="860"/>
      <c r="D4" s="860"/>
      <c r="E4" s="860"/>
    </row>
    <row r="5" spans="1:5" ht="15.75">
      <c r="A5" s="380"/>
      <c r="B5" s="380"/>
      <c r="C5" s="381"/>
      <c r="D5" s="382"/>
      <c r="E5" s="382"/>
    </row>
    <row r="6" spans="1:5" ht="15.75" customHeight="1">
      <c r="A6" s="855" t="s">
        <v>3</v>
      </c>
      <c r="B6" s="855"/>
      <c r="C6" s="855"/>
      <c r="D6" s="855"/>
      <c r="E6" s="855"/>
    </row>
    <row r="7" spans="1:5" ht="15.75" customHeight="1" thickBot="1">
      <c r="A7" s="857" t="s">
        <v>102</v>
      </c>
      <c r="B7" s="857"/>
      <c r="C7" s="383"/>
      <c r="D7" s="382"/>
      <c r="E7" s="383" t="str">
        <f>CONCATENATE('Z_1.3.sz.mell.'!E7)</f>
        <v> Forintban!</v>
      </c>
    </row>
    <row r="8" spans="1:5" ht="15.75">
      <c r="A8" s="848" t="s">
        <v>52</v>
      </c>
      <c r="B8" s="850" t="s">
        <v>5</v>
      </c>
      <c r="C8" s="852" t="str">
        <f>+CONCATENATE(LEFT(Z_ÖSSZEFÜGGÉSEK!A6,4),". évi")</f>
        <v>2018. évi</v>
      </c>
      <c r="D8" s="853"/>
      <c r="E8" s="854"/>
    </row>
    <row r="9" spans="1:5" ht="24.75" thickBot="1">
      <c r="A9" s="849"/>
      <c r="B9" s="851"/>
      <c r="C9" s="250" t="s">
        <v>418</v>
      </c>
      <c r="D9" s="249" t="s">
        <v>419</v>
      </c>
      <c r="E9" s="369" t="str">
        <f>CONCATENATE('Z_1.3.sz.mell.'!E9)</f>
        <v>2018. XII. 31.
teljesítés</v>
      </c>
    </row>
    <row r="10" spans="1:5" s="177" customFormat="1" ht="12" customHeight="1" thickBot="1">
      <c r="A10" s="173" t="s">
        <v>388</v>
      </c>
      <c r="B10" s="174" t="s">
        <v>389</v>
      </c>
      <c r="C10" s="174" t="s">
        <v>390</v>
      </c>
      <c r="D10" s="174" t="s">
        <v>392</v>
      </c>
      <c r="E10" s="251" t="s">
        <v>391</v>
      </c>
    </row>
    <row r="11" spans="1:5" s="178" customFormat="1" ht="12" customHeight="1" thickBot="1">
      <c r="A11" s="18" t="s">
        <v>6</v>
      </c>
      <c r="B11" s="19" t="s">
        <v>164</v>
      </c>
      <c r="C11" s="166">
        <f>+C12+C13+C14+C15+C16+C17</f>
        <v>0</v>
      </c>
      <c r="D11" s="166">
        <f>+D12+D13+D14+D15+D16+D17</f>
        <v>0</v>
      </c>
      <c r="E11" s="103">
        <f>+E12+E13+E14+E15+E16+E17</f>
        <v>0</v>
      </c>
    </row>
    <row r="12" spans="1:5" s="178" customFormat="1" ht="12" customHeight="1">
      <c r="A12" s="13" t="s">
        <v>64</v>
      </c>
      <c r="B12" s="179" t="s">
        <v>165</v>
      </c>
      <c r="C12" s="168"/>
      <c r="D12" s="168"/>
      <c r="E12" s="105"/>
    </row>
    <row r="13" spans="1:5" s="178" customFormat="1" ht="12" customHeight="1">
      <c r="A13" s="12" t="s">
        <v>65</v>
      </c>
      <c r="B13" s="180" t="s">
        <v>166</v>
      </c>
      <c r="C13" s="167"/>
      <c r="D13" s="167"/>
      <c r="E13" s="104"/>
    </row>
    <row r="14" spans="1:5" s="178" customFormat="1" ht="12" customHeight="1">
      <c r="A14" s="12" t="s">
        <v>66</v>
      </c>
      <c r="B14" s="180" t="s">
        <v>167</v>
      </c>
      <c r="C14" s="167"/>
      <c r="D14" s="167"/>
      <c r="E14" s="104"/>
    </row>
    <row r="15" spans="1:5" s="178" customFormat="1" ht="12" customHeight="1">
      <c r="A15" s="12" t="s">
        <v>67</v>
      </c>
      <c r="B15" s="180" t="s">
        <v>168</v>
      </c>
      <c r="C15" s="167"/>
      <c r="D15" s="167"/>
      <c r="E15" s="104"/>
    </row>
    <row r="16" spans="1:5" s="178" customFormat="1" ht="12" customHeight="1">
      <c r="A16" s="12" t="s">
        <v>99</v>
      </c>
      <c r="B16" s="111" t="s">
        <v>336</v>
      </c>
      <c r="C16" s="167"/>
      <c r="D16" s="167"/>
      <c r="E16" s="104"/>
    </row>
    <row r="17" spans="1:5" s="178" customFormat="1" ht="12" customHeight="1" thickBot="1">
      <c r="A17" s="14" t="s">
        <v>68</v>
      </c>
      <c r="B17" s="112" t="s">
        <v>337</v>
      </c>
      <c r="C17" s="167"/>
      <c r="D17" s="167"/>
      <c r="E17" s="104"/>
    </row>
    <row r="18" spans="1:5" s="178" customFormat="1" ht="12" customHeight="1" thickBot="1">
      <c r="A18" s="18" t="s">
        <v>7</v>
      </c>
      <c r="B18" s="110" t="s">
        <v>169</v>
      </c>
      <c r="C18" s="166">
        <f>+C19+C20+C21+C22+C23</f>
        <v>0</v>
      </c>
      <c r="D18" s="166">
        <f>+D19+D20+D21+D22+D23</f>
        <v>0</v>
      </c>
      <c r="E18" s="103">
        <f>+E19+E20+E21+E22+E23</f>
        <v>0</v>
      </c>
    </row>
    <row r="19" spans="1:5" s="178" customFormat="1" ht="12" customHeight="1">
      <c r="A19" s="13" t="s">
        <v>70</v>
      </c>
      <c r="B19" s="179" t="s">
        <v>170</v>
      </c>
      <c r="C19" s="168"/>
      <c r="D19" s="168"/>
      <c r="E19" s="105"/>
    </row>
    <row r="20" spans="1:5" s="178" customFormat="1" ht="12" customHeight="1">
      <c r="A20" s="12" t="s">
        <v>71</v>
      </c>
      <c r="B20" s="180" t="s">
        <v>171</v>
      </c>
      <c r="C20" s="167"/>
      <c r="D20" s="167"/>
      <c r="E20" s="104"/>
    </row>
    <row r="21" spans="1:5" s="178" customFormat="1" ht="12" customHeight="1">
      <c r="A21" s="12" t="s">
        <v>72</v>
      </c>
      <c r="B21" s="180" t="s">
        <v>328</v>
      </c>
      <c r="C21" s="167"/>
      <c r="D21" s="167"/>
      <c r="E21" s="104"/>
    </row>
    <row r="22" spans="1:5" s="178" customFormat="1" ht="12" customHeight="1">
      <c r="A22" s="12" t="s">
        <v>73</v>
      </c>
      <c r="B22" s="180" t="s">
        <v>329</v>
      </c>
      <c r="C22" s="167"/>
      <c r="D22" s="167"/>
      <c r="E22" s="104"/>
    </row>
    <row r="23" spans="1:5" s="178" customFormat="1" ht="12" customHeight="1">
      <c r="A23" s="12" t="s">
        <v>74</v>
      </c>
      <c r="B23" s="180" t="s">
        <v>172</v>
      </c>
      <c r="C23" s="167"/>
      <c r="D23" s="167"/>
      <c r="E23" s="104"/>
    </row>
    <row r="24" spans="1:5" s="178" customFormat="1" ht="12" customHeight="1" thickBot="1">
      <c r="A24" s="14" t="s">
        <v>81</v>
      </c>
      <c r="B24" s="112" t="s">
        <v>173</v>
      </c>
      <c r="C24" s="169"/>
      <c r="D24" s="169"/>
      <c r="E24" s="106"/>
    </row>
    <row r="25" spans="1:5" s="178" customFormat="1" ht="12" customHeight="1" thickBot="1">
      <c r="A25" s="18" t="s">
        <v>8</v>
      </c>
      <c r="B25" s="19" t="s">
        <v>174</v>
      </c>
      <c r="C25" s="166">
        <f>+C26+C27+C28+C29+C30</f>
        <v>0</v>
      </c>
      <c r="D25" s="166">
        <f>+D26+D27+D28+D29+D30</f>
        <v>0</v>
      </c>
      <c r="E25" s="103">
        <f>+E26+E27+E28+E29+E30</f>
        <v>0</v>
      </c>
    </row>
    <row r="26" spans="1:5" s="178" customFormat="1" ht="12" customHeight="1">
      <c r="A26" s="13" t="s">
        <v>53</v>
      </c>
      <c r="B26" s="179" t="s">
        <v>175</v>
      </c>
      <c r="C26" s="168"/>
      <c r="D26" s="168"/>
      <c r="E26" s="105"/>
    </row>
    <row r="27" spans="1:5" s="178" customFormat="1" ht="12" customHeight="1">
      <c r="A27" s="12" t="s">
        <v>54</v>
      </c>
      <c r="B27" s="180" t="s">
        <v>176</v>
      </c>
      <c r="C27" s="167"/>
      <c r="D27" s="167"/>
      <c r="E27" s="104"/>
    </row>
    <row r="28" spans="1:5" s="178" customFormat="1" ht="12" customHeight="1">
      <c r="A28" s="12" t="s">
        <v>55</v>
      </c>
      <c r="B28" s="180" t="s">
        <v>330</v>
      </c>
      <c r="C28" s="167"/>
      <c r="D28" s="167"/>
      <c r="E28" s="104"/>
    </row>
    <row r="29" spans="1:5" s="178" customFormat="1" ht="12" customHeight="1">
      <c r="A29" s="12" t="s">
        <v>56</v>
      </c>
      <c r="B29" s="180" t="s">
        <v>331</v>
      </c>
      <c r="C29" s="167"/>
      <c r="D29" s="167"/>
      <c r="E29" s="104"/>
    </row>
    <row r="30" spans="1:5" s="178" customFormat="1" ht="12" customHeight="1">
      <c r="A30" s="12" t="s">
        <v>112</v>
      </c>
      <c r="B30" s="180" t="s">
        <v>177</v>
      </c>
      <c r="C30" s="167"/>
      <c r="D30" s="167"/>
      <c r="E30" s="104"/>
    </row>
    <row r="31" spans="1:5" s="178" customFormat="1" ht="12" customHeight="1" thickBot="1">
      <c r="A31" s="14" t="s">
        <v>113</v>
      </c>
      <c r="B31" s="181" t="s">
        <v>178</v>
      </c>
      <c r="C31" s="169"/>
      <c r="D31" s="169"/>
      <c r="E31" s="106"/>
    </row>
    <row r="32" spans="1:5" s="178" customFormat="1" ht="12" customHeight="1" thickBot="1">
      <c r="A32" s="18" t="s">
        <v>114</v>
      </c>
      <c r="B32" s="19" t="s">
        <v>484</v>
      </c>
      <c r="C32" s="172">
        <f>SUM(C33:C39)</f>
        <v>0</v>
      </c>
      <c r="D32" s="172">
        <f>SUM(D33:D39)</f>
        <v>0</v>
      </c>
      <c r="E32" s="208">
        <f>SUM(E33:E39)</f>
        <v>0</v>
      </c>
    </row>
    <row r="33" spans="1:5" s="178" customFormat="1" ht="12" customHeight="1">
      <c r="A33" s="13" t="s">
        <v>179</v>
      </c>
      <c r="B33" s="179" t="s">
        <v>485</v>
      </c>
      <c r="C33" s="168">
        <f>+C34+C35+C36</f>
        <v>0</v>
      </c>
      <c r="D33" s="168">
        <f>+D34+D35+D36</f>
        <v>0</v>
      </c>
      <c r="E33" s="105">
        <f>+E34+E35+E36</f>
        <v>0</v>
      </c>
    </row>
    <row r="34" spans="1:5" s="178" customFormat="1" ht="12" customHeight="1">
      <c r="A34" s="12" t="s">
        <v>180</v>
      </c>
      <c r="B34" s="180" t="s">
        <v>486</v>
      </c>
      <c r="C34" s="167"/>
      <c r="D34" s="167"/>
      <c r="E34" s="104"/>
    </row>
    <row r="35" spans="1:5" s="178" customFormat="1" ht="12" customHeight="1">
      <c r="A35" s="12" t="s">
        <v>181</v>
      </c>
      <c r="B35" s="180" t="s">
        <v>487</v>
      </c>
      <c r="C35" s="167"/>
      <c r="D35" s="167"/>
      <c r="E35" s="104"/>
    </row>
    <row r="36" spans="1:5" s="178" customFormat="1" ht="12" customHeight="1">
      <c r="A36" s="12" t="s">
        <v>182</v>
      </c>
      <c r="B36" s="180" t="s">
        <v>488</v>
      </c>
      <c r="C36" s="167"/>
      <c r="D36" s="167"/>
      <c r="E36" s="104"/>
    </row>
    <row r="37" spans="1:5" s="178" customFormat="1" ht="12" customHeight="1">
      <c r="A37" s="12" t="s">
        <v>489</v>
      </c>
      <c r="B37" s="180" t="s">
        <v>183</v>
      </c>
      <c r="C37" s="167"/>
      <c r="D37" s="167"/>
      <c r="E37" s="104"/>
    </row>
    <row r="38" spans="1:5" s="178" customFormat="1" ht="12" customHeight="1">
      <c r="A38" s="12" t="s">
        <v>490</v>
      </c>
      <c r="B38" s="180" t="s">
        <v>184</v>
      </c>
      <c r="C38" s="167"/>
      <c r="D38" s="167"/>
      <c r="E38" s="104"/>
    </row>
    <row r="39" spans="1:5" s="178" customFormat="1" ht="12" customHeight="1" thickBot="1">
      <c r="A39" s="14" t="s">
        <v>491</v>
      </c>
      <c r="B39" s="329" t="s">
        <v>185</v>
      </c>
      <c r="C39" s="169"/>
      <c r="D39" s="169"/>
      <c r="E39" s="106"/>
    </row>
    <row r="40" spans="1:5" s="178" customFormat="1" ht="12" customHeight="1" thickBot="1">
      <c r="A40" s="18" t="s">
        <v>10</v>
      </c>
      <c r="B40" s="19" t="s">
        <v>338</v>
      </c>
      <c r="C40" s="166">
        <f>SUM(C41:C51)</f>
        <v>80000</v>
      </c>
      <c r="D40" s="166">
        <f>SUM(D41:D51)</f>
        <v>0</v>
      </c>
      <c r="E40" s="103">
        <f>SUM(E41:E51)</f>
        <v>80000</v>
      </c>
    </row>
    <row r="41" spans="1:5" s="178" customFormat="1" ht="12" customHeight="1">
      <c r="A41" s="13" t="s">
        <v>57</v>
      </c>
      <c r="B41" s="179" t="s">
        <v>188</v>
      </c>
      <c r="C41" s="168"/>
      <c r="D41" s="168"/>
      <c r="E41" s="105"/>
    </row>
    <row r="42" spans="1:5" s="178" customFormat="1" ht="12" customHeight="1">
      <c r="A42" s="12" t="s">
        <v>58</v>
      </c>
      <c r="B42" s="180" t="s">
        <v>189</v>
      </c>
      <c r="C42" s="770">
        <v>80000</v>
      </c>
      <c r="D42" s="167"/>
      <c r="E42" s="770">
        <v>80000</v>
      </c>
    </row>
    <row r="43" spans="1:5" s="178" customFormat="1" ht="12" customHeight="1">
      <c r="A43" s="12" t="s">
        <v>59</v>
      </c>
      <c r="B43" s="180" t="s">
        <v>190</v>
      </c>
      <c r="C43" s="167"/>
      <c r="D43" s="167"/>
      <c r="E43" s="104"/>
    </row>
    <row r="44" spans="1:5" s="178" customFormat="1" ht="12" customHeight="1">
      <c r="A44" s="12" t="s">
        <v>116</v>
      </c>
      <c r="B44" s="180" t="s">
        <v>191</v>
      </c>
      <c r="C44" s="167"/>
      <c r="D44" s="167"/>
      <c r="E44" s="104"/>
    </row>
    <row r="45" spans="1:5" s="178" customFormat="1" ht="12" customHeight="1">
      <c r="A45" s="12" t="s">
        <v>117</v>
      </c>
      <c r="B45" s="180" t="s">
        <v>192</v>
      </c>
      <c r="C45" s="167"/>
      <c r="D45" s="167"/>
      <c r="E45" s="104"/>
    </row>
    <row r="46" spans="1:5" s="178" customFormat="1" ht="12" customHeight="1">
      <c r="A46" s="12" t="s">
        <v>118</v>
      </c>
      <c r="B46" s="180" t="s">
        <v>193</v>
      </c>
      <c r="C46" s="167"/>
      <c r="D46" s="167"/>
      <c r="E46" s="104"/>
    </row>
    <row r="47" spans="1:5" s="178" customFormat="1" ht="12" customHeight="1">
      <c r="A47" s="12" t="s">
        <v>119</v>
      </c>
      <c r="B47" s="180" t="s">
        <v>194</v>
      </c>
      <c r="C47" s="167"/>
      <c r="D47" s="167"/>
      <c r="E47" s="104"/>
    </row>
    <row r="48" spans="1:5" s="178" customFormat="1" ht="12" customHeight="1">
      <c r="A48" s="12" t="s">
        <v>120</v>
      </c>
      <c r="B48" s="180" t="s">
        <v>492</v>
      </c>
      <c r="C48" s="167"/>
      <c r="D48" s="167"/>
      <c r="E48" s="104"/>
    </row>
    <row r="49" spans="1:5" s="178" customFormat="1" ht="12" customHeight="1">
      <c r="A49" s="12" t="s">
        <v>186</v>
      </c>
      <c r="B49" s="180" t="s">
        <v>196</v>
      </c>
      <c r="C49" s="170"/>
      <c r="D49" s="170"/>
      <c r="E49" s="107"/>
    </row>
    <row r="50" spans="1:5" s="178" customFormat="1" ht="12" customHeight="1">
      <c r="A50" s="14" t="s">
        <v>187</v>
      </c>
      <c r="B50" s="181" t="s">
        <v>340</v>
      </c>
      <c r="C50" s="171"/>
      <c r="D50" s="171"/>
      <c r="E50" s="108"/>
    </row>
    <row r="51" spans="1:5" s="178" customFormat="1" ht="12" customHeight="1" thickBot="1">
      <c r="A51" s="14" t="s">
        <v>339</v>
      </c>
      <c r="B51" s="112" t="s">
        <v>197</v>
      </c>
      <c r="C51" s="171"/>
      <c r="D51" s="171"/>
      <c r="E51" s="108"/>
    </row>
    <row r="52" spans="1:5" s="178" customFormat="1" ht="12" customHeight="1" thickBot="1">
      <c r="A52" s="18" t="s">
        <v>11</v>
      </c>
      <c r="B52" s="19" t="s">
        <v>198</v>
      </c>
      <c r="C52" s="166">
        <f>SUM(C53:C57)</f>
        <v>0</v>
      </c>
      <c r="D52" s="166">
        <f>SUM(D53:D57)</f>
        <v>0</v>
      </c>
      <c r="E52" s="103">
        <f>SUM(E53:E57)</f>
        <v>0</v>
      </c>
    </row>
    <row r="53" spans="1:5" s="178" customFormat="1" ht="12" customHeight="1">
      <c r="A53" s="13" t="s">
        <v>60</v>
      </c>
      <c r="B53" s="179" t="s">
        <v>202</v>
      </c>
      <c r="C53" s="219"/>
      <c r="D53" s="219"/>
      <c r="E53" s="109"/>
    </row>
    <row r="54" spans="1:5" s="178" customFormat="1" ht="12" customHeight="1">
      <c r="A54" s="12" t="s">
        <v>61</v>
      </c>
      <c r="B54" s="180" t="s">
        <v>203</v>
      </c>
      <c r="C54" s="170"/>
      <c r="D54" s="170"/>
      <c r="E54" s="107"/>
    </row>
    <row r="55" spans="1:5" s="178" customFormat="1" ht="12" customHeight="1">
      <c r="A55" s="12" t="s">
        <v>199</v>
      </c>
      <c r="B55" s="180" t="s">
        <v>204</v>
      </c>
      <c r="C55" s="170"/>
      <c r="D55" s="170"/>
      <c r="E55" s="107"/>
    </row>
    <row r="56" spans="1:5" s="178" customFormat="1" ht="12" customHeight="1">
      <c r="A56" s="12" t="s">
        <v>200</v>
      </c>
      <c r="B56" s="180" t="s">
        <v>205</v>
      </c>
      <c r="C56" s="170"/>
      <c r="D56" s="170"/>
      <c r="E56" s="107"/>
    </row>
    <row r="57" spans="1:5" s="178" customFormat="1" ht="12" customHeight="1" thickBot="1">
      <c r="A57" s="14" t="s">
        <v>201</v>
      </c>
      <c r="B57" s="112" t="s">
        <v>206</v>
      </c>
      <c r="C57" s="171"/>
      <c r="D57" s="171"/>
      <c r="E57" s="108"/>
    </row>
    <row r="58" spans="1:5" s="178" customFormat="1" ht="12" customHeight="1" thickBot="1">
      <c r="A58" s="18" t="s">
        <v>121</v>
      </c>
      <c r="B58" s="19" t="s">
        <v>207</v>
      </c>
      <c r="C58" s="166">
        <f>SUM(C59:C61)</f>
        <v>0</v>
      </c>
      <c r="D58" s="166">
        <f>SUM(D59:D61)</f>
        <v>0</v>
      </c>
      <c r="E58" s="103">
        <f>SUM(E59:E61)</f>
        <v>0</v>
      </c>
    </row>
    <row r="59" spans="1:5" s="178" customFormat="1" ht="12" customHeight="1">
      <c r="A59" s="13" t="s">
        <v>62</v>
      </c>
      <c r="B59" s="179" t="s">
        <v>208</v>
      </c>
      <c r="C59" s="168"/>
      <c r="D59" s="168"/>
      <c r="E59" s="105"/>
    </row>
    <row r="60" spans="1:5" s="178" customFormat="1" ht="12" customHeight="1">
      <c r="A60" s="12" t="s">
        <v>63</v>
      </c>
      <c r="B60" s="180" t="s">
        <v>332</v>
      </c>
      <c r="C60" s="167"/>
      <c r="D60" s="167"/>
      <c r="E60" s="104"/>
    </row>
    <row r="61" spans="1:5" s="178" customFormat="1" ht="12" customHeight="1">
      <c r="A61" s="12" t="s">
        <v>211</v>
      </c>
      <c r="B61" s="180" t="s">
        <v>209</v>
      </c>
      <c r="C61" s="167"/>
      <c r="D61" s="167"/>
      <c r="E61" s="104"/>
    </row>
    <row r="62" spans="1:5" s="178" customFormat="1" ht="12" customHeight="1" thickBot="1">
      <c r="A62" s="14" t="s">
        <v>212</v>
      </c>
      <c r="B62" s="112" t="s">
        <v>210</v>
      </c>
      <c r="C62" s="169"/>
      <c r="D62" s="169"/>
      <c r="E62" s="106"/>
    </row>
    <row r="63" spans="1:5" s="178" customFormat="1" ht="12" customHeight="1" thickBot="1">
      <c r="A63" s="18" t="s">
        <v>13</v>
      </c>
      <c r="B63" s="110" t="s">
        <v>213</v>
      </c>
      <c r="C63" s="166">
        <f>SUM(C64:C66)</f>
        <v>0</v>
      </c>
      <c r="D63" s="166">
        <f>SUM(D64:D66)</f>
        <v>0</v>
      </c>
      <c r="E63" s="103">
        <f>SUM(E64:E66)</f>
        <v>0</v>
      </c>
    </row>
    <row r="64" spans="1:5" s="178" customFormat="1" ht="12" customHeight="1">
      <c r="A64" s="13" t="s">
        <v>122</v>
      </c>
      <c r="B64" s="179" t="s">
        <v>215</v>
      </c>
      <c r="C64" s="170"/>
      <c r="D64" s="170"/>
      <c r="E64" s="107"/>
    </row>
    <row r="65" spans="1:5" s="178" customFormat="1" ht="12" customHeight="1">
      <c r="A65" s="12" t="s">
        <v>123</v>
      </c>
      <c r="B65" s="180" t="s">
        <v>333</v>
      </c>
      <c r="C65" s="170"/>
      <c r="D65" s="170"/>
      <c r="E65" s="107"/>
    </row>
    <row r="66" spans="1:5" s="178" customFormat="1" ht="12" customHeight="1">
      <c r="A66" s="12" t="s">
        <v>146</v>
      </c>
      <c r="B66" s="180" t="s">
        <v>216</v>
      </c>
      <c r="C66" s="170"/>
      <c r="D66" s="170"/>
      <c r="E66" s="107"/>
    </row>
    <row r="67" spans="1:5" s="178" customFormat="1" ht="12" customHeight="1" thickBot="1">
      <c r="A67" s="14" t="s">
        <v>214</v>
      </c>
      <c r="B67" s="112" t="s">
        <v>217</v>
      </c>
      <c r="C67" s="170"/>
      <c r="D67" s="170"/>
      <c r="E67" s="107"/>
    </row>
    <row r="68" spans="1:5" s="178" customFormat="1" ht="12" customHeight="1" thickBot="1">
      <c r="A68" s="233" t="s">
        <v>380</v>
      </c>
      <c r="B68" s="19" t="s">
        <v>218</v>
      </c>
      <c r="C68" s="172">
        <f>+C11+C18+C25+C32+C40+C52+C58+C63</f>
        <v>80000</v>
      </c>
      <c r="D68" s="172">
        <f>+D11+D18+D25+D32+D40+D52+D58+D63</f>
        <v>0</v>
      </c>
      <c r="E68" s="208">
        <f>+E11+E18+E25+E32+E40+E52+E58+E63</f>
        <v>80000</v>
      </c>
    </row>
    <row r="69" spans="1:5" s="178" customFormat="1" ht="12" customHeight="1" thickBot="1">
      <c r="A69" s="220" t="s">
        <v>219</v>
      </c>
      <c r="B69" s="110" t="s">
        <v>220</v>
      </c>
      <c r="C69" s="166">
        <f>SUM(C70:C72)</f>
        <v>0</v>
      </c>
      <c r="D69" s="166">
        <f>SUM(D70:D72)</f>
        <v>0</v>
      </c>
      <c r="E69" s="103">
        <f>SUM(E70:E72)</f>
        <v>0</v>
      </c>
    </row>
    <row r="70" spans="1:5" s="178" customFormat="1" ht="12" customHeight="1">
      <c r="A70" s="13" t="s">
        <v>248</v>
      </c>
      <c r="B70" s="179" t="s">
        <v>221</v>
      </c>
      <c r="C70" s="170"/>
      <c r="D70" s="170"/>
      <c r="E70" s="107"/>
    </row>
    <row r="71" spans="1:5" s="178" customFormat="1" ht="12" customHeight="1">
      <c r="A71" s="12" t="s">
        <v>257</v>
      </c>
      <c r="B71" s="180" t="s">
        <v>222</v>
      </c>
      <c r="C71" s="170"/>
      <c r="D71" s="170"/>
      <c r="E71" s="107"/>
    </row>
    <row r="72" spans="1:5" s="178" customFormat="1" ht="12" customHeight="1" thickBot="1">
      <c r="A72" s="14" t="s">
        <v>258</v>
      </c>
      <c r="B72" s="229" t="s">
        <v>365</v>
      </c>
      <c r="C72" s="170"/>
      <c r="D72" s="170"/>
      <c r="E72" s="107"/>
    </row>
    <row r="73" spans="1:5" s="178" customFormat="1" ht="12" customHeight="1" thickBot="1">
      <c r="A73" s="220" t="s">
        <v>224</v>
      </c>
      <c r="B73" s="110" t="s">
        <v>225</v>
      </c>
      <c r="C73" s="166">
        <f>SUM(C74:C77)</f>
        <v>0</v>
      </c>
      <c r="D73" s="166">
        <f>SUM(D74:D77)</f>
        <v>0</v>
      </c>
      <c r="E73" s="103">
        <f>SUM(E74:E77)</f>
        <v>0</v>
      </c>
    </row>
    <row r="74" spans="1:5" s="178" customFormat="1" ht="12" customHeight="1">
      <c r="A74" s="13" t="s">
        <v>100</v>
      </c>
      <c r="B74" s="367" t="s">
        <v>226</v>
      </c>
      <c r="C74" s="170"/>
      <c r="D74" s="170"/>
      <c r="E74" s="107"/>
    </row>
    <row r="75" spans="1:5" s="178" customFormat="1" ht="12" customHeight="1">
      <c r="A75" s="12" t="s">
        <v>101</v>
      </c>
      <c r="B75" s="367" t="s">
        <v>499</v>
      </c>
      <c r="C75" s="170"/>
      <c r="D75" s="170"/>
      <c r="E75" s="107"/>
    </row>
    <row r="76" spans="1:5" s="178" customFormat="1" ht="12" customHeight="1">
      <c r="A76" s="12" t="s">
        <v>249</v>
      </c>
      <c r="B76" s="367" t="s">
        <v>227</v>
      </c>
      <c r="C76" s="170"/>
      <c r="D76" s="170"/>
      <c r="E76" s="107"/>
    </row>
    <row r="77" spans="1:5" s="178" customFormat="1" ht="12" customHeight="1" thickBot="1">
      <c r="A77" s="14" t="s">
        <v>250</v>
      </c>
      <c r="B77" s="368" t="s">
        <v>500</v>
      </c>
      <c r="C77" s="170"/>
      <c r="D77" s="170"/>
      <c r="E77" s="107"/>
    </row>
    <row r="78" spans="1:5" s="178" customFormat="1" ht="12" customHeight="1" thickBot="1">
      <c r="A78" s="220" t="s">
        <v>228</v>
      </c>
      <c r="B78" s="110" t="s">
        <v>229</v>
      </c>
      <c r="C78" s="166">
        <f>SUM(C79:C80)</f>
        <v>0</v>
      </c>
      <c r="D78" s="166">
        <f>SUM(D79:D80)</f>
        <v>0</v>
      </c>
      <c r="E78" s="103">
        <f>SUM(E79:E80)</f>
        <v>0</v>
      </c>
    </row>
    <row r="79" spans="1:5" s="178" customFormat="1" ht="12" customHeight="1">
      <c r="A79" s="13" t="s">
        <v>251</v>
      </c>
      <c r="B79" s="179" t="s">
        <v>230</v>
      </c>
      <c r="C79" s="170"/>
      <c r="D79" s="170"/>
      <c r="E79" s="107"/>
    </row>
    <row r="80" spans="1:5" s="178" customFormat="1" ht="12" customHeight="1" thickBot="1">
      <c r="A80" s="14" t="s">
        <v>252</v>
      </c>
      <c r="B80" s="112" t="s">
        <v>231</v>
      </c>
      <c r="C80" s="170"/>
      <c r="D80" s="170"/>
      <c r="E80" s="107"/>
    </row>
    <row r="81" spans="1:5" s="178" customFormat="1" ht="12" customHeight="1" thickBot="1">
      <c r="A81" s="220" t="s">
        <v>232</v>
      </c>
      <c r="B81" s="110" t="s">
        <v>233</v>
      </c>
      <c r="C81" s="166">
        <f>SUM(C82:C84)</f>
        <v>0</v>
      </c>
      <c r="D81" s="166">
        <f>SUM(D82:D84)</f>
        <v>0</v>
      </c>
      <c r="E81" s="103">
        <f>SUM(E82:E84)</f>
        <v>0</v>
      </c>
    </row>
    <row r="82" spans="1:5" s="178" customFormat="1" ht="12" customHeight="1">
      <c r="A82" s="13" t="s">
        <v>253</v>
      </c>
      <c r="B82" s="179" t="s">
        <v>234</v>
      </c>
      <c r="C82" s="170"/>
      <c r="D82" s="170"/>
      <c r="E82" s="107"/>
    </row>
    <row r="83" spans="1:5" s="178" customFormat="1" ht="12" customHeight="1">
      <c r="A83" s="12" t="s">
        <v>254</v>
      </c>
      <c r="B83" s="180" t="s">
        <v>235</v>
      </c>
      <c r="C83" s="170"/>
      <c r="D83" s="170"/>
      <c r="E83" s="107"/>
    </row>
    <row r="84" spans="1:5" s="178" customFormat="1" ht="12" customHeight="1" thickBot="1">
      <c r="A84" s="14" t="s">
        <v>255</v>
      </c>
      <c r="B84" s="112" t="s">
        <v>501</v>
      </c>
      <c r="C84" s="170"/>
      <c r="D84" s="170"/>
      <c r="E84" s="107"/>
    </row>
    <row r="85" spans="1:5" s="178" customFormat="1" ht="12" customHeight="1" thickBot="1">
      <c r="A85" s="220" t="s">
        <v>236</v>
      </c>
      <c r="B85" s="110" t="s">
        <v>256</v>
      </c>
      <c r="C85" s="166">
        <f>SUM(C86:C89)</f>
        <v>0</v>
      </c>
      <c r="D85" s="166">
        <f>SUM(D86:D89)</f>
        <v>0</v>
      </c>
      <c r="E85" s="103">
        <f>SUM(E86:E89)</f>
        <v>0</v>
      </c>
    </row>
    <row r="86" spans="1:5" s="178" customFormat="1" ht="12" customHeight="1">
      <c r="A86" s="183" t="s">
        <v>237</v>
      </c>
      <c r="B86" s="179" t="s">
        <v>238</v>
      </c>
      <c r="C86" s="170"/>
      <c r="D86" s="170"/>
      <c r="E86" s="107"/>
    </row>
    <row r="87" spans="1:5" s="178" customFormat="1" ht="12" customHeight="1">
      <c r="A87" s="184" t="s">
        <v>239</v>
      </c>
      <c r="B87" s="180" t="s">
        <v>240</v>
      </c>
      <c r="C87" s="170"/>
      <c r="D87" s="170"/>
      <c r="E87" s="107"/>
    </row>
    <row r="88" spans="1:5" s="178" customFormat="1" ht="12" customHeight="1">
      <c r="A88" s="184" t="s">
        <v>241</v>
      </c>
      <c r="B88" s="180" t="s">
        <v>242</v>
      </c>
      <c r="C88" s="170"/>
      <c r="D88" s="170"/>
      <c r="E88" s="107"/>
    </row>
    <row r="89" spans="1:5" s="178" customFormat="1" ht="12" customHeight="1" thickBot="1">
      <c r="A89" s="185" t="s">
        <v>243</v>
      </c>
      <c r="B89" s="112" t="s">
        <v>244</v>
      </c>
      <c r="C89" s="170"/>
      <c r="D89" s="170"/>
      <c r="E89" s="107"/>
    </row>
    <row r="90" spans="1:5" s="178" customFormat="1" ht="12" customHeight="1" thickBot="1">
      <c r="A90" s="220" t="s">
        <v>245</v>
      </c>
      <c r="B90" s="110" t="s">
        <v>379</v>
      </c>
      <c r="C90" s="222"/>
      <c r="D90" s="222"/>
      <c r="E90" s="223"/>
    </row>
    <row r="91" spans="1:5" s="178" customFormat="1" ht="13.5" customHeight="1" thickBot="1">
      <c r="A91" s="220" t="s">
        <v>247</v>
      </c>
      <c r="B91" s="110" t="s">
        <v>246</v>
      </c>
      <c r="C91" s="222"/>
      <c r="D91" s="222"/>
      <c r="E91" s="223"/>
    </row>
    <row r="92" spans="1:5" s="178" customFormat="1" ht="15.75" customHeight="1" thickBot="1">
      <c r="A92" s="220" t="s">
        <v>259</v>
      </c>
      <c r="B92" s="186" t="s">
        <v>382</v>
      </c>
      <c r="C92" s="172">
        <f>+C69+C73+C78+C81+C85+C91+C90</f>
        <v>0</v>
      </c>
      <c r="D92" s="172">
        <f>+D69+D73+D78+D81+D85+D91+D90</f>
        <v>0</v>
      </c>
      <c r="E92" s="208">
        <f>+E69+E73+E78+E81+E85+E91+E90</f>
        <v>0</v>
      </c>
    </row>
    <row r="93" spans="1:5" s="178" customFormat="1" ht="25.5" customHeight="1" thickBot="1">
      <c r="A93" s="221" t="s">
        <v>381</v>
      </c>
      <c r="B93" s="187" t="s">
        <v>383</v>
      </c>
      <c r="C93" s="172">
        <f>+C68+C92</f>
        <v>80000</v>
      </c>
      <c r="D93" s="172">
        <f>+D68+D92</f>
        <v>0</v>
      </c>
      <c r="E93" s="208">
        <f>+E68+E92</f>
        <v>80000</v>
      </c>
    </row>
    <row r="94" spans="1:3" s="178" customFormat="1" ht="15" customHeight="1">
      <c r="A94" s="3"/>
      <c r="B94" s="4"/>
      <c r="C94" s="114"/>
    </row>
    <row r="95" spans="1:5" ht="16.5" customHeight="1">
      <c r="A95" s="856" t="s">
        <v>34</v>
      </c>
      <c r="B95" s="856"/>
      <c r="C95" s="856"/>
      <c r="D95" s="856"/>
      <c r="E95" s="856"/>
    </row>
    <row r="96" spans="1:5" s="188" customFormat="1" ht="16.5" customHeight="1" thickBot="1">
      <c r="A96" s="858" t="s">
        <v>103</v>
      </c>
      <c r="B96" s="858"/>
      <c r="C96" s="61"/>
      <c r="E96" s="61" t="str">
        <f>E7</f>
        <v> Forintban!</v>
      </c>
    </row>
    <row r="97" spans="1:5" ht="15.75">
      <c r="A97" s="848" t="s">
        <v>52</v>
      </c>
      <c r="B97" s="850" t="s">
        <v>420</v>
      </c>
      <c r="C97" s="852" t="str">
        <f>+CONCATENATE(LEFT(Z_ÖSSZEFÜGGÉSEK!A6,4),". évi")</f>
        <v>2018. évi</v>
      </c>
      <c r="D97" s="853"/>
      <c r="E97" s="854"/>
    </row>
    <row r="98" spans="1:5" ht="24.75" thickBot="1">
      <c r="A98" s="849"/>
      <c r="B98" s="851"/>
      <c r="C98" s="250" t="s">
        <v>418</v>
      </c>
      <c r="D98" s="249" t="s">
        <v>419</v>
      </c>
      <c r="E98" s="369" t="str">
        <f>CONCATENATE(E9)</f>
        <v>2018. XII. 31.
teljesítés</v>
      </c>
    </row>
    <row r="99" spans="1:5" s="177" customFormat="1" ht="12" customHeight="1" thickBot="1">
      <c r="A99" s="25" t="s">
        <v>388</v>
      </c>
      <c r="B99" s="26" t="s">
        <v>389</v>
      </c>
      <c r="C99" s="26" t="s">
        <v>390</v>
      </c>
      <c r="D99" s="26" t="s">
        <v>392</v>
      </c>
      <c r="E99" s="801" t="s">
        <v>391</v>
      </c>
    </row>
    <row r="100" spans="1:5" ht="12" customHeight="1" thickBot="1">
      <c r="A100" s="20" t="s">
        <v>6</v>
      </c>
      <c r="B100" s="24" t="s">
        <v>341</v>
      </c>
      <c r="C100" s="165">
        <f>C101+C102+C103+C104+C105+C118</f>
        <v>6885865</v>
      </c>
      <c r="D100" s="802">
        <f>D101+D102+D103+D104+D105+D118</f>
        <v>0</v>
      </c>
      <c r="E100" s="803">
        <f>E101+E102+E103+E104+E105+E118</f>
        <v>6885865</v>
      </c>
    </row>
    <row r="101" spans="1:5" ht="12" customHeight="1">
      <c r="A101" s="15" t="s">
        <v>64</v>
      </c>
      <c r="B101" s="8" t="s">
        <v>35</v>
      </c>
      <c r="C101" s="243">
        <v>5845874</v>
      </c>
      <c r="D101" s="243"/>
      <c r="E101" s="274">
        <v>5845874</v>
      </c>
    </row>
    <row r="102" spans="1:5" ht="12" customHeight="1">
      <c r="A102" s="12" t="s">
        <v>65</v>
      </c>
      <c r="B102" s="6" t="s">
        <v>124</v>
      </c>
      <c r="C102" s="167">
        <v>1039991</v>
      </c>
      <c r="D102" s="167"/>
      <c r="E102" s="799">
        <v>1039991</v>
      </c>
    </row>
    <row r="103" spans="1:5" ht="12" customHeight="1">
      <c r="A103" s="12" t="s">
        <v>66</v>
      </c>
      <c r="B103" s="6" t="s">
        <v>92</v>
      </c>
      <c r="C103" s="169"/>
      <c r="D103" s="169"/>
      <c r="E103" s="106"/>
    </row>
    <row r="104" spans="1:5" ht="12" customHeight="1">
      <c r="A104" s="12" t="s">
        <v>67</v>
      </c>
      <c r="B104" s="9" t="s">
        <v>125</v>
      </c>
      <c r="C104" s="169"/>
      <c r="D104" s="169"/>
      <c r="E104" s="106"/>
    </row>
    <row r="105" spans="1:5" ht="12" customHeight="1">
      <c r="A105" s="12" t="s">
        <v>76</v>
      </c>
      <c r="B105" s="17" t="s">
        <v>126</v>
      </c>
      <c r="C105" s="169"/>
      <c r="D105" s="169"/>
      <c r="E105" s="106"/>
    </row>
    <row r="106" spans="1:5" ht="12" customHeight="1">
      <c r="A106" s="12" t="s">
        <v>68</v>
      </c>
      <c r="B106" s="6" t="s">
        <v>346</v>
      </c>
      <c r="C106" s="169"/>
      <c r="D106" s="169"/>
      <c r="E106" s="106"/>
    </row>
    <row r="107" spans="1:5" ht="12" customHeight="1">
      <c r="A107" s="12" t="s">
        <v>69</v>
      </c>
      <c r="B107" s="65" t="s">
        <v>345</v>
      </c>
      <c r="C107" s="169"/>
      <c r="D107" s="169"/>
      <c r="E107" s="106"/>
    </row>
    <row r="108" spans="1:5" ht="12" customHeight="1">
      <c r="A108" s="12" t="s">
        <v>77</v>
      </c>
      <c r="B108" s="65" t="s">
        <v>344</v>
      </c>
      <c r="C108" s="169"/>
      <c r="D108" s="169"/>
      <c r="E108" s="106"/>
    </row>
    <row r="109" spans="1:5" ht="12" customHeight="1">
      <c r="A109" s="12" t="s">
        <v>78</v>
      </c>
      <c r="B109" s="63" t="s">
        <v>262</v>
      </c>
      <c r="C109" s="169"/>
      <c r="D109" s="169"/>
      <c r="E109" s="106"/>
    </row>
    <row r="110" spans="1:5" ht="12" customHeight="1">
      <c r="A110" s="12" t="s">
        <v>79</v>
      </c>
      <c r="B110" s="64" t="s">
        <v>263</v>
      </c>
      <c r="C110" s="169"/>
      <c r="D110" s="169"/>
      <c r="E110" s="106"/>
    </row>
    <row r="111" spans="1:5" ht="12" customHeight="1">
      <c r="A111" s="12" t="s">
        <v>80</v>
      </c>
      <c r="B111" s="64" t="s">
        <v>264</v>
      </c>
      <c r="C111" s="169"/>
      <c r="D111" s="169"/>
      <c r="E111" s="106"/>
    </row>
    <row r="112" spans="1:5" ht="12" customHeight="1">
      <c r="A112" s="12" t="s">
        <v>82</v>
      </c>
      <c r="B112" s="63" t="s">
        <v>265</v>
      </c>
      <c r="C112" s="169"/>
      <c r="D112" s="169"/>
      <c r="E112" s="106"/>
    </row>
    <row r="113" spans="1:5" ht="12" customHeight="1">
      <c r="A113" s="12" t="s">
        <v>127</v>
      </c>
      <c r="B113" s="63" t="s">
        <v>266</v>
      </c>
      <c r="C113" s="169"/>
      <c r="D113" s="169"/>
      <c r="E113" s="106"/>
    </row>
    <row r="114" spans="1:5" ht="12" customHeight="1">
      <c r="A114" s="12" t="s">
        <v>260</v>
      </c>
      <c r="B114" s="64" t="s">
        <v>267</v>
      </c>
      <c r="C114" s="169"/>
      <c r="D114" s="169"/>
      <c r="E114" s="106"/>
    </row>
    <row r="115" spans="1:5" ht="12" customHeight="1">
      <c r="A115" s="11" t="s">
        <v>261</v>
      </c>
      <c r="B115" s="65" t="s">
        <v>268</v>
      </c>
      <c r="C115" s="169"/>
      <c r="D115" s="169"/>
      <c r="E115" s="106"/>
    </row>
    <row r="116" spans="1:5" ht="12" customHeight="1">
      <c r="A116" s="12" t="s">
        <v>342</v>
      </c>
      <c r="B116" s="65" t="s">
        <v>269</v>
      </c>
      <c r="C116" s="169"/>
      <c r="D116" s="169"/>
      <c r="E116" s="106"/>
    </row>
    <row r="117" spans="1:5" ht="12" customHeight="1">
      <c r="A117" s="14" t="s">
        <v>343</v>
      </c>
      <c r="B117" s="65" t="s">
        <v>270</v>
      </c>
      <c r="C117" s="169"/>
      <c r="D117" s="169"/>
      <c r="E117" s="106"/>
    </row>
    <row r="118" spans="1:5" ht="12" customHeight="1">
      <c r="A118" s="12" t="s">
        <v>347</v>
      </c>
      <c r="B118" s="9" t="s">
        <v>36</v>
      </c>
      <c r="C118" s="167"/>
      <c r="D118" s="167"/>
      <c r="E118" s="104"/>
    </row>
    <row r="119" spans="1:5" ht="12" customHeight="1">
      <c r="A119" s="12" t="s">
        <v>348</v>
      </c>
      <c r="B119" s="6" t="s">
        <v>350</v>
      </c>
      <c r="C119" s="167"/>
      <c r="D119" s="167"/>
      <c r="E119" s="104"/>
    </row>
    <row r="120" spans="1:5" ht="12" customHeight="1" thickBot="1">
      <c r="A120" s="16" t="s">
        <v>349</v>
      </c>
      <c r="B120" s="232" t="s">
        <v>351</v>
      </c>
      <c r="C120" s="244"/>
      <c r="D120" s="244"/>
      <c r="E120" s="238"/>
    </row>
    <row r="121" spans="1:5" ht="12" customHeight="1" thickBot="1">
      <c r="A121" s="230" t="s">
        <v>7</v>
      </c>
      <c r="B121" s="231" t="s">
        <v>271</v>
      </c>
      <c r="C121" s="245">
        <f>+C122+C124+C126</f>
        <v>0</v>
      </c>
      <c r="D121" s="166">
        <f>+D122+D124+D126</f>
        <v>0</v>
      </c>
      <c r="E121" s="239">
        <f>+E122+E124+E126</f>
        <v>0</v>
      </c>
    </row>
    <row r="122" spans="1:5" ht="12" customHeight="1">
      <c r="A122" s="13" t="s">
        <v>70</v>
      </c>
      <c r="B122" s="6" t="s">
        <v>145</v>
      </c>
      <c r="C122" s="168"/>
      <c r="D122" s="254"/>
      <c r="E122" s="105"/>
    </row>
    <row r="123" spans="1:5" ht="12" customHeight="1">
      <c r="A123" s="13" t="s">
        <v>71</v>
      </c>
      <c r="B123" s="10" t="s">
        <v>275</v>
      </c>
      <c r="C123" s="168"/>
      <c r="D123" s="254"/>
      <c r="E123" s="105"/>
    </row>
    <row r="124" spans="1:5" ht="12" customHeight="1">
      <c r="A124" s="13" t="s">
        <v>72</v>
      </c>
      <c r="B124" s="10" t="s">
        <v>128</v>
      </c>
      <c r="C124" s="167"/>
      <c r="D124" s="255"/>
      <c r="E124" s="104"/>
    </row>
    <row r="125" spans="1:5" ht="12" customHeight="1">
      <c r="A125" s="13" t="s">
        <v>73</v>
      </c>
      <c r="B125" s="10" t="s">
        <v>276</v>
      </c>
      <c r="C125" s="167"/>
      <c r="D125" s="255"/>
      <c r="E125" s="104"/>
    </row>
    <row r="126" spans="1:5" ht="12" customHeight="1">
      <c r="A126" s="13" t="s">
        <v>74</v>
      </c>
      <c r="B126" s="112" t="s">
        <v>147</v>
      </c>
      <c r="C126" s="167"/>
      <c r="D126" s="255"/>
      <c r="E126" s="104"/>
    </row>
    <row r="127" spans="1:5" ht="12" customHeight="1">
      <c r="A127" s="13" t="s">
        <v>81</v>
      </c>
      <c r="B127" s="111" t="s">
        <v>334</v>
      </c>
      <c r="C127" s="167"/>
      <c r="D127" s="255"/>
      <c r="E127" s="104"/>
    </row>
    <row r="128" spans="1:5" ht="12" customHeight="1">
      <c r="A128" s="13" t="s">
        <v>83</v>
      </c>
      <c r="B128" s="175" t="s">
        <v>281</v>
      </c>
      <c r="C128" s="167"/>
      <c r="D128" s="255"/>
      <c r="E128" s="104"/>
    </row>
    <row r="129" spans="1:5" ht="15.75">
      <c r="A129" s="13" t="s">
        <v>129</v>
      </c>
      <c r="B129" s="64" t="s">
        <v>264</v>
      </c>
      <c r="C129" s="167"/>
      <c r="D129" s="255"/>
      <c r="E129" s="104"/>
    </row>
    <row r="130" spans="1:5" ht="12" customHeight="1">
      <c r="A130" s="13" t="s">
        <v>130</v>
      </c>
      <c r="B130" s="64" t="s">
        <v>280</v>
      </c>
      <c r="C130" s="167"/>
      <c r="D130" s="255"/>
      <c r="E130" s="104"/>
    </row>
    <row r="131" spans="1:5" ht="12" customHeight="1">
      <c r="A131" s="13" t="s">
        <v>131</v>
      </c>
      <c r="B131" s="64" t="s">
        <v>279</v>
      </c>
      <c r="C131" s="167"/>
      <c r="D131" s="255"/>
      <c r="E131" s="104"/>
    </row>
    <row r="132" spans="1:5" ht="12" customHeight="1">
      <c r="A132" s="13" t="s">
        <v>272</v>
      </c>
      <c r="B132" s="64" t="s">
        <v>267</v>
      </c>
      <c r="C132" s="167"/>
      <c r="D132" s="255"/>
      <c r="E132" s="104"/>
    </row>
    <row r="133" spans="1:5" ht="12" customHeight="1">
      <c r="A133" s="13" t="s">
        <v>273</v>
      </c>
      <c r="B133" s="64" t="s">
        <v>278</v>
      </c>
      <c r="C133" s="167"/>
      <c r="D133" s="255"/>
      <c r="E133" s="104"/>
    </row>
    <row r="134" spans="1:5" ht="16.5" thickBot="1">
      <c r="A134" s="11" t="s">
        <v>274</v>
      </c>
      <c r="B134" s="64" t="s">
        <v>277</v>
      </c>
      <c r="C134" s="169"/>
      <c r="D134" s="256"/>
      <c r="E134" s="106"/>
    </row>
    <row r="135" spans="1:5" ht="12" customHeight="1" thickBot="1">
      <c r="A135" s="18" t="s">
        <v>8</v>
      </c>
      <c r="B135" s="57" t="s">
        <v>352</v>
      </c>
      <c r="C135" s="166">
        <f>+C100+C121</f>
        <v>6885865</v>
      </c>
      <c r="D135" s="253">
        <f>+D100+D121</f>
        <v>0</v>
      </c>
      <c r="E135" s="103">
        <f>+E100+E121</f>
        <v>6885865</v>
      </c>
    </row>
    <row r="136" spans="1:5" ht="12" customHeight="1" thickBot="1">
      <c r="A136" s="18" t="s">
        <v>9</v>
      </c>
      <c r="B136" s="57" t="s">
        <v>421</v>
      </c>
      <c r="C136" s="166">
        <f>+C137+C138+C139</f>
        <v>0</v>
      </c>
      <c r="D136" s="253">
        <f>+D137+D138+D139</f>
        <v>0</v>
      </c>
      <c r="E136" s="103">
        <f>+E137+E138+E139</f>
        <v>0</v>
      </c>
    </row>
    <row r="137" spans="1:5" ht="12" customHeight="1">
      <c r="A137" s="13" t="s">
        <v>179</v>
      </c>
      <c r="B137" s="10" t="s">
        <v>360</v>
      </c>
      <c r="C137" s="167"/>
      <c r="D137" s="255"/>
      <c r="E137" s="104"/>
    </row>
    <row r="138" spans="1:5" ht="12" customHeight="1">
      <c r="A138" s="13" t="s">
        <v>180</v>
      </c>
      <c r="B138" s="10" t="s">
        <v>361</v>
      </c>
      <c r="C138" s="167"/>
      <c r="D138" s="255"/>
      <c r="E138" s="104"/>
    </row>
    <row r="139" spans="1:5" ht="12" customHeight="1" thickBot="1">
      <c r="A139" s="11" t="s">
        <v>181</v>
      </c>
      <c r="B139" s="10" t="s">
        <v>362</v>
      </c>
      <c r="C139" s="167"/>
      <c r="D139" s="255"/>
      <c r="E139" s="104"/>
    </row>
    <row r="140" spans="1:5" ht="12" customHeight="1" thickBot="1">
      <c r="A140" s="18" t="s">
        <v>10</v>
      </c>
      <c r="B140" s="57" t="s">
        <v>354</v>
      </c>
      <c r="C140" s="166">
        <f>SUM(C141:C146)</f>
        <v>0</v>
      </c>
      <c r="D140" s="253">
        <f>SUM(D141:D146)</f>
        <v>0</v>
      </c>
      <c r="E140" s="103">
        <f>SUM(E141:E146)</f>
        <v>0</v>
      </c>
    </row>
    <row r="141" spans="1:5" ht="12" customHeight="1">
      <c r="A141" s="13" t="s">
        <v>57</v>
      </c>
      <c r="B141" s="7" t="s">
        <v>363</v>
      </c>
      <c r="C141" s="167"/>
      <c r="D141" s="255"/>
      <c r="E141" s="104"/>
    </row>
    <row r="142" spans="1:5" ht="12" customHeight="1">
      <c r="A142" s="13" t="s">
        <v>58</v>
      </c>
      <c r="B142" s="7" t="s">
        <v>355</v>
      </c>
      <c r="C142" s="167"/>
      <c r="D142" s="255"/>
      <c r="E142" s="104"/>
    </row>
    <row r="143" spans="1:5" ht="12" customHeight="1">
      <c r="A143" s="13" t="s">
        <v>59</v>
      </c>
      <c r="B143" s="7" t="s">
        <v>356</v>
      </c>
      <c r="C143" s="167"/>
      <c r="D143" s="255"/>
      <c r="E143" s="104"/>
    </row>
    <row r="144" spans="1:5" ht="12" customHeight="1">
      <c r="A144" s="13" t="s">
        <v>116</v>
      </c>
      <c r="B144" s="7" t="s">
        <v>357</v>
      </c>
      <c r="C144" s="167"/>
      <c r="D144" s="255"/>
      <c r="E144" s="104"/>
    </row>
    <row r="145" spans="1:5" ht="12" customHeight="1">
      <c r="A145" s="13" t="s">
        <v>117</v>
      </c>
      <c r="B145" s="7" t="s">
        <v>358</v>
      </c>
      <c r="C145" s="167"/>
      <c r="D145" s="255"/>
      <c r="E145" s="104"/>
    </row>
    <row r="146" spans="1:5" ht="12" customHeight="1" thickBot="1">
      <c r="A146" s="16" t="s">
        <v>118</v>
      </c>
      <c r="B146" s="379" t="s">
        <v>359</v>
      </c>
      <c r="C146" s="244"/>
      <c r="D146" s="320"/>
      <c r="E146" s="238"/>
    </row>
    <row r="147" spans="1:5" ht="12" customHeight="1" thickBot="1">
      <c r="A147" s="18" t="s">
        <v>11</v>
      </c>
      <c r="B147" s="57" t="s">
        <v>367</v>
      </c>
      <c r="C147" s="172">
        <f>+C148+C149+C150+C151</f>
        <v>0</v>
      </c>
      <c r="D147" s="257">
        <f>+D148+D149+D150+D151</f>
        <v>0</v>
      </c>
      <c r="E147" s="208">
        <f>+E148+E149+E150+E151</f>
        <v>0</v>
      </c>
    </row>
    <row r="148" spans="1:5" ht="12" customHeight="1">
      <c r="A148" s="13" t="s">
        <v>60</v>
      </c>
      <c r="B148" s="7" t="s">
        <v>282</v>
      </c>
      <c r="C148" s="167"/>
      <c r="D148" s="255"/>
      <c r="E148" s="104"/>
    </row>
    <row r="149" spans="1:5" ht="12" customHeight="1">
      <c r="A149" s="13" t="s">
        <v>61</v>
      </c>
      <c r="B149" s="7" t="s">
        <v>283</v>
      </c>
      <c r="C149" s="167"/>
      <c r="D149" s="255"/>
      <c r="E149" s="104"/>
    </row>
    <row r="150" spans="1:5" ht="12" customHeight="1">
      <c r="A150" s="13" t="s">
        <v>199</v>
      </c>
      <c r="B150" s="7" t="s">
        <v>368</v>
      </c>
      <c r="C150" s="167"/>
      <c r="D150" s="255"/>
      <c r="E150" s="104"/>
    </row>
    <row r="151" spans="1:5" ht="12" customHeight="1" thickBot="1">
      <c r="A151" s="11" t="s">
        <v>200</v>
      </c>
      <c r="B151" s="5" t="s">
        <v>299</v>
      </c>
      <c r="C151" s="167"/>
      <c r="D151" s="255"/>
      <c r="E151" s="104"/>
    </row>
    <row r="152" spans="1:5" ht="12" customHeight="1" thickBot="1">
      <c r="A152" s="18" t="s">
        <v>12</v>
      </c>
      <c r="B152" s="57" t="s">
        <v>369</v>
      </c>
      <c r="C152" s="246">
        <f>SUM(C153:C157)</f>
        <v>0</v>
      </c>
      <c r="D152" s="258">
        <f>SUM(D153:D157)</f>
        <v>0</v>
      </c>
      <c r="E152" s="240">
        <f>SUM(E153:E157)</f>
        <v>0</v>
      </c>
    </row>
    <row r="153" spans="1:5" ht="12" customHeight="1">
      <c r="A153" s="13" t="s">
        <v>62</v>
      </c>
      <c r="B153" s="7" t="s">
        <v>364</v>
      </c>
      <c r="C153" s="167"/>
      <c r="D153" s="255"/>
      <c r="E153" s="104"/>
    </row>
    <row r="154" spans="1:5" ht="12" customHeight="1">
      <c r="A154" s="13" t="s">
        <v>63</v>
      </c>
      <c r="B154" s="7" t="s">
        <v>371</v>
      </c>
      <c r="C154" s="167"/>
      <c r="D154" s="255"/>
      <c r="E154" s="104"/>
    </row>
    <row r="155" spans="1:5" ht="12" customHeight="1">
      <c r="A155" s="13" t="s">
        <v>211</v>
      </c>
      <c r="B155" s="7" t="s">
        <v>366</v>
      </c>
      <c r="C155" s="167"/>
      <c r="D155" s="255"/>
      <c r="E155" s="104"/>
    </row>
    <row r="156" spans="1:5" ht="12" customHeight="1">
      <c r="A156" s="13" t="s">
        <v>212</v>
      </c>
      <c r="B156" s="7" t="s">
        <v>372</v>
      </c>
      <c r="C156" s="167"/>
      <c r="D156" s="255"/>
      <c r="E156" s="104"/>
    </row>
    <row r="157" spans="1:5" ht="12" customHeight="1" thickBot="1">
      <c r="A157" s="13" t="s">
        <v>370</v>
      </c>
      <c r="B157" s="7" t="s">
        <v>373</v>
      </c>
      <c r="C157" s="167"/>
      <c r="D157" s="255"/>
      <c r="E157" s="104"/>
    </row>
    <row r="158" spans="1:5" ht="12" customHeight="1" thickBot="1">
      <c r="A158" s="18" t="s">
        <v>13</v>
      </c>
      <c r="B158" s="57" t="s">
        <v>374</v>
      </c>
      <c r="C158" s="247"/>
      <c r="D158" s="259"/>
      <c r="E158" s="241"/>
    </row>
    <row r="159" spans="1:5" ht="12" customHeight="1" thickBot="1">
      <c r="A159" s="18" t="s">
        <v>14</v>
      </c>
      <c r="B159" s="57" t="s">
        <v>375</v>
      </c>
      <c r="C159" s="247"/>
      <c r="D159" s="259"/>
      <c r="E159" s="241"/>
    </row>
    <row r="160" spans="1:9" ht="15" customHeight="1" thickBot="1">
      <c r="A160" s="18" t="s">
        <v>15</v>
      </c>
      <c r="B160" s="57" t="s">
        <v>377</v>
      </c>
      <c r="C160" s="248">
        <f>+C136+C140+C147+C152+C158+C159</f>
        <v>0</v>
      </c>
      <c r="D160" s="260">
        <f>+D136+D140+D147+D152+D158+D159</f>
        <v>0</v>
      </c>
      <c r="E160" s="242">
        <f>+E136+E140+E147+E152+E158+E159</f>
        <v>0</v>
      </c>
      <c r="F160" s="189"/>
      <c r="G160" s="190"/>
      <c r="H160" s="190"/>
      <c r="I160" s="190"/>
    </row>
    <row r="161" spans="1:5" s="178" customFormat="1" ht="12.75" customHeight="1" thickBot="1">
      <c r="A161" s="113" t="s">
        <v>16</v>
      </c>
      <c r="B161" s="153" t="s">
        <v>376</v>
      </c>
      <c r="C161" s="248">
        <f>+C135+C160</f>
        <v>6885865</v>
      </c>
      <c r="D161" s="260">
        <f>+D135+D160</f>
        <v>0</v>
      </c>
      <c r="E161" s="242">
        <f>+E135+E160</f>
        <v>6885865</v>
      </c>
    </row>
    <row r="162" spans="3:4" ht="15.75">
      <c r="C162" s="723">
        <f>C93-C161</f>
        <v>-6805865</v>
      </c>
      <c r="D162" s="723">
        <f>D93-D161</f>
        <v>0</v>
      </c>
    </row>
    <row r="163" spans="1:5" ht="15.75">
      <c r="A163" s="843" t="s">
        <v>284</v>
      </c>
      <c r="B163" s="843"/>
      <c r="C163" s="843"/>
      <c r="D163" s="843"/>
      <c r="E163" s="843"/>
    </row>
    <row r="164" spans="1:5" ht="15" customHeight="1" thickBot="1">
      <c r="A164" s="847" t="s">
        <v>104</v>
      </c>
      <c r="B164" s="847"/>
      <c r="C164" s="115"/>
      <c r="E164" s="115" t="str">
        <f>E96</f>
        <v> Forintban!</v>
      </c>
    </row>
    <row r="165" spans="1:5" ht="25.5" customHeight="1" thickBot="1">
      <c r="A165" s="18">
        <v>1</v>
      </c>
      <c r="B165" s="23" t="s">
        <v>378</v>
      </c>
      <c r="C165" s="252">
        <f>+C68-C135</f>
        <v>-6805865</v>
      </c>
      <c r="D165" s="166">
        <f>+D68-D135</f>
        <v>0</v>
      </c>
      <c r="E165" s="103">
        <f>+E68-E135</f>
        <v>-6805865</v>
      </c>
    </row>
    <row r="166" spans="1:5" ht="32.25" customHeight="1" thickBot="1">
      <c r="A166" s="18" t="s">
        <v>7</v>
      </c>
      <c r="B166" s="23" t="s">
        <v>384</v>
      </c>
      <c r="C166" s="166">
        <f>+C92-C160</f>
        <v>0</v>
      </c>
      <c r="D166" s="166">
        <f>+D92-D160</f>
        <v>0</v>
      </c>
      <c r="E166" s="103">
        <f>+E92-E160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33"/>
  <sheetViews>
    <sheetView zoomScale="120" zoomScaleNormal="120" zoomScaleSheetLayoutView="130" workbookViewId="0" topLeftCell="E6">
      <selection activeCell="L35" sqref="L35"/>
    </sheetView>
  </sheetViews>
  <sheetFormatPr defaultColWidth="9.00390625" defaultRowHeight="12.75"/>
  <cols>
    <col min="1" max="1" width="6.875" style="33" customWidth="1"/>
    <col min="2" max="2" width="48.00390625" style="72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404"/>
      <c r="B1" s="410" t="s">
        <v>108</v>
      </c>
      <c r="C1" s="411"/>
      <c r="D1" s="411"/>
      <c r="E1" s="411"/>
      <c r="F1" s="411"/>
      <c r="G1" s="411"/>
      <c r="H1" s="411"/>
      <c r="I1" s="411"/>
      <c r="J1" s="864" t="s">
        <v>970</v>
      </c>
    </row>
    <row r="2" spans="1:10" ht="14.25" thickBot="1">
      <c r="A2" s="404"/>
      <c r="B2" s="403"/>
      <c r="C2" s="404"/>
      <c r="D2" s="404"/>
      <c r="E2" s="404"/>
      <c r="F2" s="404"/>
      <c r="G2" s="412"/>
      <c r="H2" s="412"/>
      <c r="I2" s="412" t="str">
        <f>CONCATENATE('Z_1.4.sz.mell.'!E7)</f>
        <v> Forintban!</v>
      </c>
      <c r="J2" s="864"/>
    </row>
    <row r="3" spans="1:10" ht="18" customHeight="1" thickBot="1">
      <c r="A3" s="861" t="s">
        <v>52</v>
      </c>
      <c r="B3" s="413" t="s">
        <v>40</v>
      </c>
      <c r="C3" s="414"/>
      <c r="D3" s="415"/>
      <c r="E3" s="415"/>
      <c r="F3" s="413" t="s">
        <v>41</v>
      </c>
      <c r="G3" s="416"/>
      <c r="H3" s="417"/>
      <c r="I3" s="418"/>
      <c r="J3" s="864"/>
    </row>
    <row r="4" spans="1:10" s="123" customFormat="1" ht="35.25" customHeight="1" thickBot="1">
      <c r="A4" s="862"/>
      <c r="B4" s="406" t="s">
        <v>45</v>
      </c>
      <c r="C4" s="372" t="str">
        <f>+CONCATENATE('Z_1.1.sz.mell.'!C8," eredeti előirányzat")</f>
        <v>2018. évi eredeti előirányzat</v>
      </c>
      <c r="D4" s="370" t="str">
        <f>+CONCATENATE('Z_1.1.sz.mell.'!C8," módosított előirányzat")</f>
        <v>2018. évi módosított előirányzat</v>
      </c>
      <c r="E4" s="370" t="str">
        <f>CONCATENATE('Z_1.4.sz.mell.'!E9)</f>
        <v>2018. XII. 31.
teljesítés</v>
      </c>
      <c r="F4" s="406" t="s">
        <v>45</v>
      </c>
      <c r="G4" s="372" t="str">
        <f>+C4</f>
        <v>2018. évi eredeti előirányzat</v>
      </c>
      <c r="H4" s="372" t="str">
        <f>+D4</f>
        <v>2018. évi módosított előirányzat</v>
      </c>
      <c r="I4" s="371" t="str">
        <f>+E4</f>
        <v>2018. XII. 31.
teljesítés</v>
      </c>
      <c r="J4" s="864"/>
    </row>
    <row r="5" spans="1:10" s="124" customFormat="1" ht="12" customHeight="1" thickBot="1">
      <c r="A5" s="419" t="s">
        <v>388</v>
      </c>
      <c r="B5" s="420" t="s">
        <v>389</v>
      </c>
      <c r="C5" s="421" t="s">
        <v>390</v>
      </c>
      <c r="D5" s="424" t="s">
        <v>392</v>
      </c>
      <c r="E5" s="424" t="s">
        <v>391</v>
      </c>
      <c r="F5" s="420" t="s">
        <v>422</v>
      </c>
      <c r="G5" s="421" t="s">
        <v>394</v>
      </c>
      <c r="H5" s="421" t="s">
        <v>395</v>
      </c>
      <c r="I5" s="425" t="s">
        <v>423</v>
      </c>
      <c r="J5" s="864"/>
    </row>
    <row r="6" spans="1:10" ht="12.75" customHeight="1">
      <c r="A6" s="125" t="s">
        <v>6</v>
      </c>
      <c r="B6" s="126" t="s">
        <v>285</v>
      </c>
      <c r="C6" s="116">
        <v>295176323</v>
      </c>
      <c r="D6" s="116">
        <v>324270631</v>
      </c>
      <c r="E6" s="116">
        <v>324270631</v>
      </c>
      <c r="F6" s="126" t="s">
        <v>46</v>
      </c>
      <c r="G6" s="769">
        <v>294805064</v>
      </c>
      <c r="H6" s="266">
        <v>333263863</v>
      </c>
      <c r="I6" s="266">
        <v>303472334</v>
      </c>
      <c r="J6" s="864"/>
    </row>
    <row r="7" spans="1:10" ht="12.75" customHeight="1">
      <c r="A7" s="127" t="s">
        <v>7</v>
      </c>
      <c r="B7" s="128" t="s">
        <v>286</v>
      </c>
      <c r="C7" s="117">
        <v>191152875</v>
      </c>
      <c r="D7" s="117">
        <v>230722955</v>
      </c>
      <c r="E7" s="117">
        <v>208708477</v>
      </c>
      <c r="F7" s="128" t="s">
        <v>124</v>
      </c>
      <c r="G7" s="770">
        <v>43712707</v>
      </c>
      <c r="H7" s="267">
        <v>49006001</v>
      </c>
      <c r="I7" s="267">
        <v>44925737</v>
      </c>
      <c r="J7" s="864"/>
    </row>
    <row r="8" spans="1:10" ht="12.75" customHeight="1">
      <c r="A8" s="127" t="s">
        <v>8</v>
      </c>
      <c r="B8" s="128" t="s">
        <v>304</v>
      </c>
      <c r="C8" s="117"/>
      <c r="D8" s="117"/>
      <c r="E8" s="117"/>
      <c r="F8" s="128" t="s">
        <v>150</v>
      </c>
      <c r="G8" s="770">
        <v>154683682</v>
      </c>
      <c r="H8" s="267">
        <v>199703952</v>
      </c>
      <c r="I8" s="267">
        <v>196550566</v>
      </c>
      <c r="J8" s="864"/>
    </row>
    <row r="9" spans="1:10" ht="12.75" customHeight="1">
      <c r="A9" s="127" t="s">
        <v>9</v>
      </c>
      <c r="B9" s="128" t="s">
        <v>115</v>
      </c>
      <c r="C9" s="117">
        <v>35844000</v>
      </c>
      <c r="D9" s="117">
        <v>41266100</v>
      </c>
      <c r="E9" s="117">
        <v>44373826</v>
      </c>
      <c r="F9" s="128" t="s">
        <v>125</v>
      </c>
      <c r="G9" s="770">
        <v>36831000</v>
      </c>
      <c r="H9" s="267">
        <v>46110836</v>
      </c>
      <c r="I9" s="267">
        <v>45233678</v>
      </c>
      <c r="J9" s="864"/>
    </row>
    <row r="10" spans="1:10" ht="12.75" customHeight="1">
      <c r="A10" s="127" t="s">
        <v>10</v>
      </c>
      <c r="B10" s="129" t="s">
        <v>327</v>
      </c>
      <c r="C10" s="117">
        <v>42034532</v>
      </c>
      <c r="D10" s="117">
        <v>60195266</v>
      </c>
      <c r="E10" s="117">
        <v>60393643</v>
      </c>
      <c r="F10" s="128" t="s">
        <v>126</v>
      </c>
      <c r="G10" s="770">
        <v>45771913</v>
      </c>
      <c r="H10" s="267">
        <v>50143696</v>
      </c>
      <c r="I10" s="267">
        <v>46213306</v>
      </c>
      <c r="J10" s="864"/>
    </row>
    <row r="11" spans="1:10" ht="12.75" customHeight="1">
      <c r="A11" s="127" t="s">
        <v>11</v>
      </c>
      <c r="B11" s="128" t="s">
        <v>287</v>
      </c>
      <c r="C11" s="118">
        <v>3596255</v>
      </c>
      <c r="D11" s="118">
        <v>952000</v>
      </c>
      <c r="E11" s="118">
        <v>878770</v>
      </c>
      <c r="F11" s="128" t="s">
        <v>36</v>
      </c>
      <c r="G11" s="770">
        <v>1000000</v>
      </c>
      <c r="H11" s="267">
        <v>509778</v>
      </c>
      <c r="I11" s="267"/>
      <c r="J11" s="864"/>
    </row>
    <row r="12" spans="1:10" ht="12.75" customHeight="1">
      <c r="A12" s="127" t="s">
        <v>12</v>
      </c>
      <c r="B12" s="128" t="s">
        <v>385</v>
      </c>
      <c r="C12" s="117"/>
      <c r="D12" s="117"/>
      <c r="E12" s="117"/>
      <c r="F12" s="30"/>
      <c r="G12" s="117"/>
      <c r="H12" s="117"/>
      <c r="I12" s="267"/>
      <c r="J12" s="864"/>
    </row>
    <row r="13" spans="1:10" ht="12.75" customHeight="1">
      <c r="A13" s="127" t="s">
        <v>13</v>
      </c>
      <c r="B13" s="30"/>
      <c r="C13" s="117"/>
      <c r="D13" s="117"/>
      <c r="E13" s="117"/>
      <c r="F13" s="30"/>
      <c r="G13" s="117"/>
      <c r="H13" s="117"/>
      <c r="I13" s="267"/>
      <c r="J13" s="864"/>
    </row>
    <row r="14" spans="1:10" ht="12.75" customHeight="1">
      <c r="A14" s="127" t="s">
        <v>14</v>
      </c>
      <c r="B14" s="191"/>
      <c r="C14" s="118"/>
      <c r="D14" s="118"/>
      <c r="E14" s="118"/>
      <c r="F14" s="30"/>
      <c r="G14" s="117"/>
      <c r="H14" s="117"/>
      <c r="I14" s="267"/>
      <c r="J14" s="864"/>
    </row>
    <row r="15" spans="1:10" ht="12.75" customHeight="1">
      <c r="A15" s="127" t="s">
        <v>15</v>
      </c>
      <c r="B15" s="30"/>
      <c r="C15" s="117"/>
      <c r="D15" s="117"/>
      <c r="E15" s="117"/>
      <c r="F15" s="30"/>
      <c r="G15" s="117"/>
      <c r="H15" s="117"/>
      <c r="I15" s="267"/>
      <c r="J15" s="864"/>
    </row>
    <row r="16" spans="1:10" ht="12.75" customHeight="1">
      <c r="A16" s="127" t="s">
        <v>16</v>
      </c>
      <c r="B16" s="30"/>
      <c r="C16" s="117"/>
      <c r="D16" s="117"/>
      <c r="E16" s="117"/>
      <c r="F16" s="30"/>
      <c r="G16" s="117"/>
      <c r="H16" s="117"/>
      <c r="I16" s="267"/>
      <c r="J16" s="864"/>
    </row>
    <row r="17" spans="1:10" ht="12.75" customHeight="1" thickBot="1">
      <c r="A17" s="127" t="s">
        <v>17</v>
      </c>
      <c r="B17" s="34"/>
      <c r="C17" s="119"/>
      <c r="D17" s="119"/>
      <c r="E17" s="119"/>
      <c r="F17" s="30"/>
      <c r="G17" s="119"/>
      <c r="H17" s="119"/>
      <c r="I17" s="268"/>
      <c r="J17" s="864"/>
    </row>
    <row r="18" spans="1:10" ht="21.75" thickBot="1">
      <c r="A18" s="130" t="s">
        <v>18</v>
      </c>
      <c r="B18" s="58" t="s">
        <v>386</v>
      </c>
      <c r="C18" s="120">
        <f>C6+C7+C9+C10+C11+C13+C14+C15+C16+C17</f>
        <v>567803985</v>
      </c>
      <c r="D18" s="120">
        <f>D6+D7+D9+D10+D11+D13+D14+D15+D16+D17</f>
        <v>657406952</v>
      </c>
      <c r="E18" s="120">
        <f>E6+E7+E9+E10+E11+E13+E14+E15+E16+E17</f>
        <v>638625347</v>
      </c>
      <c r="F18" s="58" t="s">
        <v>290</v>
      </c>
      <c r="G18" s="120">
        <f>SUM(G6:G17)</f>
        <v>576804366</v>
      </c>
      <c r="H18" s="120">
        <f>SUM(H6:H17)</f>
        <v>678738126</v>
      </c>
      <c r="I18" s="148">
        <f>SUM(I6:I17)</f>
        <v>636395621</v>
      </c>
      <c r="J18" s="864"/>
    </row>
    <row r="19" spans="1:10" ht="12.75" customHeight="1">
      <c r="A19" s="131" t="s">
        <v>19</v>
      </c>
      <c r="B19" s="132" t="s">
        <v>895</v>
      </c>
      <c r="C19" s="234">
        <f>+C20+C21+C22+C23</f>
        <v>19856008</v>
      </c>
      <c r="D19" s="234">
        <f>+D20+D21+D22+D23</f>
        <v>32186801</v>
      </c>
      <c r="E19" s="234">
        <f>+E20+E21+E22+E23</f>
        <v>10356673</v>
      </c>
      <c r="F19" s="133" t="s">
        <v>132</v>
      </c>
      <c r="G19" s="121"/>
      <c r="H19" s="121"/>
      <c r="I19" s="269"/>
      <c r="J19" s="864"/>
    </row>
    <row r="20" spans="1:10" ht="12.75" customHeight="1">
      <c r="A20" s="134" t="s">
        <v>20</v>
      </c>
      <c r="B20" s="133" t="s">
        <v>143</v>
      </c>
      <c r="C20" s="47">
        <v>9000381</v>
      </c>
      <c r="D20" s="47">
        <v>21331174</v>
      </c>
      <c r="E20" s="47"/>
      <c r="F20" s="133" t="s">
        <v>289</v>
      </c>
      <c r="G20" s="47"/>
      <c r="H20" s="47"/>
      <c r="I20" s="270"/>
      <c r="J20" s="864"/>
    </row>
    <row r="21" spans="1:10" ht="12.75" customHeight="1">
      <c r="A21" s="134" t="s">
        <v>21</v>
      </c>
      <c r="B21" s="133" t="s">
        <v>144</v>
      </c>
      <c r="C21" s="47"/>
      <c r="D21" s="47"/>
      <c r="E21" s="47"/>
      <c r="F21" s="133" t="s">
        <v>106</v>
      </c>
      <c r="G21" s="47"/>
      <c r="H21" s="47"/>
      <c r="I21" s="270"/>
      <c r="J21" s="864"/>
    </row>
    <row r="22" spans="1:10" ht="12.75" customHeight="1">
      <c r="A22" s="134" t="s">
        <v>22</v>
      </c>
      <c r="B22" s="133" t="s">
        <v>148</v>
      </c>
      <c r="C22" s="47"/>
      <c r="D22" s="47"/>
      <c r="E22" s="47"/>
      <c r="F22" s="133" t="s">
        <v>107</v>
      </c>
      <c r="G22" s="47"/>
      <c r="H22" s="47"/>
      <c r="I22" s="270"/>
      <c r="J22" s="864"/>
    </row>
    <row r="23" spans="1:10" ht="12.75" customHeight="1">
      <c r="A23" s="134" t="s">
        <v>23</v>
      </c>
      <c r="B23" s="133" t="s">
        <v>149</v>
      </c>
      <c r="C23" s="47">
        <v>10855627</v>
      </c>
      <c r="D23" s="47">
        <v>10855627</v>
      </c>
      <c r="E23" s="47">
        <v>10356673</v>
      </c>
      <c r="F23" s="132" t="s">
        <v>151</v>
      </c>
      <c r="G23" s="47"/>
      <c r="H23" s="47"/>
      <c r="I23" s="270"/>
      <c r="J23" s="864"/>
    </row>
    <row r="24" spans="1:10" ht="12.75" customHeight="1">
      <c r="A24" s="127" t="s">
        <v>24</v>
      </c>
      <c r="B24" s="133" t="s">
        <v>288</v>
      </c>
      <c r="C24" s="47"/>
      <c r="D24" s="47"/>
      <c r="E24" s="47"/>
      <c r="F24" s="133" t="s">
        <v>133</v>
      </c>
      <c r="G24" s="47"/>
      <c r="H24" s="47"/>
      <c r="I24" s="270"/>
      <c r="J24" s="864"/>
    </row>
    <row r="25" spans="1:10" ht="12.75" customHeight="1">
      <c r="A25" s="127" t="s">
        <v>25</v>
      </c>
      <c r="B25" s="133" t="s">
        <v>894</v>
      </c>
      <c r="C25" s="135">
        <f>C26+C27+C28</f>
        <v>0</v>
      </c>
      <c r="D25" s="135">
        <f>D26+D27+D28</f>
        <v>0</v>
      </c>
      <c r="E25" s="135">
        <f>E26+E27+E28</f>
        <v>0</v>
      </c>
      <c r="F25" s="126" t="s">
        <v>368</v>
      </c>
      <c r="G25" s="47"/>
      <c r="H25" s="47"/>
      <c r="I25" s="270"/>
      <c r="J25" s="864"/>
    </row>
    <row r="26" spans="1:10" ht="12.75" customHeight="1">
      <c r="A26" s="162" t="s">
        <v>26</v>
      </c>
      <c r="B26" s="132" t="s">
        <v>159</v>
      </c>
      <c r="C26" s="121"/>
      <c r="D26" s="121"/>
      <c r="E26" s="121"/>
      <c r="F26" s="128" t="s">
        <v>374</v>
      </c>
      <c r="G26" s="121"/>
      <c r="H26" s="121"/>
      <c r="I26" s="269"/>
      <c r="J26" s="864"/>
    </row>
    <row r="27" spans="1:10" ht="12.75" customHeight="1">
      <c r="A27" s="127" t="s">
        <v>27</v>
      </c>
      <c r="B27" s="133" t="s">
        <v>379</v>
      </c>
      <c r="C27" s="47"/>
      <c r="D27" s="47"/>
      <c r="E27" s="47"/>
      <c r="F27" s="128" t="s">
        <v>375</v>
      </c>
      <c r="G27" s="47"/>
      <c r="H27" s="47"/>
      <c r="I27" s="270"/>
      <c r="J27" s="864"/>
    </row>
    <row r="28" spans="1:10" ht="12.75" customHeight="1" thickBot="1">
      <c r="A28" s="162" t="s">
        <v>28</v>
      </c>
      <c r="B28" s="132" t="s">
        <v>246</v>
      </c>
      <c r="C28" s="121"/>
      <c r="D28" s="121"/>
      <c r="E28" s="121"/>
      <c r="F28" s="193" t="s">
        <v>898</v>
      </c>
      <c r="G28" s="784">
        <v>10855627</v>
      </c>
      <c r="H28" s="269">
        <v>10855627</v>
      </c>
      <c r="I28" s="269">
        <v>10855627</v>
      </c>
      <c r="J28" s="864"/>
    </row>
    <row r="29" spans="1:10" ht="24" customHeight="1" thickBot="1">
      <c r="A29" s="130" t="s">
        <v>29</v>
      </c>
      <c r="B29" s="58" t="s">
        <v>897</v>
      </c>
      <c r="C29" s="120">
        <f>+C19+C25</f>
        <v>19856008</v>
      </c>
      <c r="D29" s="120">
        <f>+D19+D25</f>
        <v>32186801</v>
      </c>
      <c r="E29" s="264">
        <f>+E19+E25</f>
        <v>10356673</v>
      </c>
      <c r="F29" s="58" t="s">
        <v>896</v>
      </c>
      <c r="G29" s="120">
        <f>SUM(G19:G28)</f>
        <v>10855627</v>
      </c>
      <c r="H29" s="120">
        <f>SUM(H19:H28)</f>
        <v>10855627</v>
      </c>
      <c r="I29" s="148">
        <f>SUM(I19:I28)</f>
        <v>10855627</v>
      </c>
      <c r="J29" s="864"/>
    </row>
    <row r="30" spans="1:10" ht="13.5" thickBot="1">
      <c r="A30" s="130" t="s">
        <v>30</v>
      </c>
      <c r="B30" s="136" t="s">
        <v>387</v>
      </c>
      <c r="C30" s="334">
        <f>+C18+C29</f>
        <v>587659993</v>
      </c>
      <c r="D30" s="334">
        <f>+D18+D29</f>
        <v>689593753</v>
      </c>
      <c r="E30" s="335">
        <f>+E18+E29</f>
        <v>648982020</v>
      </c>
      <c r="F30" s="136"/>
      <c r="G30" s="334">
        <f>+G18+G29</f>
        <v>587659993</v>
      </c>
      <c r="H30" s="334">
        <f>+H18+H29</f>
        <v>689593753</v>
      </c>
      <c r="I30" s="335">
        <f>+I18+I29</f>
        <v>647251248</v>
      </c>
      <c r="J30" s="864"/>
    </row>
    <row r="31" spans="1:10" ht="13.5" thickBot="1">
      <c r="A31" s="130" t="s">
        <v>31</v>
      </c>
      <c r="B31" s="136" t="s">
        <v>110</v>
      </c>
      <c r="C31" s="334">
        <f>IF(C18-G18&lt;0,G18-C18,"-")</f>
        <v>9000381</v>
      </c>
      <c r="D31" s="334">
        <f>IF(D18-H18&lt;0,H18-D18,"-")</f>
        <v>21331174</v>
      </c>
      <c r="E31" s="335" t="str">
        <f>IF(E18-I18&lt;0,I18-E18,"-")</f>
        <v>-</v>
      </c>
      <c r="F31" s="136" t="s">
        <v>111</v>
      </c>
      <c r="G31" s="334" t="str">
        <f>IF(C18-G18&gt;0,C18-G18,"-")</f>
        <v>-</v>
      </c>
      <c r="H31" s="334" t="str">
        <f>IF(D18-H18&gt;0,D18-H18,"-")</f>
        <v>-</v>
      </c>
      <c r="I31" s="335">
        <f>IF(E18-I18&gt;0,E18-I18,"-")</f>
        <v>2229726</v>
      </c>
      <c r="J31" s="864"/>
    </row>
    <row r="32" spans="1:10" ht="13.5" thickBot="1">
      <c r="A32" s="130" t="s">
        <v>32</v>
      </c>
      <c r="B32" s="136" t="s">
        <v>497</v>
      </c>
      <c r="C32" s="334" t="str">
        <f>IF(C30-G30&lt;0,G30-C30,"-")</f>
        <v>-</v>
      </c>
      <c r="D32" s="334" t="str">
        <f>IF(D30-H30&lt;0,H30-D30,"-")</f>
        <v>-</v>
      </c>
      <c r="E32" s="334" t="str">
        <f>IF(E30-I30&lt;0,I30-E30,"-")</f>
        <v>-</v>
      </c>
      <c r="F32" s="136" t="s">
        <v>498</v>
      </c>
      <c r="G32" s="334" t="str">
        <f>IF(C30-G30&gt;0,C30-G30,"-")</f>
        <v>-</v>
      </c>
      <c r="H32" s="334" t="str">
        <f>IF(D30-H30&gt;0,D30-H30,"-")</f>
        <v>-</v>
      </c>
      <c r="I32" s="334">
        <f>IF(E30-I30&gt;0,E30-I30,"-")</f>
        <v>1730772</v>
      </c>
      <c r="J32" s="864"/>
    </row>
    <row r="33" spans="2:10" ht="18.75">
      <c r="B33" s="863"/>
      <c r="C33" s="863"/>
      <c r="D33" s="863"/>
      <c r="E33" s="863"/>
      <c r="F33" s="863"/>
      <c r="J33" s="864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J33"/>
  <sheetViews>
    <sheetView zoomScale="120" zoomScaleNormal="120" zoomScaleSheetLayoutView="115" workbookViewId="0" topLeftCell="F5">
      <selection activeCell="J34" sqref="J34"/>
    </sheetView>
  </sheetViews>
  <sheetFormatPr defaultColWidth="9.00390625" defaultRowHeight="12.75"/>
  <cols>
    <col min="1" max="1" width="6.875" style="33" customWidth="1"/>
    <col min="2" max="2" width="49.875" style="72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404"/>
      <c r="B1" s="410" t="s">
        <v>109</v>
      </c>
      <c r="C1" s="411"/>
      <c r="D1" s="411"/>
      <c r="E1" s="411"/>
      <c r="F1" s="411"/>
      <c r="G1" s="411"/>
      <c r="H1" s="411"/>
      <c r="I1" s="411"/>
      <c r="J1" s="864" t="s">
        <v>971</v>
      </c>
    </row>
    <row r="2" spans="1:10" ht="14.25" thickBot="1">
      <c r="A2" s="404"/>
      <c r="B2" s="403"/>
      <c r="C2" s="404"/>
      <c r="D2" s="404"/>
      <c r="E2" s="404"/>
      <c r="F2" s="404"/>
      <c r="G2" s="412"/>
      <c r="H2" s="412"/>
      <c r="I2" s="412" t="str">
        <f>'Z_2.1.sz.mell'!I2</f>
        <v> Forintban!</v>
      </c>
      <c r="J2" s="864"/>
    </row>
    <row r="3" spans="1:10" ht="13.5" customHeight="1" thickBot="1">
      <c r="A3" s="861" t="s">
        <v>52</v>
      </c>
      <c r="B3" s="413" t="s">
        <v>40</v>
      </c>
      <c r="C3" s="414"/>
      <c r="D3" s="415"/>
      <c r="E3" s="415"/>
      <c r="F3" s="413" t="s">
        <v>41</v>
      </c>
      <c r="G3" s="416"/>
      <c r="H3" s="417"/>
      <c r="I3" s="418"/>
      <c r="J3" s="864"/>
    </row>
    <row r="4" spans="1:10" s="123" customFormat="1" ht="36.75" thickBot="1">
      <c r="A4" s="862"/>
      <c r="B4" s="406" t="s">
        <v>45</v>
      </c>
      <c r="C4" s="372" t="str">
        <f>+CONCATENATE('Z_1.1.sz.mell.'!C8," eredeti előirányzat")</f>
        <v>2018. évi eredeti előirányzat</v>
      </c>
      <c r="D4" s="370" t="str">
        <f>+CONCATENATE('Z_1.1.sz.mell.'!C8," módosított előirányzat")</f>
        <v>2018. évi módosított előirányzat</v>
      </c>
      <c r="E4" s="370" t="str">
        <f>CONCATENATE('Z_2.1.sz.mell'!E4)</f>
        <v>2018. XII. 31.
teljesítés</v>
      </c>
      <c r="F4" s="406" t="s">
        <v>45</v>
      </c>
      <c r="G4" s="372" t="str">
        <f>+C4</f>
        <v>2018. évi eredeti előirányzat</v>
      </c>
      <c r="H4" s="372" t="str">
        <f>+D4</f>
        <v>2018. évi módosított előirányzat</v>
      </c>
      <c r="I4" s="371" t="str">
        <f>+E4</f>
        <v>2018. XII. 31.
teljesítés</v>
      </c>
      <c r="J4" s="864"/>
    </row>
    <row r="5" spans="1:10" s="123" customFormat="1" ht="13.5" thickBot="1">
      <c r="A5" s="419" t="s">
        <v>388</v>
      </c>
      <c r="B5" s="420" t="s">
        <v>389</v>
      </c>
      <c r="C5" s="421" t="s">
        <v>390</v>
      </c>
      <c r="D5" s="421" t="s">
        <v>392</v>
      </c>
      <c r="E5" s="421" t="s">
        <v>391</v>
      </c>
      <c r="F5" s="420" t="s">
        <v>393</v>
      </c>
      <c r="G5" s="421" t="s">
        <v>394</v>
      </c>
      <c r="H5" s="422" t="s">
        <v>395</v>
      </c>
      <c r="I5" s="423" t="s">
        <v>423</v>
      </c>
      <c r="J5" s="864"/>
    </row>
    <row r="6" spans="1:10" ht="12.75" customHeight="1">
      <c r="A6" s="125" t="s">
        <v>6</v>
      </c>
      <c r="B6" s="126" t="s">
        <v>291</v>
      </c>
      <c r="C6" s="116">
        <v>164915859</v>
      </c>
      <c r="D6" s="116">
        <v>165415859</v>
      </c>
      <c r="E6" s="116">
        <v>79927838</v>
      </c>
      <c r="F6" s="126" t="s">
        <v>145</v>
      </c>
      <c r="G6" s="769">
        <v>510091434</v>
      </c>
      <c r="H6" s="275">
        <v>490063833</v>
      </c>
      <c r="I6" s="146">
        <v>41706688</v>
      </c>
      <c r="J6" s="864"/>
    </row>
    <row r="7" spans="1:10" ht="12.75">
      <c r="A7" s="127" t="s">
        <v>7</v>
      </c>
      <c r="B7" s="128" t="s">
        <v>292</v>
      </c>
      <c r="C7" s="117"/>
      <c r="D7" s="117"/>
      <c r="E7" s="117"/>
      <c r="F7" s="128" t="s">
        <v>297</v>
      </c>
      <c r="G7" s="770">
        <v>393345326</v>
      </c>
      <c r="H7" s="117">
        <v>393345326</v>
      </c>
      <c r="I7" s="267"/>
      <c r="J7" s="864"/>
    </row>
    <row r="8" spans="1:10" ht="12.75" customHeight="1">
      <c r="A8" s="127" t="s">
        <v>8</v>
      </c>
      <c r="B8" s="128" t="s">
        <v>1</v>
      </c>
      <c r="C8" s="117"/>
      <c r="D8" s="117">
        <v>900000</v>
      </c>
      <c r="E8" s="117">
        <v>900000</v>
      </c>
      <c r="F8" s="128" t="s">
        <v>128</v>
      </c>
      <c r="G8" s="770">
        <v>155183894</v>
      </c>
      <c r="H8" s="117">
        <v>155229619</v>
      </c>
      <c r="I8" s="267">
        <v>115083001</v>
      </c>
      <c r="J8" s="864"/>
    </row>
    <row r="9" spans="1:10" ht="12.75" customHeight="1">
      <c r="A9" s="127" t="s">
        <v>9</v>
      </c>
      <c r="B9" s="128" t="s">
        <v>293</v>
      </c>
      <c r="C9" s="117"/>
      <c r="D9" s="117"/>
      <c r="E9" s="117">
        <v>680000</v>
      </c>
      <c r="F9" s="128" t="s">
        <v>298</v>
      </c>
      <c r="G9" s="770">
        <v>121712648</v>
      </c>
      <c r="H9" s="117">
        <v>121712648</v>
      </c>
      <c r="I9" s="267"/>
      <c r="J9" s="864"/>
    </row>
    <row r="10" spans="1:10" ht="12.75" customHeight="1">
      <c r="A10" s="127" t="s">
        <v>10</v>
      </c>
      <c r="B10" s="128" t="s">
        <v>294</v>
      </c>
      <c r="C10" s="117"/>
      <c r="D10" s="117"/>
      <c r="E10" s="117"/>
      <c r="F10" s="128" t="s">
        <v>147</v>
      </c>
      <c r="G10" s="117"/>
      <c r="H10" s="117"/>
      <c r="I10" s="267"/>
      <c r="J10" s="864"/>
    </row>
    <row r="11" spans="1:10" ht="12.75" customHeight="1">
      <c r="A11" s="127" t="s">
        <v>11</v>
      </c>
      <c r="B11" s="128" t="s">
        <v>295</v>
      </c>
      <c r="C11" s="118"/>
      <c r="D11" s="118"/>
      <c r="E11" s="118"/>
      <c r="F11" s="194"/>
      <c r="G11" s="117"/>
      <c r="H11" s="117"/>
      <c r="I11" s="267"/>
      <c r="J11" s="864"/>
    </row>
    <row r="12" spans="1:10" ht="12.75" customHeight="1">
      <c r="A12" s="127" t="s">
        <v>12</v>
      </c>
      <c r="B12" s="30"/>
      <c r="C12" s="117"/>
      <c r="D12" s="117"/>
      <c r="E12" s="117"/>
      <c r="F12" s="194"/>
      <c r="G12" s="117"/>
      <c r="H12" s="117"/>
      <c r="I12" s="267"/>
      <c r="J12" s="864"/>
    </row>
    <row r="13" spans="1:10" ht="12.75" customHeight="1">
      <c r="A13" s="127" t="s">
        <v>13</v>
      </c>
      <c r="B13" s="30"/>
      <c r="C13" s="117"/>
      <c r="D13" s="117"/>
      <c r="E13" s="117"/>
      <c r="F13" s="195"/>
      <c r="G13" s="117"/>
      <c r="H13" s="117"/>
      <c r="I13" s="267"/>
      <c r="J13" s="864"/>
    </row>
    <row r="14" spans="1:10" ht="12.75" customHeight="1">
      <c r="A14" s="127" t="s">
        <v>14</v>
      </c>
      <c r="B14" s="192"/>
      <c r="C14" s="118"/>
      <c r="D14" s="118"/>
      <c r="E14" s="118"/>
      <c r="F14" s="194"/>
      <c r="G14" s="117"/>
      <c r="H14" s="117"/>
      <c r="I14" s="267"/>
      <c r="J14" s="864"/>
    </row>
    <row r="15" spans="1:10" ht="12.75">
      <c r="A15" s="127" t="s">
        <v>15</v>
      </c>
      <c r="B15" s="30"/>
      <c r="C15" s="118"/>
      <c r="D15" s="118"/>
      <c r="E15" s="118"/>
      <c r="F15" s="194"/>
      <c r="G15" s="117"/>
      <c r="H15" s="117"/>
      <c r="I15" s="267"/>
      <c r="J15" s="864"/>
    </row>
    <row r="16" spans="1:10" ht="12.75" customHeight="1" thickBot="1">
      <c r="A16" s="162" t="s">
        <v>16</v>
      </c>
      <c r="B16" s="193"/>
      <c r="C16" s="164"/>
      <c r="D16" s="164"/>
      <c r="E16" s="164"/>
      <c r="F16" s="163" t="s">
        <v>36</v>
      </c>
      <c r="G16" s="273"/>
      <c r="H16" s="273"/>
      <c r="I16" s="271"/>
      <c r="J16" s="864"/>
    </row>
    <row r="17" spans="1:10" ht="15.75" customHeight="1" thickBot="1">
      <c r="A17" s="130" t="s">
        <v>17</v>
      </c>
      <c r="B17" s="58" t="s">
        <v>305</v>
      </c>
      <c r="C17" s="120">
        <f>+C6+C8+C9+C11+C12+C13+C14+C15+C16</f>
        <v>164915859</v>
      </c>
      <c r="D17" s="120">
        <f>+D6+D8+D9+D11+D12+D13+D14+D15+D16</f>
        <v>166315859</v>
      </c>
      <c r="E17" s="120">
        <f>+E6+E8+E9+E11+E12+E13+E14+E15+E16</f>
        <v>81507838</v>
      </c>
      <c r="F17" s="58" t="s">
        <v>306</v>
      </c>
      <c r="G17" s="120">
        <f>+G6+G8+G10+G11+G12+G13+G14+G15+G16</f>
        <v>665275328</v>
      </c>
      <c r="H17" s="120">
        <f>+H6+H8+H10+H11+H12+H13+H14+H15+H16</f>
        <v>645293452</v>
      </c>
      <c r="I17" s="148">
        <f>+I6+I8+I10+I11+I12+I13+I14+I15+I16</f>
        <v>156789689</v>
      </c>
      <c r="J17" s="864"/>
    </row>
    <row r="18" spans="1:10" ht="12.75" customHeight="1">
      <c r="A18" s="125" t="s">
        <v>18</v>
      </c>
      <c r="B18" s="138" t="s">
        <v>163</v>
      </c>
      <c r="C18" s="145">
        <f>+C19+C20+C21+C22+C23</f>
        <v>500359469</v>
      </c>
      <c r="D18" s="145">
        <f>+D19+D20+D21+D22+D23</f>
        <v>478977593</v>
      </c>
      <c r="E18" s="145">
        <f>+E19+E20+E21+E22+E23</f>
        <v>500308767</v>
      </c>
      <c r="F18" s="133" t="s">
        <v>132</v>
      </c>
      <c r="G18" s="274"/>
      <c r="H18" s="274"/>
      <c r="I18" s="272"/>
      <c r="J18" s="864"/>
    </row>
    <row r="19" spans="1:10" ht="12.75" customHeight="1">
      <c r="A19" s="127" t="s">
        <v>19</v>
      </c>
      <c r="B19" s="139" t="s">
        <v>152</v>
      </c>
      <c r="C19" s="47">
        <v>500359469</v>
      </c>
      <c r="D19" s="47">
        <v>478977593</v>
      </c>
      <c r="E19" s="47">
        <v>500308767</v>
      </c>
      <c r="F19" s="133" t="s">
        <v>135</v>
      </c>
      <c r="G19" s="47"/>
      <c r="H19" s="47"/>
      <c r="I19" s="270"/>
      <c r="J19" s="864"/>
    </row>
    <row r="20" spans="1:10" ht="12.75" customHeight="1">
      <c r="A20" s="125" t="s">
        <v>20</v>
      </c>
      <c r="B20" s="139" t="s">
        <v>153</v>
      </c>
      <c r="C20" s="47"/>
      <c r="D20" s="47"/>
      <c r="E20" s="47"/>
      <c r="F20" s="133" t="s">
        <v>106</v>
      </c>
      <c r="G20" s="47"/>
      <c r="H20" s="47"/>
      <c r="I20" s="270"/>
      <c r="J20" s="864"/>
    </row>
    <row r="21" spans="1:10" ht="12.75" customHeight="1">
      <c r="A21" s="127" t="s">
        <v>21</v>
      </c>
      <c r="B21" s="139" t="s">
        <v>154</v>
      </c>
      <c r="C21" s="47"/>
      <c r="D21" s="47"/>
      <c r="E21" s="47"/>
      <c r="F21" s="133" t="s">
        <v>107</v>
      </c>
      <c r="G21" s="47"/>
      <c r="H21" s="47"/>
      <c r="I21" s="270"/>
      <c r="J21" s="864"/>
    </row>
    <row r="22" spans="1:10" ht="12.75" customHeight="1">
      <c r="A22" s="125" t="s">
        <v>22</v>
      </c>
      <c r="B22" s="139" t="s">
        <v>155</v>
      </c>
      <c r="C22" s="47"/>
      <c r="D22" s="47"/>
      <c r="E22" s="47"/>
      <c r="F22" s="132" t="s">
        <v>151</v>
      </c>
      <c r="G22" s="47"/>
      <c r="H22" s="47"/>
      <c r="I22" s="270"/>
      <c r="J22" s="864"/>
    </row>
    <row r="23" spans="1:10" ht="12.75" customHeight="1">
      <c r="A23" s="127" t="s">
        <v>23</v>
      </c>
      <c r="B23" s="140" t="s">
        <v>156</v>
      </c>
      <c r="C23" s="47"/>
      <c r="D23" s="47"/>
      <c r="E23" s="47"/>
      <c r="F23" s="133" t="s">
        <v>136</v>
      </c>
      <c r="G23" s="47"/>
      <c r="H23" s="47"/>
      <c r="I23" s="270"/>
      <c r="J23" s="864"/>
    </row>
    <row r="24" spans="1:10" ht="12.75" customHeight="1">
      <c r="A24" s="125" t="s">
        <v>24</v>
      </c>
      <c r="B24" s="141" t="s">
        <v>157</v>
      </c>
      <c r="C24" s="135">
        <f>+C25+C26+C27+C28+C29</f>
        <v>0</v>
      </c>
      <c r="D24" s="135">
        <f>+D25+D26+D27+D28+D29</f>
        <v>0</v>
      </c>
      <c r="E24" s="135">
        <f>+E25+E26+E27+E28+E29</f>
        <v>0</v>
      </c>
      <c r="F24" s="142" t="s">
        <v>134</v>
      </c>
      <c r="G24" s="47"/>
      <c r="H24" s="47"/>
      <c r="I24" s="270"/>
      <c r="J24" s="864"/>
    </row>
    <row r="25" spans="1:10" ht="12.75" customHeight="1">
      <c r="A25" s="127" t="s">
        <v>25</v>
      </c>
      <c r="B25" s="140" t="s">
        <v>158</v>
      </c>
      <c r="C25" s="47"/>
      <c r="D25" s="47"/>
      <c r="E25" s="47"/>
      <c r="F25" s="142" t="s">
        <v>299</v>
      </c>
      <c r="G25" s="47"/>
      <c r="H25" s="47"/>
      <c r="I25" s="270"/>
      <c r="J25" s="864"/>
    </row>
    <row r="26" spans="1:10" ht="12.75" customHeight="1">
      <c r="A26" s="125" t="s">
        <v>26</v>
      </c>
      <c r="B26" s="140" t="s">
        <v>159</v>
      </c>
      <c r="C26" s="47"/>
      <c r="D26" s="47"/>
      <c r="E26" s="47"/>
      <c r="F26" s="137"/>
      <c r="G26" s="47"/>
      <c r="H26" s="47"/>
      <c r="I26" s="270"/>
      <c r="J26" s="864"/>
    </row>
    <row r="27" spans="1:10" ht="12.75" customHeight="1">
      <c r="A27" s="127" t="s">
        <v>27</v>
      </c>
      <c r="B27" s="139" t="s">
        <v>160</v>
      </c>
      <c r="C27" s="47"/>
      <c r="D27" s="47"/>
      <c r="E27" s="47"/>
      <c r="F27" s="56"/>
      <c r="G27" s="47"/>
      <c r="H27" s="47"/>
      <c r="I27" s="270"/>
      <c r="J27" s="864"/>
    </row>
    <row r="28" spans="1:10" ht="12.75" customHeight="1">
      <c r="A28" s="125" t="s">
        <v>28</v>
      </c>
      <c r="B28" s="143" t="s">
        <v>161</v>
      </c>
      <c r="C28" s="47"/>
      <c r="D28" s="47"/>
      <c r="E28" s="47"/>
      <c r="F28" s="30"/>
      <c r="G28" s="47"/>
      <c r="H28" s="47"/>
      <c r="I28" s="270"/>
      <c r="J28" s="864"/>
    </row>
    <row r="29" spans="1:10" ht="12.75" customHeight="1" thickBot="1">
      <c r="A29" s="127" t="s">
        <v>29</v>
      </c>
      <c r="B29" s="144" t="s">
        <v>162</v>
      </c>
      <c r="C29" s="47"/>
      <c r="D29" s="47"/>
      <c r="E29" s="47"/>
      <c r="F29" s="56"/>
      <c r="G29" s="47"/>
      <c r="H29" s="47"/>
      <c r="I29" s="270"/>
      <c r="J29" s="864"/>
    </row>
    <row r="30" spans="1:10" ht="21.75" customHeight="1" thickBot="1">
      <c r="A30" s="130" t="s">
        <v>30</v>
      </c>
      <c r="B30" s="58" t="s">
        <v>296</v>
      </c>
      <c r="C30" s="120">
        <f>+C18+C24</f>
        <v>500359469</v>
      </c>
      <c r="D30" s="120">
        <f>+D18+D24</f>
        <v>478977593</v>
      </c>
      <c r="E30" s="120">
        <f>+E18+E24</f>
        <v>500308767</v>
      </c>
      <c r="F30" s="58" t="s">
        <v>300</v>
      </c>
      <c r="G30" s="120">
        <f>SUM(G18:G29)</f>
        <v>0</v>
      </c>
      <c r="H30" s="120">
        <f>SUM(H18:H29)</f>
        <v>0</v>
      </c>
      <c r="I30" s="148">
        <f>SUM(I18:I29)</f>
        <v>0</v>
      </c>
      <c r="J30" s="864"/>
    </row>
    <row r="31" spans="1:10" ht="13.5" thickBot="1">
      <c r="A31" s="130" t="s">
        <v>31</v>
      </c>
      <c r="B31" s="136" t="s">
        <v>301</v>
      </c>
      <c r="C31" s="334">
        <f>+C17+C30</f>
        <v>665275328</v>
      </c>
      <c r="D31" s="334">
        <f>+D17+D30</f>
        <v>645293452</v>
      </c>
      <c r="E31" s="335">
        <f>+E17+E30</f>
        <v>581816605</v>
      </c>
      <c r="F31" s="136" t="s">
        <v>302</v>
      </c>
      <c r="G31" s="334">
        <f>+G17+G30</f>
        <v>665275328</v>
      </c>
      <c r="H31" s="334">
        <f>+H17+H30</f>
        <v>645293452</v>
      </c>
      <c r="I31" s="335">
        <f>+I17+I30</f>
        <v>156789689</v>
      </c>
      <c r="J31" s="864"/>
    </row>
    <row r="32" spans="1:10" ht="13.5" thickBot="1">
      <c r="A32" s="130" t="s">
        <v>32</v>
      </c>
      <c r="B32" s="136" t="s">
        <v>110</v>
      </c>
      <c r="C32" s="334">
        <f>IF(C17-G17&lt;0,G17-C17,"-")</f>
        <v>500359469</v>
      </c>
      <c r="D32" s="334">
        <f>IF(D17-H17&lt;0,H17-D17,"-")</f>
        <v>478977593</v>
      </c>
      <c r="E32" s="335">
        <f>IF(E17-I17&lt;0,I17-E17,"-")</f>
        <v>75281851</v>
      </c>
      <c r="F32" s="136" t="s">
        <v>111</v>
      </c>
      <c r="G32" s="334" t="str">
        <f>IF(C17-G17&gt;0,C17-G17,"-")</f>
        <v>-</v>
      </c>
      <c r="H32" s="334" t="str">
        <f>IF(D17-H17&gt;0,D17-H17,"-")</f>
        <v>-</v>
      </c>
      <c r="I32" s="335" t="str">
        <f>IF(E17-I17&gt;0,E17-I17,"-")</f>
        <v>-</v>
      </c>
      <c r="J32" s="864"/>
    </row>
    <row r="33" spans="1:10" ht="13.5" thickBot="1">
      <c r="A33" s="130" t="s">
        <v>33</v>
      </c>
      <c r="B33" s="136" t="s">
        <v>497</v>
      </c>
      <c r="C33" s="334" t="str">
        <f>IF(C31-G31&lt;0,G31-C31,"-")</f>
        <v>-</v>
      </c>
      <c r="D33" s="334" t="str">
        <f>IF(D31-H31&lt;0,H31-D31,"-")</f>
        <v>-</v>
      </c>
      <c r="E33" s="334" t="str">
        <f>IF(E31-I31&lt;0,I31-E31,"-")</f>
        <v>-</v>
      </c>
      <c r="F33" s="136" t="s">
        <v>498</v>
      </c>
      <c r="G33" s="334" t="str">
        <f>IF(C31-G31&gt;0,C31-G31,"-")</f>
        <v>-</v>
      </c>
      <c r="H33" s="334" t="str">
        <f>IF(D31-H31&gt;0,D31-H31,"-")</f>
        <v>-</v>
      </c>
      <c r="I33" s="334">
        <f>IF(E31-I31&gt;0,E31-I31,"-")</f>
        <v>425026916</v>
      </c>
      <c r="J33" s="864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2019-05-23T12:40:38Z</cp:lastPrinted>
  <dcterms:created xsi:type="dcterms:W3CDTF">1999-10-30T10:30:45Z</dcterms:created>
  <dcterms:modified xsi:type="dcterms:W3CDTF">2019-06-03T07:19:44Z</dcterms:modified>
  <cp:category/>
  <cp:version/>
  <cp:contentType/>
  <cp:contentStatus/>
</cp:coreProperties>
</file>