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4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</sheets>
  <definedNames>
    <definedName name="_xlnm.Print_Titles" localSheetId="9">'10'!$1:$1</definedName>
    <definedName name="_xlnm.Print_Titles" localSheetId="11">'12'!$1:$1</definedName>
    <definedName name="_xlnm.Print_Titles" localSheetId="12">'13'!$1:$1</definedName>
    <definedName name="_xlnm.Print_Titles" localSheetId="1">'2'!$1:$1</definedName>
    <definedName name="_xlnm.Print_Titles" localSheetId="4">'5'!$1:$5</definedName>
    <definedName name="_xlnm.Print_Titles" localSheetId="7">'8'!$1:$5</definedName>
    <definedName name="_xlnm.Print_Titles" localSheetId="8">'9'!$1:$4</definedName>
    <definedName name="_xlnm.Print_Area" localSheetId="5">'6'!$A$1:$O$40</definedName>
    <definedName name="_xlnm.Print_Area" localSheetId="8">'9'!$A$1:$M$40</definedName>
  </definedNames>
  <calcPr fullCalcOnLoad="1"/>
</workbook>
</file>

<file path=xl/sharedStrings.xml><?xml version="1.0" encoding="utf-8"?>
<sst xmlns="http://schemas.openxmlformats.org/spreadsheetml/2006/main" count="874" uniqueCount="542">
  <si>
    <t>Személyi juttatások</t>
  </si>
  <si>
    <t>Összesen</t>
  </si>
  <si>
    <t>I. Működési bevételek</t>
  </si>
  <si>
    <t>II. Felhalmozási bevételek</t>
  </si>
  <si>
    <t>Cím</t>
  </si>
  <si>
    <t>Pénz-eszköz átvétel</t>
  </si>
  <si>
    <t>Lét-szám-keret</t>
  </si>
  <si>
    <t>Állami támogatás</t>
  </si>
  <si>
    <t>Működési</t>
  </si>
  <si>
    <t>Felhal-mozási</t>
  </si>
  <si>
    <t>Támoga-tásértékű bevételek</t>
  </si>
  <si>
    <t>Támogatás-értékű bevételek</t>
  </si>
  <si>
    <t>Egyéb működési célú kiadások</t>
  </si>
  <si>
    <t>I. Működési költségvetés</t>
  </si>
  <si>
    <t>Egyéb felhal-mozási kiadások</t>
  </si>
  <si>
    <t>Kiadások összesen</t>
  </si>
  <si>
    <t>Ellá-tottak pénz-beli jutt.</t>
  </si>
  <si>
    <t>III. Köl-csönök</t>
  </si>
  <si>
    <t>Dologi kiadások</t>
  </si>
  <si>
    <t>Felújí-tások</t>
  </si>
  <si>
    <t>Költségvetési bevételek</t>
  </si>
  <si>
    <t>III. Kölcsö-nök</t>
  </si>
  <si>
    <t>II. Felhalmozási költségvetés</t>
  </si>
  <si>
    <t>Munkaadókat terhelő járulékok és szoc. hozzájár. adó</t>
  </si>
  <si>
    <t>Felhalmo-zási bevételek</t>
  </si>
  <si>
    <t>IV. Irányító szervtől kapott támogatás</t>
  </si>
  <si>
    <t>Sor-szám</t>
  </si>
  <si>
    <t>Megnevezés</t>
  </si>
  <si>
    <t>Támogatásértékű működési kiadások</t>
  </si>
  <si>
    <t>Működési célú pénzeszköz átadások</t>
  </si>
  <si>
    <t>Ellátottak pénzbeli juttatása</t>
  </si>
  <si>
    <t>Általános tartalék</t>
  </si>
  <si>
    <t>Működési céltartalék</t>
  </si>
  <si>
    <t>Támogatásértékű felhalmozási kiadások</t>
  </si>
  <si>
    <t>Felhalmozási célú pénzeszközátadás</t>
  </si>
  <si>
    <t>Fejlesztési céltartalék</t>
  </si>
  <si>
    <t>Támogatási kölcsön nyújtása</t>
  </si>
  <si>
    <t xml:space="preserve">     ebből: építményadó </t>
  </si>
  <si>
    <t>telekadó</t>
  </si>
  <si>
    <t>magánszemélyek kommunális adója</t>
  </si>
  <si>
    <t>idegenforgalmi adó tartózkodás után</t>
  </si>
  <si>
    <t>iparűzési adó</t>
  </si>
  <si>
    <t>Támogatásértékű működési bevételek</t>
  </si>
  <si>
    <t>Működési célú pénzeszközátvétel</t>
  </si>
  <si>
    <t>Támogatásértékű felhalmozási bevételek</t>
  </si>
  <si>
    <t xml:space="preserve">Felhalmozási célú pénzeszköz átvételek </t>
  </si>
  <si>
    <t>Költségvetési hiány külső finanszírozása:</t>
  </si>
  <si>
    <t xml:space="preserve">Finanszírozási bevételek </t>
  </si>
  <si>
    <t xml:space="preserve">Felhalmozási célú hitel felvétele </t>
  </si>
  <si>
    <t>Finanszírozási kiadások</t>
  </si>
  <si>
    <t xml:space="preserve">Működési célú hitel törlesztése </t>
  </si>
  <si>
    <t>Felhalmozási célú hitel törlesztése</t>
  </si>
  <si>
    <t>Összesen:</t>
  </si>
  <si>
    <t>Felújítások</t>
  </si>
  <si>
    <t>Közhatalmi bevételek</t>
  </si>
  <si>
    <t>Gépjárműadó</t>
  </si>
  <si>
    <t>Helyi adók</t>
  </si>
  <si>
    <t>ebből: kapott kamatok</t>
  </si>
  <si>
    <t>Bevételek</t>
  </si>
  <si>
    <t>Kiadások</t>
  </si>
  <si>
    <t>I. Működési célú bevételek</t>
  </si>
  <si>
    <t>I. Működési célú kiadások</t>
  </si>
  <si>
    <t>1. Személyi juttatások</t>
  </si>
  <si>
    <t>4. Támogatásértékű működési kiadások</t>
  </si>
  <si>
    <t>5. Végleges pénzeszközátadások</t>
  </si>
  <si>
    <t>Működési célú kiadások összesen:</t>
  </si>
  <si>
    <t>II. Felhalmozási célú kiadások</t>
  </si>
  <si>
    <t>Működési célú bevételek összesen:</t>
  </si>
  <si>
    <t>II. Felhalmozási célú bevételek</t>
  </si>
  <si>
    <t>Felhalmozási célú kiadások összesen:</t>
  </si>
  <si>
    <t>Mind összesen:</t>
  </si>
  <si>
    <t>1. Közhatalmi bevételek</t>
  </si>
  <si>
    <t>4. Támogatásértékű működési bevételek</t>
  </si>
  <si>
    <t>5. Működési célú pénzeszköz átvétel</t>
  </si>
  <si>
    <t>6. Támogatási kölcsönök visszatérülése</t>
  </si>
  <si>
    <t xml:space="preserve">8. Működési célú hitel felvétele </t>
  </si>
  <si>
    <t>3. Dologi kiadások</t>
  </si>
  <si>
    <t>Egyéb működési bevételek</t>
  </si>
  <si>
    <t>Áteng. központi adók</t>
  </si>
  <si>
    <t>Közpon-tosított előir.</t>
  </si>
  <si>
    <t>Önk. sajátos felhalm. és tőke bevételei</t>
  </si>
  <si>
    <t>Műkö-dési célra</t>
  </si>
  <si>
    <t>Felhal-mozási célra</t>
  </si>
  <si>
    <t>Műkö-dési célú</t>
  </si>
  <si>
    <t>Költségvetési szerv megnevezése</t>
  </si>
  <si>
    <t>Kapott támogatás</t>
  </si>
  <si>
    <t xml:space="preserve">III. Kölcsö-nök </t>
  </si>
  <si>
    <t>Intéz-ményi műkö-dési bevételek</t>
  </si>
  <si>
    <t>Bírságok, pótlékok, egyéb köz-hatalmi bev.</t>
  </si>
  <si>
    <t>Tárgyi eszközök érté-kesítése</t>
  </si>
  <si>
    <t>Támoga-tásértékű  bevételek</t>
  </si>
  <si>
    <t>Pénz-eszköz átvételek</t>
  </si>
  <si>
    <t>Finanszírozási bevételek</t>
  </si>
  <si>
    <t>Bevételek összesen</t>
  </si>
  <si>
    <t>Személyi jutta-tások</t>
  </si>
  <si>
    <t>Egyéb működési kiadások</t>
  </si>
  <si>
    <t>Műkö-dési tartalék</t>
  </si>
  <si>
    <t>Ellátot-tak pénz-beli jutta-tása</t>
  </si>
  <si>
    <t>Felhal-mozási tartalék</t>
  </si>
  <si>
    <t>Tám. értékű kiadás</t>
  </si>
  <si>
    <t>Végleges pe. átadás</t>
  </si>
  <si>
    <t>Költségvetési kiadások</t>
  </si>
  <si>
    <t xml:space="preserve">IV. Hitelek törlesztése </t>
  </si>
  <si>
    <t xml:space="preserve">Műk. célú </t>
  </si>
  <si>
    <t xml:space="preserve">Felh. célú </t>
  </si>
  <si>
    <t xml:space="preserve">Összesen </t>
  </si>
  <si>
    <t>IV. Irányító szerv alá tartozó költség-vetési szervnek folyósított támogatás</t>
  </si>
  <si>
    <t>Beruházás megnevezése</t>
  </si>
  <si>
    <t>Mozgás Háza beruházás részlet</t>
  </si>
  <si>
    <t>Önkormányzat összesen:</t>
  </si>
  <si>
    <t>Keszthely Város Önkormányzata:</t>
  </si>
  <si>
    <t>Költségvetési szervek</t>
  </si>
  <si>
    <t>Felújítás megnevezése</t>
  </si>
  <si>
    <t>Keszthely Város Önkormányzata</t>
  </si>
  <si>
    <t>Castrum Camping értéknövelő beruházás</t>
  </si>
  <si>
    <t>Támogatásértékű kiadás megnevezése</t>
  </si>
  <si>
    <t>Pénzeszköz átadás megnevezése</t>
  </si>
  <si>
    <t>TISZK</t>
  </si>
  <si>
    <t>Bursa Hungarica</t>
  </si>
  <si>
    <t>Keszthelyi Polgárőr Egyesület</t>
  </si>
  <si>
    <t>Sportegyesületek</t>
  </si>
  <si>
    <t xml:space="preserve">VÜZ Kft - Csik F. Tanuszoda </t>
  </si>
  <si>
    <t>Sarutlan Karmelita Rendtartomány</t>
  </si>
  <si>
    <t>Egyéb felhalmozási bevételek</t>
  </si>
  <si>
    <t>IV. Pénzforgalom nélk.bev.</t>
  </si>
  <si>
    <t>Egyéb felhalmozási kiadások</t>
  </si>
  <si>
    <t>Munka-adókat terhelő járulékok és szoc. hozzá-jár. adó</t>
  </si>
  <si>
    <t>Áteng. közpon-ti adók</t>
  </si>
  <si>
    <t>Része-sedések értéke-sítése</t>
  </si>
  <si>
    <t>Felhal-mozási célú</t>
  </si>
  <si>
    <t>Állami támo-gatások</t>
  </si>
  <si>
    <t>Keszthely Város Roma Nemzetiségi Önkormányzata</t>
  </si>
  <si>
    <t>Zala Volán Zrt - helyijárat közlekedési állami támogatása</t>
  </si>
  <si>
    <t>Zala Volán Zrt - helyijárat önkormányzati támogatása</t>
  </si>
  <si>
    <t>Zala Volán Zrt - veszteség kiegyenlítés</t>
  </si>
  <si>
    <t>Sport Camping vízmérő átalakítás</t>
  </si>
  <si>
    <t>Támogatási kölcsönök visszatérülése</t>
  </si>
  <si>
    <t>Hiány belső finanszírozása:</t>
  </si>
  <si>
    <t>Pénzforgalom nélküli bevételek - pénzmaradvány</t>
  </si>
  <si>
    <t>Sétányfejl. és a közter.megújítása a keszthelyi B.parton II. ütem</t>
  </si>
  <si>
    <t>Tervezés, lebonyolítás, műszaki ellenőrzés</t>
  </si>
  <si>
    <t>II. Felhalmozási  költségvetés</t>
  </si>
  <si>
    <t>ebből: kötelező feladat</t>
  </si>
  <si>
    <t>önként vállalt feladat</t>
  </si>
  <si>
    <t xml:space="preserve">Költségvetési bevételek </t>
  </si>
  <si>
    <t>A.</t>
  </si>
  <si>
    <t>B.</t>
  </si>
  <si>
    <t xml:space="preserve">Költségvetési kiadások </t>
  </si>
  <si>
    <t>C.</t>
  </si>
  <si>
    <t>D.</t>
  </si>
  <si>
    <t>Engedélyezett létszám:</t>
  </si>
  <si>
    <t>ebből: Önkormányzat - 1 fő vál. tisztségviselő</t>
  </si>
  <si>
    <t>Működési bevételek összesen (A + D)</t>
  </si>
  <si>
    <t>Működési kiadások összesen (B + C)</t>
  </si>
  <si>
    <t>Beruházások</t>
  </si>
  <si>
    <t>Felhalmozási bevételek összesen (A + D)</t>
  </si>
  <si>
    <t>Felhalmozási kiadások összesen (B + C)</t>
  </si>
  <si>
    <t>Keszthelyi Közös Önkormányzati Hivatal</t>
  </si>
  <si>
    <t>Működési bevételek</t>
  </si>
  <si>
    <t>Tám. Áht-n belülre</t>
  </si>
  <si>
    <t>Tám. Áht-n kivülre</t>
  </si>
  <si>
    <t>Helyi adók és adójellegű bevételek</t>
  </si>
  <si>
    <t>talajterhelési díj</t>
  </si>
  <si>
    <t>Bírság, pótlék</t>
  </si>
  <si>
    <t>Önkormányzat műk.célú költségvetési támogatása</t>
  </si>
  <si>
    <t xml:space="preserve">Munkaadókat terhelő járulékok </t>
  </si>
  <si>
    <t>Felhalmozási és tőkejellegű bevételek</t>
  </si>
  <si>
    <t xml:space="preserve">ebből: tárgyi eszközök értékesítése </t>
  </si>
  <si>
    <t>ingatlan értékesítése</t>
  </si>
  <si>
    <t>lakásértékesítés</t>
  </si>
  <si>
    <t xml:space="preserve">Intézményi működési bevételek </t>
  </si>
  <si>
    <t>pénzügyi befektetések bevétele - osztalék</t>
  </si>
  <si>
    <t>2. Önkormányzat költségvetési támogatása</t>
  </si>
  <si>
    <t xml:space="preserve">2. Munkaadókat terhelő járulékok </t>
  </si>
  <si>
    <t>7. Pénzmaradvány igénybevétele</t>
  </si>
  <si>
    <t>1. Felhalmozási és tőkejellegű bevételek</t>
  </si>
  <si>
    <t>3. Támogatásértékű felhalmozási bevételek</t>
  </si>
  <si>
    <t>4. Felhalmozási célú pénzeszköz átvételek</t>
  </si>
  <si>
    <t>5. Pénzmaradvány igénybevétele</t>
  </si>
  <si>
    <t>6. Felhalmozási célú hitelek felvétele</t>
  </si>
  <si>
    <t>7. Támogatási kölcsön visszatérülése</t>
  </si>
  <si>
    <t>Közösségi közlekedés útvonalán várakozó hely kialakítás</t>
  </si>
  <si>
    <t>Parkoló építés Vaszary K.u. 4348/2. hrsz</t>
  </si>
  <si>
    <t>Köztéri berendezések - városi információs táblák készítése</t>
  </si>
  <si>
    <t>Közösségi közlekedés fejlesztésével kapcsolatos egyéb járulékos munkák</t>
  </si>
  <si>
    <t>Forgalomszámláló mobil készülék</t>
  </si>
  <si>
    <t>Bazársor sétány</t>
  </si>
  <si>
    <t>Karácsonyi díszkivilágítás bővítése</t>
  </si>
  <si>
    <t>Bem dombormű készítése</t>
  </si>
  <si>
    <t>Közvilágítás korszerűsítése</t>
  </si>
  <si>
    <t>Damjanich u. garázssor közvilágítás - II.ütem</t>
  </si>
  <si>
    <t>Közvilágítási lámpák elhelyezése meglévő oszlopokra</t>
  </si>
  <si>
    <t>Fő téri színpad energia ellátása</t>
  </si>
  <si>
    <t>Közvilágítás korszerűsítési pályázat egyéb járulékos költségeire</t>
  </si>
  <si>
    <t>Fő tér 12. épülettel határos terület DK-i rész vízelvezetése</t>
  </si>
  <si>
    <t>Kossuth u. 101. áteresz építése</t>
  </si>
  <si>
    <t>Csány-Szendrey ÁMK uszoda udvari vízelvezetése</t>
  </si>
  <si>
    <t>Belvárosi utcák csapadékvíz elvezetési tervének felülvizsgálata, vízjogi engedélyezése</t>
  </si>
  <si>
    <t>Büdös-árok vápa átalakítás - kárelhárításhoz</t>
  </si>
  <si>
    <t>Keszthely Város vízjogi üzemeltetési engedélye - előkészítés (áthúzódó)</t>
  </si>
  <si>
    <t xml:space="preserve">Keszthely Város vízjogi üzemeltetési engedélye </t>
  </si>
  <si>
    <t>Csapadékvíz elvezető rendszer tervezése, kivitelezése lakossági felvetés megoldására</t>
  </si>
  <si>
    <t>Gazdasági Ellátó Szervezet Keszthely</t>
  </si>
  <si>
    <t>Ingatlan felújítás</t>
  </si>
  <si>
    <t>Keszthely Város Önkormányzata Egyesített Szociális Intézménye</t>
  </si>
  <si>
    <t>Autóbusz váró tervezése</t>
  </si>
  <si>
    <t>Széchenyi u. Pannon Egyetem előtti forgalmi sáv aszfaltozás, aknafedlap emelés</t>
  </si>
  <si>
    <t>Bercsényi u. járda felújítás</t>
  </si>
  <si>
    <t xml:space="preserve">Vaszary K.u. Ny-i oldal járda </t>
  </si>
  <si>
    <t>Tomaji sor kiegészítő aszfaltozása</t>
  </si>
  <si>
    <t>SUN Tenisz klub</t>
  </si>
  <si>
    <t xml:space="preserve">Sportcsarnok </t>
  </si>
  <si>
    <t>Arany János Tehetséggondozó Program</t>
  </si>
  <si>
    <t>Lakossági ivóvíz és csatorna támogatás - DRV</t>
  </si>
  <si>
    <t>Ingatlan vásárlás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</si>
  <si>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</si>
  <si>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</si>
  <si>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</si>
  <si>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</si>
  <si>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</si>
  <si>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</si>
  <si>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</si>
  <si>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</si>
  <si>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</si>
  <si>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</si>
  <si>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</si>
  <si>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</si>
  <si>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Nyitó pénzkészlet</t>
  </si>
  <si>
    <t>3. Felhalmozási és tőke jellegű bevételek</t>
  </si>
  <si>
    <t>4. Pénzeszköz átvétel, támogatásértékű bevétel</t>
  </si>
  <si>
    <t>5. Kölcsön visszatérülés</t>
  </si>
  <si>
    <t>7. Pénzmaradvány</t>
  </si>
  <si>
    <t xml:space="preserve">Bevételek összesen </t>
  </si>
  <si>
    <t>8. Személyi juttatások</t>
  </si>
  <si>
    <t>10. Dologi kiadások</t>
  </si>
  <si>
    <t>11. Pénzeszköz átadás, támogatásértékű kiadás</t>
  </si>
  <si>
    <t>13. Felújítás</t>
  </si>
  <si>
    <t>14. Beruházás</t>
  </si>
  <si>
    <t>16. Tartalék</t>
  </si>
  <si>
    <t xml:space="preserve"> Kiadások összesen</t>
  </si>
  <si>
    <t>Záró pénzkészlet</t>
  </si>
  <si>
    <t>Lakás vásárlás</t>
  </si>
  <si>
    <t>TÁMOP-2-4-5-12/3-2012-0036. pályázat</t>
  </si>
  <si>
    <t>ÁROP-1-A.5-2013-2013-0119. pályázat</t>
  </si>
  <si>
    <t>Keszthelyi Vöröskeresztes Vizimentő Egyesület</t>
  </si>
  <si>
    <t>Magyarok Nagyasszonya Plébánia - Ny-i homlokzat támpillér felújítása</t>
  </si>
  <si>
    <t>Kossuth u. 28. (615.hrsz)</t>
  </si>
  <si>
    <t>Balaton-part II. és ÉNY-Dunántúli kerékpárút előre nem látható költségei és a Toldi u. járda építése</t>
  </si>
  <si>
    <t xml:space="preserve">Keszthely és Környéke Kistérségi Többcélú Társulás </t>
  </si>
  <si>
    <t>2. Felújítások</t>
  </si>
  <si>
    <t>3. Végleges pénzeszközátadások</t>
  </si>
  <si>
    <t>KEOP épületenergetikai fejlesztés</t>
  </si>
  <si>
    <t>Üst vásárlás</t>
  </si>
  <si>
    <t>Melegítő pult</t>
  </si>
  <si>
    <t>Gyalugép</t>
  </si>
  <si>
    <t>Párakapu</t>
  </si>
  <si>
    <t>Működési hiány (A-B) :</t>
  </si>
  <si>
    <t>Felhalmozási hiány (A-B) :</t>
  </si>
  <si>
    <t>Parkoló üz. 045170</t>
  </si>
  <si>
    <t>Nem lakóing.bérbeadás 013350</t>
  </si>
  <si>
    <t>Önk.jogalkotás 011130</t>
  </si>
  <si>
    <t>Közterület 031030</t>
  </si>
  <si>
    <t>Közvilágítás 064010</t>
  </si>
  <si>
    <t>Város-és község-gazd. szolg. (főép.) 066020</t>
  </si>
  <si>
    <t>Önk.elszám. 018010</t>
  </si>
  <si>
    <t>Fin. műv. 900060</t>
  </si>
  <si>
    <t>Közcélú fogl. 041233</t>
  </si>
  <si>
    <t>Erdősítés 042220</t>
  </si>
  <si>
    <t>Tel.hull. kez. 051030</t>
  </si>
  <si>
    <t>Utak, üz. 045160</t>
  </si>
  <si>
    <t>Nem lakóing. bérbeadása 013350</t>
  </si>
  <si>
    <t>Zöldter.kez. 066010</t>
  </si>
  <si>
    <t>Tartalékok 900070</t>
  </si>
  <si>
    <t>Fin.műv. 900060</t>
  </si>
  <si>
    <t>Önk. elszám. 018030</t>
  </si>
  <si>
    <t>Közter.rendj. 031030</t>
  </si>
  <si>
    <t>Ár- és belvíz-véd.tev. 047410</t>
  </si>
  <si>
    <t xml:space="preserve">Alapfokú okt. int. tám. 092111 </t>
  </si>
  <si>
    <t>Középf.okt.int. tám. 092211</t>
  </si>
  <si>
    <t>Szoc.ösztöndíj 094260</t>
  </si>
  <si>
    <t>Fogorvosi szakell. 072313</t>
  </si>
  <si>
    <t>Civil szerv. műk.tám. 084031</t>
  </si>
  <si>
    <t>Egyházak köz. és hitél. tev.084040</t>
  </si>
  <si>
    <t>Másh.nem sor. egyéb sport tám. 081030</t>
  </si>
  <si>
    <t>Köztemető fennt., műk. 013320</t>
  </si>
  <si>
    <t>Út, autópálya építés ( 045120 )</t>
  </si>
  <si>
    <t>Önkormányzati jogalkotás ( 011130 )</t>
  </si>
  <si>
    <t>Nem lakóingatlan bérbeadás ( 013350 )</t>
  </si>
  <si>
    <t>Önkormányzati jogalkotás ( 11130 )</t>
  </si>
  <si>
    <t>Alapfokú okt. intézmények tám. ( 092111 )</t>
  </si>
  <si>
    <t>Szociális ösztöndíjak ( 094260 )</t>
  </si>
  <si>
    <t>Máshova nem sor. egyéb sporttámogatás ( 084030 )</t>
  </si>
  <si>
    <t>Egyházak, közösségi és hitéleti tevékenységének támogatása ( 084040 )</t>
  </si>
  <si>
    <t>4. Felhalmozási tartalék</t>
  </si>
  <si>
    <t>5. Támogatási kölcsön nyújtása</t>
  </si>
  <si>
    <t>6. Felhalmozási célú hitel törlesztése</t>
  </si>
  <si>
    <t>Felhalmozási célú bevételek összesen:</t>
  </si>
  <si>
    <t>eből: köt.feladat</t>
  </si>
  <si>
    <t>ebból: köt.feladat</t>
  </si>
  <si>
    <t>ebből: köt.feladat</t>
  </si>
  <si>
    <t>Kötelező feladatok</t>
  </si>
  <si>
    <t>Önként vállalt feladatok</t>
  </si>
  <si>
    <t>Kötelező feladat</t>
  </si>
  <si>
    <t>Önként vállalt feladat</t>
  </si>
  <si>
    <t>Módosítás</t>
  </si>
  <si>
    <t>Módosított előirányzat</t>
  </si>
  <si>
    <t xml:space="preserve">Módosítás </t>
  </si>
  <si>
    <t>Módosított előrirányzat</t>
  </si>
  <si>
    <t>Módosított ei.</t>
  </si>
  <si>
    <t>Módosított elirányzat</t>
  </si>
  <si>
    <t>Önkormányzatok és önkormányzati hivatalok jogalkotó és általános igazgatási tevékenysége (011130)</t>
  </si>
  <si>
    <t xml:space="preserve">Szeghalmi Bálint Református Egyházi Közhasznú Alapítvány  - PM </t>
  </si>
  <si>
    <t>Zalaegerszegi Szimfónikus Zenekar Egyesület - PM</t>
  </si>
  <si>
    <t xml:space="preserve">Magyar Politikai Foglyok Szövetsége Zala Megyei Szervezete  - PM </t>
  </si>
  <si>
    <t>Országos Egyesület a Mosolyért Közhasznú Egyesület - PM 50, eüprev. 50</t>
  </si>
  <si>
    <t>Spartacus Sportkör - PM 120</t>
  </si>
  <si>
    <t xml:space="preserve">VÜZ Nonprofit Kft -Vásár téri távhőhálózat rekonstrukciója </t>
  </si>
  <si>
    <t xml:space="preserve">VÜZ Nonprofit Kft - BFT pályázat "Keszthelyi Balaton-part menti területek, sétányok fejlesztése II. ütem </t>
  </si>
  <si>
    <t xml:space="preserve">Közműfejlesztési támogatás </t>
  </si>
  <si>
    <t>Futball Club Keszthely</t>
  </si>
  <si>
    <t>Középfokú oktatási intézmények tám. (092211)</t>
  </si>
  <si>
    <t>Alapfokú oktatási intézmények tám. (092111)</t>
  </si>
  <si>
    <t>Közutak, hidak üzemeltetése fenntartása (045160)</t>
  </si>
  <si>
    <t>Ár- és belvízvédelemmel összefüggő tev. (047410)</t>
  </si>
  <si>
    <t>Máshova nem sor. egyéb sporttámogatás (084030)</t>
  </si>
  <si>
    <t>Közterület rendjének fenntartása (031030)</t>
  </si>
  <si>
    <t>Hóvirág utca aszfaltozása</t>
  </si>
  <si>
    <t>Lehel utca aszfaltozása</t>
  </si>
  <si>
    <t>Malom utca aszfaltozása</t>
  </si>
  <si>
    <t xml:space="preserve">Keringő utca csapadékvíz-elvezető rendszer átalakítása és támfaljavítása </t>
  </si>
  <si>
    <t>Köztemető-fenntartás és -működtetés (013320)</t>
  </si>
  <si>
    <t xml:space="preserve">Újköztemető ravatalozó </t>
  </si>
  <si>
    <t>Nem lakóingatlan bérbeadása (013350)</t>
  </si>
  <si>
    <t>Zöldterület kezelés (066010)</t>
  </si>
  <si>
    <t>Önkormányzati jogalkotás (011130)</t>
  </si>
  <si>
    <t>Közvilágítás (064010)</t>
  </si>
  <si>
    <t>Globomax Mikrovoks rendszer hardverek</t>
  </si>
  <si>
    <t xml:space="preserve">Oracle DB SE One 8 felhasználói licenc </t>
  </si>
  <si>
    <t>Ár- és belvízvédelemmel összefüggő tevékenység (047410)</t>
  </si>
  <si>
    <t>Középfokú oktatás int.programjainak komplex tám. (092211)</t>
  </si>
  <si>
    <t>Tám. értékű kiadás, elvonás</t>
  </si>
  <si>
    <t>önk. vállalt feladat</t>
  </si>
  <si>
    <t>Út, autóp.építés 045120</t>
  </si>
  <si>
    <t>Önkormányzat felhalmozási célú költségvetési támogatása</t>
  </si>
  <si>
    <t>2. Önkormányzat felhalmozási célú költségvetési támogatása</t>
  </si>
  <si>
    <t>6. Működési tartalék</t>
  </si>
  <si>
    <t>7. Ellátottak pénzbeli juttatásai</t>
  </si>
  <si>
    <t>8. Működési hitel törlesztés</t>
  </si>
  <si>
    <t>9. Támogatási kölcsön nyújtása</t>
  </si>
  <si>
    <t>1. Beruházások</t>
  </si>
  <si>
    <t>12. Ellátottak pénzbeli jutt.</t>
  </si>
  <si>
    <t>9. Munkaadót terhelő jár.</t>
  </si>
  <si>
    <t>Z.M. Rendőrfőkapitányság - közterület-figyelő rendszer üzemeltetés 1.200, nyári járőrszolgálat 400 + 1.000</t>
  </si>
  <si>
    <t>Városfejlesztési tanulmánytervek</t>
  </si>
  <si>
    <t xml:space="preserve">Bünmegelőzés 031060 </t>
  </si>
  <si>
    <t xml:space="preserve"> Módosítás</t>
  </si>
  <si>
    <t>Fogorvosi szakellátás 072313</t>
  </si>
  <si>
    <t>Bünmegelőzés 031060</t>
  </si>
  <si>
    <t>Gyermekjóléti szolg. 104042</t>
  </si>
  <si>
    <r>
      <t>Keszthelyi Közös Önkormányzati Hivata</t>
    </r>
    <r>
      <rPr>
        <sz val="10"/>
        <rFont val="Book Antiqua"/>
        <family val="1"/>
      </rPr>
      <t>l</t>
    </r>
    <r>
      <rPr>
        <b/>
        <sz val="10"/>
        <rFont val="Book Antiqua"/>
        <family val="1"/>
      </rPr>
      <t xml:space="preserve"> </t>
    </r>
    <r>
      <rPr>
        <sz val="10"/>
        <rFont val="Book Antiqua"/>
        <family val="1"/>
      </rPr>
      <t>módosított előirányzat</t>
    </r>
  </si>
  <si>
    <r>
      <rPr>
        <b/>
        <sz val="10"/>
        <rFont val="Book Antiqua"/>
        <family val="1"/>
      </rPr>
      <t>Életfa Napközi Otthonos Székhely Óvoda</t>
    </r>
    <r>
      <rPr>
        <sz val="10"/>
        <rFont val="Book Antiqua"/>
        <family val="1"/>
      </rPr>
      <t xml:space="preserve"> módosított előirányzat</t>
    </r>
  </si>
  <si>
    <r>
      <rPr>
        <b/>
        <sz val="10"/>
        <rFont val="Book Antiqua"/>
        <family val="1"/>
      </rPr>
      <t>Goldmark Károly Művelődési Központ</t>
    </r>
    <r>
      <rPr>
        <sz val="10"/>
        <rFont val="Book Antiqua"/>
        <family val="1"/>
      </rPr>
      <t xml:space="preserve"> módosított előirányzat</t>
    </r>
  </si>
  <si>
    <r>
      <rPr>
        <b/>
        <sz val="10"/>
        <rFont val="Book Antiqua"/>
        <family val="1"/>
      </rPr>
      <t>F.Gy. Városi Könyvtár</t>
    </r>
    <r>
      <rPr>
        <sz val="10"/>
        <rFont val="Book Antiqua"/>
        <family val="1"/>
      </rPr>
      <t xml:space="preserve"> módosított előir.</t>
    </r>
  </si>
  <si>
    <r>
      <rPr>
        <b/>
        <sz val="10"/>
        <rFont val="Book Antiqua"/>
        <family val="1"/>
      </rPr>
      <t xml:space="preserve">Keszthely Város Önk. Alapellátási Intézete </t>
    </r>
    <r>
      <rPr>
        <sz val="10"/>
        <rFont val="Book Antiqua"/>
        <family val="1"/>
      </rPr>
      <t>módosított előir.</t>
    </r>
  </si>
  <si>
    <r>
      <rPr>
        <b/>
        <sz val="10"/>
        <rFont val="Book Antiqua"/>
        <family val="1"/>
      </rPr>
      <t xml:space="preserve">Keszthely Város Önk. Egyesített Szociális Intézménye </t>
    </r>
    <r>
      <rPr>
        <sz val="10"/>
        <rFont val="Book Antiqua"/>
        <family val="1"/>
      </rPr>
      <t>módosított ei.</t>
    </r>
  </si>
  <si>
    <r>
      <rPr>
        <b/>
        <sz val="10"/>
        <rFont val="Book Antiqua"/>
        <family val="1"/>
      </rPr>
      <t xml:space="preserve">Balatoni Múzeum </t>
    </r>
    <r>
      <rPr>
        <sz val="10"/>
        <rFont val="Book Antiqua"/>
        <family val="1"/>
      </rPr>
      <t>módosított ei.</t>
    </r>
  </si>
  <si>
    <r>
      <rPr>
        <b/>
        <sz val="10"/>
        <rFont val="Book Antiqua"/>
        <family val="1"/>
      </rPr>
      <t xml:space="preserve">Gazdasági Ellátó Szervezet Keszthely </t>
    </r>
    <r>
      <rPr>
        <sz val="10"/>
        <rFont val="Book Antiqua"/>
        <family val="1"/>
      </rPr>
      <t>módosított előirányzat</t>
    </r>
  </si>
  <si>
    <t>Költségvetési szervek módosított előirányzata összesen</t>
  </si>
  <si>
    <t>Önkormányzat mód. ei</t>
  </si>
  <si>
    <t>Költségvetési szervek mód. Ei.</t>
  </si>
  <si>
    <r>
      <rPr>
        <b/>
        <sz val="9"/>
        <rFont val="Book Antiqua"/>
        <family val="1"/>
      </rPr>
      <t>Életfa Napközi Otthonos Székhely Óvoda</t>
    </r>
    <r>
      <rPr>
        <sz val="9"/>
        <rFont val="Book Antiqua"/>
        <family val="1"/>
      </rPr>
      <t xml:space="preserve"> módosított előir.</t>
    </r>
  </si>
  <si>
    <r>
      <rPr>
        <b/>
        <sz val="9"/>
        <rFont val="Book Antiqua"/>
        <family val="1"/>
      </rPr>
      <t xml:space="preserve">Goldmark Károly Művelődési Központ </t>
    </r>
    <r>
      <rPr>
        <sz val="9"/>
        <rFont val="Book Antiqua"/>
        <family val="1"/>
      </rPr>
      <t xml:space="preserve"> módosított előirányzat</t>
    </r>
  </si>
  <si>
    <r>
      <rPr>
        <b/>
        <sz val="9"/>
        <rFont val="Book Antiqua"/>
        <family val="1"/>
      </rPr>
      <t>Gazdasági Ellátó Szervezet Keszthely</t>
    </r>
    <r>
      <rPr>
        <sz val="9"/>
        <rFont val="Book Antiqua"/>
        <family val="1"/>
      </rPr>
      <t xml:space="preserve"> módosított előirányzat</t>
    </r>
  </si>
  <si>
    <r>
      <rPr>
        <b/>
        <sz val="9"/>
        <rFont val="Book Antiqua"/>
        <family val="1"/>
      </rPr>
      <t>Balatoni Múzeum</t>
    </r>
    <r>
      <rPr>
        <sz val="9"/>
        <rFont val="Book Antiqua"/>
        <family val="1"/>
      </rPr>
      <t xml:space="preserve"> mód. előirányzat</t>
    </r>
  </si>
  <si>
    <r>
      <rPr>
        <b/>
        <sz val="9"/>
        <rFont val="Book Antiqua"/>
        <family val="1"/>
      </rPr>
      <t>Keszthely Város Önkorm. Egyesített Szociális Intézménye</t>
    </r>
    <r>
      <rPr>
        <sz val="9"/>
        <rFont val="Book Antiqua"/>
        <family val="1"/>
      </rPr>
      <t xml:space="preserve"> mód. Ei.</t>
    </r>
  </si>
  <si>
    <r>
      <rPr>
        <b/>
        <sz val="9"/>
        <rFont val="Book Antiqua"/>
        <family val="1"/>
      </rPr>
      <t xml:space="preserve">F.Gy. Városi Könyvtár </t>
    </r>
    <r>
      <rPr>
        <sz val="9"/>
        <rFont val="Book Antiqua"/>
        <family val="1"/>
      </rPr>
      <t>módosított ei.</t>
    </r>
  </si>
  <si>
    <r>
      <t xml:space="preserve">Keszthelyi Közös Önkormányzati Hivatal </t>
    </r>
    <r>
      <rPr>
        <sz val="9"/>
        <rFont val="Book Antiqua"/>
        <family val="1"/>
      </rPr>
      <t>módosított ei.</t>
    </r>
  </si>
  <si>
    <r>
      <rPr>
        <b/>
        <sz val="9"/>
        <rFont val="Book Antiqua"/>
        <family val="1"/>
      </rPr>
      <t xml:space="preserve">Keszthely Város Önkorm. Alapellátási Intézete </t>
    </r>
    <r>
      <rPr>
        <sz val="9"/>
        <rFont val="Book Antiqua"/>
        <family val="1"/>
      </rPr>
      <t>módosított ei.</t>
    </r>
  </si>
  <si>
    <t xml:space="preserve">Összesen mód. Ei. </t>
  </si>
  <si>
    <t>Önkormány-zat módosított  előirányzat</t>
  </si>
  <si>
    <t>Költségvetési szervek módosított előirányzata</t>
  </si>
  <si>
    <t>Magasnyomású mosó</t>
  </si>
  <si>
    <t>Sütő (kombinált)</t>
  </si>
  <si>
    <t>Kasza</t>
  </si>
  <si>
    <t>Fénymásoló</t>
  </si>
  <si>
    <t>Lengőkéses kasza</t>
  </si>
  <si>
    <t>Takarítógép</t>
  </si>
  <si>
    <t>Kisteherautó</t>
  </si>
  <si>
    <t>Ipari mosogatógép</t>
  </si>
  <si>
    <t>Hómaró</t>
  </si>
  <si>
    <t>Lombszívó</t>
  </si>
  <si>
    <t>Riasztó</t>
  </si>
  <si>
    <t xml:space="preserve">Játszótér (Egry isk. + Gagarin u. óvoda) </t>
  </si>
  <si>
    <t>Nyilászárók ( Kísérleti u. Óvoda)</t>
  </si>
  <si>
    <t>Járműfelújítás</t>
  </si>
  <si>
    <t>Tűzjelző</t>
  </si>
  <si>
    <t xml:space="preserve">Erzsébet királyné útja gyalogos átvezetés </t>
  </si>
  <si>
    <t xml:space="preserve">VÜZ Nonprofit Kft - BFT pályázat "Keszthelyi Balaton-part menti területek, sétányok fejlesztése II. ütem , KJAVSE kikötő kerékpáros átvezető híd és sétány </t>
  </si>
  <si>
    <t>Belső ellenőrzés</t>
  </si>
  <si>
    <t xml:space="preserve">Szociális ágazati pótlék </t>
  </si>
  <si>
    <t>Keszthely és Környéke Kistérségi Többcélú Társulás ebből:</t>
  </si>
  <si>
    <t>Bérkompenzáció</t>
  </si>
  <si>
    <t xml:space="preserve">Állami támogatás </t>
  </si>
  <si>
    <t>Jelzőrendszeres házi segítségnyújtás</t>
  </si>
  <si>
    <t>Támogató szolgálat</t>
  </si>
  <si>
    <t>Családsegítő és gyermekjóléti szolgálat</t>
  </si>
  <si>
    <t xml:space="preserve">Házi segítségnyújtás </t>
  </si>
  <si>
    <t>Mindenféle egyéb szabadidős szolg. 086090</t>
  </si>
  <si>
    <t>Köztemetőfenntartás 013320</t>
  </si>
  <si>
    <t>Út, autópálya ép., 045120</t>
  </si>
  <si>
    <t>Kölcsön</t>
  </si>
  <si>
    <t>Felhalmozási célú támogatás áht-n kívülre</t>
  </si>
  <si>
    <t xml:space="preserve">Kölcsö-nök </t>
  </si>
  <si>
    <t>II.Felhalmozási  költségvetés</t>
  </si>
  <si>
    <t>ebből: köt.fel.</t>
  </si>
  <si>
    <t>Kölcsön nyújtás</t>
  </si>
  <si>
    <t>KEOP "Fotovoltaikus rendszerek kialakítása"</t>
  </si>
  <si>
    <t>Innovációs Inkubátorház Kft. Törzstőke emelése</t>
  </si>
  <si>
    <t>Bünmegelőzés (31060)</t>
  </si>
  <si>
    <t>Motor beszerzés</t>
  </si>
  <si>
    <t>Felújítások, beruházások előkészítése, közbeszerzés, műszaki ellenőrzés, hirdetmények díja és egyéb terv. díj</t>
  </si>
  <si>
    <t>Köztemetőfenntartás (013320)</t>
  </si>
  <si>
    <t xml:space="preserve">Szent Miklós temtőben I. világháborús emlékmű </t>
  </si>
  <si>
    <t xml:space="preserve">Fő tér 1. épület (vizesblokk)(akadályment.1000) </t>
  </si>
  <si>
    <t xml:space="preserve">Kinizsi utca </t>
  </si>
  <si>
    <t xml:space="preserve">Ruszek utca </t>
  </si>
  <si>
    <t>Pázmány Péter utca</t>
  </si>
  <si>
    <t>Zámor utca</t>
  </si>
  <si>
    <t>Bajcsy utca</t>
  </si>
  <si>
    <t>Civil szervezetek működési támogatása (084031)</t>
  </si>
  <si>
    <t>Zámor Térségéért Egyesület PM 50</t>
  </si>
  <si>
    <t>Keszthely Kertvárosért Egyesület -PM 100</t>
  </si>
  <si>
    <t>Csány-Szendrey ÁMK Gyermekekért Alapítvány PM</t>
  </si>
  <si>
    <t>Rákóczi Szövetség PM</t>
  </si>
  <si>
    <t>Keszthelyi Belvárosi Kereskedők Egyesületete - PM 400, TVKB 150</t>
  </si>
  <si>
    <t>Bethlen Gábor Nyugdíjas Klub TVKB 50</t>
  </si>
  <si>
    <t>Helikon Kórus és Baráti Köre Közhasznú Egyesület TVKB</t>
  </si>
  <si>
    <t>Keszthelyi Yacht Club PM</t>
  </si>
  <si>
    <t>Balatoni Strand Kézilabda Egyesület TVKB 100, PM 100</t>
  </si>
  <si>
    <t>Keszthelyi Kilóméterek Egyesület - PM 300, PM 500</t>
  </si>
  <si>
    <t xml:space="preserve">Keszthelyi Televízió Nonprofit Kft. </t>
  </si>
  <si>
    <t>Szent Erzsébet Jótékonysági Alapítvány- fűtéskorszerűsítés</t>
  </si>
  <si>
    <t xml:space="preserve">Magyarok Nagyasszonya Plébánia  Szent Család templomkert játszótér </t>
  </si>
  <si>
    <t>Pénzmarad-vány igénybe-vétel</t>
  </si>
  <si>
    <t>Központi kv.befiz. 018020</t>
  </si>
  <si>
    <t>Lovassy u. 15-23. házak csapadékvíz elvezetése</t>
  </si>
  <si>
    <t>Bakacs u. 10. fűtéskorszerűsítése</t>
  </si>
  <si>
    <t>Sopron Utcai Tagóvoda felújítása</t>
  </si>
  <si>
    <t xml:space="preserve">2013. 11. havi bérkompenzáció </t>
  </si>
  <si>
    <t>Előző évi állami támogatás visszafizetés</t>
  </si>
  <si>
    <t>Központi költségvetési befizetések (018020)</t>
  </si>
  <si>
    <t>Da Bibere Zalai Borlovagrend - PM</t>
  </si>
  <si>
    <t>Zeneiskola Baráti Kör - PM 120, OKIB 100</t>
  </si>
  <si>
    <t>Magyar Máltai Szeretetszolgálat Keszthelyi Csoportja - PM 100, ESZEB 300</t>
  </si>
  <si>
    <t>Keszthelyi Turisztikai Egyesület PM 600, TVKB 150, EEB 100</t>
  </si>
  <si>
    <t>Nagycsaládosok Keszthelyi Egyesülete - PM 100, EEB 80</t>
  </si>
  <si>
    <t>Szent Erzsébet Alapítvány - ESZEB 150, EEB 100</t>
  </si>
  <si>
    <t>Értelmi Fogyatékos Gyerm.Alapítvány - OB 100</t>
  </si>
  <si>
    <t>Erdei Faluért Kiemelten Közh.Alapítvány - PM</t>
  </si>
  <si>
    <t>Keszthelyi Nétánc Hagy.  Alapítvány - PM</t>
  </si>
  <si>
    <t xml:space="preserve">Látásfogyatékosok Keszthelyi Kistérségi Egy.-EEB </t>
  </si>
  <si>
    <t>Keszthely Város Sportjáért és Okt.Egyesület - EEB</t>
  </si>
  <si>
    <t>Jóakarat Óvodai Alapítvány - hangszer</t>
  </si>
  <si>
    <t>Keszthelyi Életfa Óvoda</t>
  </si>
  <si>
    <t>Kazán</t>
  </si>
  <si>
    <t>Számítógép</t>
  </si>
  <si>
    <t>Radiátor, fagyasztó</t>
  </si>
  <si>
    <t>Zeneiskola - fénymásoló</t>
  </si>
  <si>
    <t>Vajda János Gimnázium - riasztó</t>
  </si>
  <si>
    <t>Épület kamera</t>
  </si>
  <si>
    <t>Csőkamera</t>
  </si>
  <si>
    <t>Vega traktor és tartozékai</t>
  </si>
  <si>
    <t>Szerver</t>
  </si>
  <si>
    <t>Seprőgép és adapter</t>
  </si>
  <si>
    <t>Egry J. Általános Iskola és AMI felújítása</t>
  </si>
  <si>
    <t>Csány-Szendrey ÁMK szigetelés</t>
  </si>
  <si>
    <t>Balaton Fesztivál Alapítvány TVKB 100, OKIB150</t>
  </si>
  <si>
    <t>ebből: köt. Feladat</t>
  </si>
  <si>
    <t>Gyermekvéd.ellátások 104051</t>
  </si>
  <si>
    <t xml:space="preserve">Ár- és belvíz-véd.tev. 047410 </t>
  </si>
  <si>
    <t>Helyi önkormányzatok kiegészítő támogatásai</t>
  </si>
  <si>
    <t>Működési célú központosított előirányzatok</t>
  </si>
  <si>
    <t>Maradvány igénybevétele</t>
  </si>
  <si>
    <t>Államháztartáson belüli megelőlegezések</t>
  </si>
  <si>
    <t xml:space="preserve">Államháztartáson belüli megelőlegez. folyósítása </t>
  </si>
  <si>
    <t>9. Államháztartáson belüli megelőlegezések</t>
  </si>
  <si>
    <t>10. Államháztartáson belüli megelőlegezések visszafizetése</t>
  </si>
  <si>
    <t>Áht-n belüli megelőlegezések vissza-fizetése</t>
  </si>
  <si>
    <t>ÁHT-n belüli megelőlegezések vissza-fizetése</t>
  </si>
  <si>
    <t xml:space="preserve">ÁHT-n belüli megelőlegezések </t>
  </si>
  <si>
    <t>Önk.elszám. 018010 Módosítás</t>
  </si>
  <si>
    <t>Helyi önk. kiegészítő tám.</t>
  </si>
  <si>
    <t>Beruhá-zások</t>
  </si>
  <si>
    <t>Egyes szoc. pénzbeli és természetbeli ell. 107060</t>
  </si>
  <si>
    <t>Mikrofonok (3db), és mikrofonkábel</t>
  </si>
  <si>
    <t xml:space="preserve">Vitrines szekrény </t>
  </si>
  <si>
    <t xml:space="preserve">Villanybojler </t>
  </si>
  <si>
    <t xml:space="preserve">Polcrendszer </t>
  </si>
  <si>
    <t xml:space="preserve">Számítástechnikai eszközök (szerver, számítógépek, nyomtatók) </t>
  </si>
  <si>
    <t>Konyhaszekrény</t>
  </si>
  <si>
    <t xml:space="preserve">Fénymásolók  </t>
  </si>
  <si>
    <t>Kerékpárok</t>
  </si>
  <si>
    <t xml:space="preserve">Mikrofonok </t>
  </si>
  <si>
    <t xml:space="preserve">Bútor beszerzés, előleg </t>
  </si>
  <si>
    <t>Szőnyeg</t>
  </si>
  <si>
    <t xml:space="preserve">Vízforralók, kávéfőző </t>
  </si>
  <si>
    <t>Fényképezőgépek</t>
  </si>
  <si>
    <t>Hűtőgép</t>
  </si>
  <si>
    <t xml:space="preserve">Forgószék </t>
  </si>
  <si>
    <t>Támoga-tásért. Bev.</t>
  </si>
  <si>
    <t>V. Hitel felvétele</t>
  </si>
  <si>
    <t>Egyéb közhat. Bev.</t>
  </si>
  <si>
    <t>Felhalm. célú önk. támogatások</t>
  </si>
  <si>
    <t>Felhalmozási bevételek</t>
  </si>
  <si>
    <t>Egyéb felhalm. bevételek</t>
  </si>
  <si>
    <t xml:space="preserve">Maradvány </t>
  </si>
  <si>
    <t>Gyermekvéd.ell. 104051</t>
  </si>
  <si>
    <t>Munka-adókat terhelő járulékok és szoc. hj. adó</t>
  </si>
  <si>
    <t>Helyi önk. kieg. tám.</t>
  </si>
  <si>
    <t>Maradvány igénybevétel</t>
  </si>
  <si>
    <t>Műkö-dési bevételek</t>
  </si>
  <si>
    <t xml:space="preserve">V. Hitelek </t>
  </si>
  <si>
    <t>3. Működési bevételek</t>
  </si>
  <si>
    <t>Balatoni Múzeum</t>
  </si>
  <si>
    <t>Lemezszekrény</t>
  </si>
  <si>
    <t>Fűtéskorszerűsítés</t>
  </si>
  <si>
    <t>Zongora</t>
  </si>
  <si>
    <t>Keszthely Életfa Óvoda</t>
  </si>
  <si>
    <t xml:space="preserve">Sík Sándor Római Katolikus Ált. Isk. </t>
  </si>
  <si>
    <t>Momdif Egyesület PM</t>
  </si>
  <si>
    <t>Keszthely és Környéke Egészségügyéért Alapítvány</t>
  </si>
  <si>
    <t>Önkormányzati vagyonnal való gazdálkodás kapcsolatos feladatok (013350)</t>
  </si>
  <si>
    <t>VÜZ Nonprofit Kft. - napelemes rendszerek kialakítására benyújtott pályázat önrésze</t>
  </si>
  <si>
    <t>1.Működési és közhatalmi bevételek</t>
  </si>
  <si>
    <t>2.Önkormányzat költségvetési támogatása, előleg</t>
  </si>
  <si>
    <t>6. Hitelek /előleg</t>
  </si>
  <si>
    <t>15. Hiteltörl. kölcsön nyújt., előleg</t>
  </si>
  <si>
    <t xml:space="preserve">Mobiltelefonok  </t>
  </si>
  <si>
    <t>Goldmark Károly Művelődési Központ</t>
  </si>
  <si>
    <t>Fejér György Városi Könyvtár</t>
  </si>
  <si>
    <t>Önk. fel. finanszírozására nyújtott támogatás visszafizetése</t>
  </si>
  <si>
    <t>NRSZH - kistérség támogató szolgálat - 2012. évi normatíva visszafizetés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</si>
</sst>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\ _F_t_-;\-* #,##0.00\ _F_t_-;_-* \-??\ _F_t_-;_-@_-"/>
    <numFmt numFmtId="165" formatCode="_-* #,##0\ _F_t_-;\-* #,##0\ _F_t_-;_-* \-??\ _F_t_-;_-@_-"/>
    <numFmt numFmtId="166" formatCode="_-* #,##0\ _F_t_-;\-* #,##0\ _F_t_-;_-* &quot;-&quot;??\ _F_t_-;_-@_-"/>
    <numFmt numFmtId="167" formatCode="#,##0_ ;\-#,##0\ "/>
    <numFmt numFmtId="168" formatCode="_-* #,##0.0\ _F_t_-;\-* #,##0.0\ _F_t_-;_-* \-??\ _F_t_-;_-@_-"/>
    <numFmt numFmtId="169" formatCode="[$-40E]yyyy\.\ mmmm\ d\."/>
    <numFmt numFmtId="170" formatCode="0.0"/>
  </numFmts>
  <fonts count="48">
    <font>
      <sz val="10"/>
      <name val="Arial"/>
      <family val="2"/>
    </font>
    <font>
      <sz val="11"/>
      <color indexed="8"/>
      <name val="Calibri"/>
      <family val="2"/>
    </font>
    <font>
      <sz val="10"/>
      <name val="Book Antiqua"/>
      <family val="1"/>
    </font>
    <font>
      <b/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i/>
      <sz val="16"/>
      <name val="Arial"/>
      <family val="2"/>
    </font>
    <font>
      <sz val="7"/>
      <name val="Book Antiqua"/>
      <family val="1"/>
    </font>
    <font>
      <b/>
      <sz val="9"/>
      <name val="Book Antiqua"/>
      <family val="1"/>
    </font>
    <font>
      <i/>
      <sz val="10"/>
      <name val="Book Antiqua"/>
      <family val="1"/>
    </font>
    <font>
      <sz val="8"/>
      <name val="Book Antiqua"/>
      <family val="1"/>
    </font>
    <font>
      <sz val="9"/>
      <name val="Book Antiqua"/>
      <family val="1"/>
    </font>
    <font>
      <b/>
      <sz val="10"/>
      <name val="Arial"/>
      <family val="2"/>
    </font>
    <font>
      <sz val="10"/>
      <name val="Arial CE"/>
      <family val="0"/>
    </font>
    <font>
      <b/>
      <sz val="10"/>
      <name val="Arial CE"/>
      <family val="0"/>
    </font>
    <font>
      <b/>
      <sz val="8"/>
      <name val="Book Antiqua"/>
      <family val="1"/>
    </font>
    <font>
      <b/>
      <sz val="7"/>
      <name val="Book Antiqua"/>
      <family val="1"/>
    </font>
    <font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/>
      <bottom/>
    </border>
    <border>
      <left style="thin"/>
      <right style="thin"/>
      <top/>
      <bottom style="medium"/>
    </border>
    <border>
      <left style="medium"/>
      <right/>
      <top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/>
      <bottom/>
    </border>
    <border>
      <left style="medium"/>
      <right style="thin"/>
      <top/>
      <bottom style="medium"/>
    </border>
    <border>
      <left/>
      <right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/>
      <right/>
      <top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medium"/>
      <right style="thin">
        <color indexed="8"/>
      </right>
      <top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thin"/>
      <right/>
      <top style="medium"/>
      <bottom/>
    </border>
    <border>
      <left style="medium"/>
      <right style="thin"/>
      <top style="medium"/>
      <bottom/>
    </border>
    <border>
      <left/>
      <right style="thin"/>
      <top/>
      <bottom style="thin"/>
    </border>
    <border>
      <left style="medium"/>
      <right style="thin"/>
      <top style="thin"/>
      <bottom style="medium"/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/>
      <top/>
      <bottom style="medium"/>
    </border>
    <border>
      <left style="medium"/>
      <right/>
      <top/>
      <bottom/>
    </border>
    <border>
      <left style="thin"/>
      <right style="thin"/>
      <top style="medium"/>
      <bottom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medium"/>
      <bottom/>
    </border>
    <border>
      <left style="thin"/>
      <right/>
      <top/>
      <bottom/>
    </border>
    <border>
      <left style="thin"/>
      <right style="medium"/>
      <top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/>
      <bottom style="thin">
        <color indexed="8"/>
      </bottom>
    </border>
    <border>
      <left/>
      <right style="thin"/>
      <top style="medium"/>
      <bottom style="medium"/>
    </border>
    <border>
      <left style="thin"/>
      <right/>
      <top style="medium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 style="thin"/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/>
    </border>
    <border>
      <left style="thin">
        <color indexed="8"/>
      </left>
      <right>
        <color indexed="63"/>
      </right>
      <top/>
      <bottom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/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/>
      <right style="medium"/>
      <top/>
      <bottom style="thin"/>
    </border>
    <border>
      <left/>
      <right style="medium"/>
      <top style="thin"/>
      <bottom/>
    </border>
    <border>
      <left>
        <color indexed="63"/>
      </left>
      <right style="medium"/>
      <top style="thin"/>
      <bottom style="thin"/>
    </border>
    <border>
      <left/>
      <right style="medium"/>
      <top/>
      <bottom/>
    </border>
    <border>
      <left style="medium"/>
      <right/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thin">
        <color indexed="8"/>
      </right>
      <top/>
      <bottom>
        <color indexed="63"/>
      </bottom>
    </border>
    <border>
      <left>
        <color indexed="63"/>
      </left>
      <right style="medium"/>
      <top style="medium"/>
      <bottom/>
    </border>
    <border>
      <left style="thin"/>
      <right style="medium"/>
      <top/>
      <bottom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/>
    </border>
    <border>
      <left/>
      <right/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/>
      <right style="thin">
        <color indexed="8"/>
      </right>
      <top style="thin"/>
      <bottom style="thin"/>
    </border>
    <border>
      <left/>
      <right>
        <color indexed="63"/>
      </right>
      <top style="medium"/>
      <bottom style="thin">
        <color indexed="8"/>
      </bottom>
    </border>
    <border>
      <left style="medium"/>
      <right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/>
      <right/>
      <top style="medium"/>
      <bottom style="medium"/>
    </border>
    <border>
      <left style="medium"/>
      <right/>
      <top style="medium"/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2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7" borderId="0" applyNumberFormat="0" applyBorder="0" applyAlignment="0" applyProtection="0"/>
    <xf numFmtId="0" fontId="35" fillId="10" borderId="0" applyNumberFormat="0" applyBorder="0" applyAlignment="0" applyProtection="0"/>
    <xf numFmtId="0" fontId="35" fillId="3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7" borderId="0" applyNumberFormat="0" applyBorder="0" applyAlignment="0" applyProtection="0"/>
    <xf numFmtId="0" fontId="36" fillId="13" borderId="0" applyNumberFormat="0" applyBorder="0" applyAlignment="0" applyProtection="0"/>
    <xf numFmtId="0" fontId="36" fillId="3" borderId="0" applyNumberFormat="0" applyBorder="0" applyAlignment="0" applyProtection="0"/>
    <xf numFmtId="0" fontId="37" fillId="14" borderId="1" applyNumberFormat="0" applyAlignment="0" applyProtection="0"/>
    <xf numFmtId="0" fontId="18" fillId="0" borderId="0" applyNumberFormat="0" applyFill="0" applyBorder="0" applyAlignment="0" applyProtection="0"/>
    <xf numFmtId="0" fontId="6" fillId="0" borderId="0" applyNumberFormat="0" applyFill="0" applyBorder="0" applyProtection="0">
      <alignment horizontal="center"/>
    </xf>
    <xf numFmtId="0" fontId="19" fillId="0" borderId="2" applyNumberFormat="0" applyFill="0" applyAlignment="0" applyProtection="0"/>
    <xf numFmtId="0" fontId="24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38" fillId="15" borderId="5" applyNumberFormat="0" applyAlignment="0" applyProtection="0"/>
    <xf numFmtId="164" fontId="0" fillId="0" borderId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16" borderId="7" applyNumberFormat="0" applyFont="0" applyAlignment="0" applyProtection="0"/>
    <xf numFmtId="0" fontId="36" fillId="11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41" fillId="22" borderId="0" applyNumberFormat="0" applyBorder="0" applyAlignment="0" applyProtection="0"/>
    <xf numFmtId="0" fontId="42" fillId="2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" borderId="1" applyNumberFormat="0" applyAlignment="0" applyProtection="0"/>
    <xf numFmtId="9" fontId="0" fillId="0" borderId="0" applyFont="0" applyFill="0" applyBorder="0" applyAlignment="0" applyProtection="0"/>
  </cellStyleXfs>
  <cellXfs count="7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2" fillId="0" borderId="0" xfId="0" applyFont="1" applyFill="1" applyAlignment="1">
      <alignment/>
    </xf>
    <xf numFmtId="166" fontId="2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left" vertical="top" wrapText="1" indent="1"/>
    </xf>
    <xf numFmtId="0" fontId="10" fillId="0" borderId="0" xfId="0" applyFont="1" applyAlignment="1">
      <alignment/>
    </xf>
    <xf numFmtId="166" fontId="4" fillId="0" borderId="0" xfId="41" applyNumberFormat="1" applyFont="1" applyFill="1" applyBorder="1" applyAlignment="1">
      <alignment/>
    </xf>
    <xf numFmtId="0" fontId="11" fillId="0" borderId="12" xfId="0" applyFont="1" applyFill="1" applyBorder="1" applyAlignment="1">
      <alignment horizontal="left" wrapText="1" indent="1"/>
    </xf>
    <xf numFmtId="0" fontId="11" fillId="0" borderId="0" xfId="0" applyFont="1" applyFill="1" applyAlignment="1">
      <alignment wrapText="1"/>
    </xf>
    <xf numFmtId="166" fontId="2" fillId="0" borderId="13" xfId="41" applyNumberFormat="1" applyFont="1" applyFill="1" applyBorder="1" applyAlignment="1">
      <alignment/>
    </xf>
    <xf numFmtId="166" fontId="2" fillId="0" borderId="14" xfId="41" applyNumberFormat="1" applyFont="1" applyFill="1" applyBorder="1" applyAlignment="1">
      <alignment/>
    </xf>
    <xf numFmtId="166" fontId="3" fillId="0" borderId="15" xfId="41" applyNumberFormat="1" applyFont="1" applyFill="1" applyBorder="1" applyAlignment="1">
      <alignment/>
    </xf>
    <xf numFmtId="166" fontId="2" fillId="0" borderId="15" xfId="41" applyNumberFormat="1" applyFont="1" applyFill="1" applyBorder="1" applyAlignment="1">
      <alignment/>
    </xf>
    <xf numFmtId="166" fontId="2" fillId="0" borderId="16" xfId="41" applyNumberFormat="1" applyFont="1" applyFill="1" applyBorder="1" applyAlignment="1">
      <alignment horizontal="right"/>
    </xf>
    <xf numFmtId="166" fontId="2" fillId="0" borderId="16" xfId="41" applyNumberFormat="1" applyFont="1" applyFill="1" applyBorder="1" applyAlignment="1">
      <alignment/>
    </xf>
    <xf numFmtId="166" fontId="2" fillId="0" borderId="14" xfId="41" applyNumberFormat="1" applyFont="1" applyFill="1" applyBorder="1" applyAlignment="1">
      <alignment horizontal="right"/>
    </xf>
    <xf numFmtId="166" fontId="2" fillId="0" borderId="17" xfId="41" applyNumberFormat="1" applyFont="1" applyFill="1" applyBorder="1" applyAlignment="1">
      <alignment/>
    </xf>
    <xf numFmtId="166" fontId="2" fillId="0" borderId="18" xfId="41" applyNumberFormat="1" applyFont="1" applyFill="1" applyBorder="1" applyAlignment="1">
      <alignment horizontal="right"/>
    </xf>
    <xf numFmtId="166" fontId="2" fillId="0" borderId="18" xfId="41" applyNumberFormat="1" applyFont="1" applyFill="1" applyBorder="1" applyAlignment="1">
      <alignment/>
    </xf>
    <xf numFmtId="166" fontId="3" fillId="0" borderId="16" xfId="41" applyNumberFormat="1" applyFont="1" applyFill="1" applyBorder="1" applyAlignment="1">
      <alignment horizontal="right"/>
    </xf>
    <xf numFmtId="165" fontId="0" fillId="0" borderId="0" xfId="41" applyNumberFormat="1" applyFill="1" applyAlignment="1">
      <alignment wrapText="1"/>
    </xf>
    <xf numFmtId="3" fontId="2" fillId="0" borderId="13" xfId="0" applyNumberFormat="1" applyFont="1" applyFill="1" applyBorder="1" applyAlignment="1">
      <alignment/>
    </xf>
    <xf numFmtId="3" fontId="2" fillId="0" borderId="19" xfId="0" applyNumberFormat="1" applyFont="1" applyFill="1" applyBorder="1" applyAlignment="1">
      <alignment/>
    </xf>
    <xf numFmtId="3" fontId="3" fillId="0" borderId="15" xfId="0" applyNumberFormat="1" applyFont="1" applyFill="1" applyBorder="1" applyAlignment="1">
      <alignment/>
    </xf>
    <xf numFmtId="3" fontId="2" fillId="0" borderId="15" xfId="0" applyNumberFormat="1" applyFont="1" applyFill="1" applyBorder="1" applyAlignment="1">
      <alignment/>
    </xf>
    <xf numFmtId="3" fontId="2" fillId="0" borderId="20" xfId="0" applyNumberFormat="1" applyFont="1" applyFill="1" applyBorder="1" applyAlignment="1">
      <alignment/>
    </xf>
    <xf numFmtId="3" fontId="2" fillId="0" borderId="17" xfId="0" applyNumberFormat="1" applyFont="1" applyFill="1" applyBorder="1" applyAlignment="1">
      <alignment/>
    </xf>
    <xf numFmtId="3" fontId="2" fillId="0" borderId="21" xfId="0" applyNumberFormat="1" applyFont="1" applyFill="1" applyBorder="1" applyAlignment="1">
      <alignment/>
    </xf>
    <xf numFmtId="0" fontId="4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11" fillId="0" borderId="24" xfId="0" applyFont="1" applyFill="1" applyBorder="1" applyAlignment="1">
      <alignment horizontal="center" wrapText="1"/>
    </xf>
    <xf numFmtId="0" fontId="11" fillId="0" borderId="25" xfId="0" applyFont="1" applyFill="1" applyBorder="1" applyAlignment="1">
      <alignment horizontal="center" wrapText="1"/>
    </xf>
    <xf numFmtId="0" fontId="11" fillId="0" borderId="26" xfId="0" applyFont="1" applyFill="1" applyBorder="1" applyAlignment="1">
      <alignment horizontal="center" wrapText="1"/>
    </xf>
    <xf numFmtId="0" fontId="2" fillId="0" borderId="27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165" fontId="8" fillId="0" borderId="28" xfId="41" applyNumberFormat="1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4" fillId="0" borderId="29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5" fillId="0" borderId="29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5" xfId="0" applyFont="1" applyBorder="1" applyAlignment="1">
      <alignment horizontal="left" indent="2"/>
    </xf>
    <xf numFmtId="0" fontId="5" fillId="0" borderId="15" xfId="0" applyFont="1" applyBorder="1" applyAlignment="1">
      <alignment wrapText="1"/>
    </xf>
    <xf numFmtId="0" fontId="4" fillId="0" borderId="0" xfId="0" applyFont="1" applyAlignment="1">
      <alignment horizontal="center"/>
    </xf>
    <xf numFmtId="0" fontId="5" fillId="0" borderId="28" xfId="0" applyFont="1" applyBorder="1" applyAlignment="1">
      <alignment/>
    </xf>
    <xf numFmtId="0" fontId="3" fillId="0" borderId="30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13" fillId="0" borderId="0" xfId="0" applyFont="1" applyAlignment="1">
      <alignment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166" fontId="2" fillId="0" borderId="15" xfId="41" applyNumberFormat="1" applyFont="1" applyBorder="1" applyAlignment="1">
      <alignment wrapText="1"/>
    </xf>
    <xf numFmtId="0" fontId="3" fillId="0" borderId="12" xfId="0" applyFont="1" applyBorder="1" applyAlignment="1">
      <alignment horizontal="center" vertical="top" wrapText="1"/>
    </xf>
    <xf numFmtId="166" fontId="3" fillId="0" borderId="27" xfId="41" applyNumberFormat="1" applyFont="1" applyBorder="1" applyAlignment="1">
      <alignment vertical="center" wrapText="1"/>
    </xf>
    <xf numFmtId="166" fontId="3" fillId="0" borderId="27" xfId="41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vertical="top" wrapText="1"/>
    </xf>
    <xf numFmtId="166" fontId="13" fillId="0" borderId="0" xfId="41" applyNumberFormat="1" applyFont="1" applyAlignment="1">
      <alignment/>
    </xf>
    <xf numFmtId="0" fontId="10" fillId="0" borderId="17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1" fontId="7" fillId="0" borderId="35" xfId="0" applyNumberFormat="1" applyFont="1" applyFill="1" applyBorder="1" applyAlignment="1">
      <alignment horizontal="center"/>
    </xf>
    <xf numFmtId="0" fontId="10" fillId="0" borderId="16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41" applyNumberFormat="1" applyFont="1" applyAlignment="1">
      <alignment/>
    </xf>
    <xf numFmtId="166" fontId="11" fillId="0" borderId="0" xfId="41" applyNumberFormat="1" applyFont="1" applyAlignment="1">
      <alignment/>
    </xf>
    <xf numFmtId="0" fontId="10" fillId="0" borderId="12" xfId="0" applyFont="1" applyBorder="1" applyAlignment="1">
      <alignment horizontal="left" vertical="center" wrapText="1"/>
    </xf>
    <xf numFmtId="0" fontId="2" fillId="0" borderId="37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5" xfId="41" applyNumberFormat="1" applyFont="1" applyBorder="1" applyAlignment="1">
      <alignment vertical="center" wrapText="1"/>
    </xf>
    <xf numFmtId="0" fontId="2" fillId="0" borderId="0" xfId="0" applyFont="1" applyAlignment="1">
      <alignment horizontal="left"/>
    </xf>
    <xf numFmtId="0" fontId="10" fillId="0" borderId="15" xfId="0" applyFont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1" fontId="7" fillId="0" borderId="35" xfId="41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10" fillId="0" borderId="12" xfId="0" applyFont="1" applyFill="1" applyBorder="1" applyAlignment="1">
      <alignment wrapText="1"/>
    </xf>
    <xf numFmtId="0" fontId="10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1" fontId="16" fillId="0" borderId="35" xfId="41" applyNumberFormat="1" applyFont="1" applyFill="1" applyBorder="1" applyAlignment="1">
      <alignment horizontal="center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left" wrapText="1" indent="2"/>
    </xf>
    <xf numFmtId="0" fontId="5" fillId="0" borderId="42" xfId="0" applyFont="1" applyBorder="1" applyAlignment="1">
      <alignment wrapText="1"/>
    </xf>
    <xf numFmtId="0" fontId="4" fillId="0" borderId="42" xfId="0" applyFont="1" applyBorder="1" applyAlignment="1">
      <alignment horizontal="left" wrapText="1" indent="1"/>
    </xf>
    <xf numFmtId="0" fontId="5" fillId="0" borderId="0" xfId="0" applyFont="1" applyAlignment="1">
      <alignment horizontal="left"/>
    </xf>
    <xf numFmtId="0" fontId="5" fillId="0" borderId="43" xfId="0" applyFont="1" applyBorder="1" applyAlignment="1">
      <alignment wrapText="1"/>
    </xf>
    <xf numFmtId="0" fontId="5" fillId="0" borderId="44" xfId="0" applyFont="1" applyBorder="1" applyAlignment="1">
      <alignment horizontal="center"/>
    </xf>
    <xf numFmtId="0" fontId="4" fillId="0" borderId="43" xfId="0" applyFont="1" applyBorder="1" applyAlignment="1">
      <alignment horizontal="left" wrapText="1" indent="1"/>
    </xf>
    <xf numFmtId="0" fontId="5" fillId="0" borderId="45" xfId="0" applyFont="1" applyBorder="1" applyAlignment="1">
      <alignment horizontal="center"/>
    </xf>
    <xf numFmtId="0" fontId="5" fillId="0" borderId="46" xfId="0" applyFont="1" applyBorder="1" applyAlignment="1">
      <alignment horizontal="center" wrapText="1"/>
    </xf>
    <xf numFmtId="0" fontId="5" fillId="0" borderId="43" xfId="0" applyFont="1" applyBorder="1" applyAlignment="1">
      <alignment horizontal="left" wrapText="1"/>
    </xf>
    <xf numFmtId="0" fontId="5" fillId="0" borderId="42" xfId="0" applyFont="1" applyBorder="1" applyAlignment="1">
      <alignment horizontal="left" wrapText="1"/>
    </xf>
    <xf numFmtId="0" fontId="4" fillId="0" borderId="0" xfId="0" applyFont="1" applyAlignment="1">
      <alignment horizontal="left" indent="3"/>
    </xf>
    <xf numFmtId="0" fontId="5" fillId="0" borderId="42" xfId="0" applyFont="1" applyBorder="1" applyAlignment="1">
      <alignment horizontal="center" wrapText="1"/>
    </xf>
    <xf numFmtId="0" fontId="4" fillId="0" borderId="42" xfId="0" applyFont="1" applyBorder="1" applyAlignment="1">
      <alignment wrapText="1"/>
    </xf>
    <xf numFmtId="0" fontId="5" fillId="0" borderId="47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5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left" wrapText="1" indent="1"/>
    </xf>
    <xf numFmtId="0" fontId="5" fillId="0" borderId="50" xfId="0" applyFont="1" applyBorder="1" applyAlignment="1">
      <alignment horizontal="center" wrapText="1"/>
    </xf>
    <xf numFmtId="0" fontId="5" fillId="0" borderId="46" xfId="0" applyFont="1" applyBorder="1" applyAlignment="1">
      <alignment wrapText="1"/>
    </xf>
    <xf numFmtId="0" fontId="4" fillId="0" borderId="46" xfId="0" applyFont="1" applyBorder="1" applyAlignment="1">
      <alignment horizontal="left" wrapText="1" indent="1"/>
    </xf>
    <xf numFmtId="0" fontId="5" fillId="0" borderId="0" xfId="0" applyFont="1" applyAlignment="1">
      <alignment horizontal="left" indent="3"/>
    </xf>
    <xf numFmtId="0" fontId="5" fillId="0" borderId="51" xfId="0" applyFont="1" applyBorder="1" applyAlignment="1">
      <alignment horizontal="center"/>
    </xf>
    <xf numFmtId="0" fontId="5" fillId="0" borderId="52" xfId="0" applyFont="1" applyBorder="1" applyAlignment="1">
      <alignment wrapText="1"/>
    </xf>
    <xf numFmtId="0" fontId="4" fillId="0" borderId="53" xfId="0" applyFont="1" applyBorder="1" applyAlignment="1">
      <alignment horizontal="left" wrapText="1" indent="1"/>
    </xf>
    <xf numFmtId="0" fontId="4" fillId="0" borderId="42" xfId="0" applyFont="1" applyBorder="1" applyAlignment="1">
      <alignment horizontal="left" wrapText="1"/>
    </xf>
    <xf numFmtId="0" fontId="4" fillId="0" borderId="54" xfId="0" applyFont="1" applyBorder="1" applyAlignment="1">
      <alignment horizontal="left" wrapText="1" indent="1"/>
    </xf>
    <xf numFmtId="0" fontId="5" fillId="0" borderId="55" xfId="0" applyFont="1" applyBorder="1" applyAlignment="1">
      <alignment wrapText="1"/>
    </xf>
    <xf numFmtId="0" fontId="4" fillId="0" borderId="54" xfId="0" applyFont="1" applyBorder="1" applyAlignment="1">
      <alignment horizontal="left" wrapText="1"/>
    </xf>
    <xf numFmtId="166" fontId="2" fillId="0" borderId="37" xfId="41" applyNumberFormat="1" applyFont="1" applyFill="1" applyBorder="1" applyAlignment="1">
      <alignment/>
    </xf>
    <xf numFmtId="0" fontId="4" fillId="0" borderId="15" xfId="0" applyFont="1" applyBorder="1" applyAlignment="1">
      <alignment wrapText="1"/>
    </xf>
    <xf numFmtId="166" fontId="3" fillId="0" borderId="25" xfId="41" applyNumberFormat="1" applyFont="1" applyBorder="1" applyAlignment="1">
      <alignment horizontal="center" vertical="center" wrapText="1"/>
    </xf>
    <xf numFmtId="0" fontId="2" fillId="0" borderId="37" xfId="0" applyFont="1" applyBorder="1" applyAlignment="1">
      <alignment/>
    </xf>
    <xf numFmtId="0" fontId="3" fillId="0" borderId="20" xfId="0" applyFont="1" applyBorder="1" applyAlignment="1">
      <alignment/>
    </xf>
    <xf numFmtId="0" fontId="2" fillId="0" borderId="37" xfId="0" applyFont="1" applyFill="1" applyBorder="1" applyAlignment="1">
      <alignment/>
    </xf>
    <xf numFmtId="166" fontId="2" fillId="0" borderId="13" xfId="41" applyNumberFormat="1" applyFont="1" applyFill="1" applyBorder="1" applyAlignment="1">
      <alignment wrapText="1"/>
    </xf>
    <xf numFmtId="166" fontId="2" fillId="0" borderId="15" xfId="41" applyNumberFormat="1" applyFont="1" applyFill="1" applyBorder="1" applyAlignment="1">
      <alignment wrapText="1"/>
    </xf>
    <xf numFmtId="166" fontId="2" fillId="0" borderId="15" xfId="41" applyNumberFormat="1" applyFont="1" applyFill="1" applyBorder="1" applyAlignment="1">
      <alignment vertical="top" wrapText="1"/>
    </xf>
    <xf numFmtId="166" fontId="3" fillId="0" borderId="15" xfId="41" applyNumberFormat="1" applyFont="1" applyFill="1" applyBorder="1" applyAlignment="1">
      <alignment wrapText="1"/>
    </xf>
    <xf numFmtId="166" fontId="3" fillId="0" borderId="15" xfId="41" applyNumberFormat="1" applyFont="1" applyFill="1" applyBorder="1" applyAlignment="1">
      <alignment horizontal="center"/>
    </xf>
    <xf numFmtId="166" fontId="3" fillId="0" borderId="20" xfId="41" applyNumberFormat="1" applyFont="1" applyFill="1" applyBorder="1" applyAlignment="1">
      <alignment vertical="top" wrapText="1"/>
    </xf>
    <xf numFmtId="0" fontId="3" fillId="0" borderId="15" xfId="0" applyFont="1" applyFill="1" applyBorder="1" applyAlignment="1">
      <alignment/>
    </xf>
    <xf numFmtId="0" fontId="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2" fillId="0" borderId="37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3" fillId="0" borderId="28" xfId="0" applyFont="1" applyBorder="1" applyAlignment="1">
      <alignment/>
    </xf>
    <xf numFmtId="1" fontId="2" fillId="0" borderId="37" xfId="41" applyNumberFormat="1" applyFont="1" applyFill="1" applyBorder="1" applyAlignment="1">
      <alignment/>
    </xf>
    <xf numFmtId="1" fontId="2" fillId="0" borderId="15" xfId="41" applyNumberFormat="1" applyFont="1" applyFill="1" applyBorder="1" applyAlignment="1">
      <alignment/>
    </xf>
    <xf numFmtId="1" fontId="2" fillId="0" borderId="20" xfId="41" applyNumberFormat="1" applyFont="1" applyFill="1" applyBorder="1" applyAlignment="1">
      <alignment/>
    </xf>
    <xf numFmtId="166" fontId="3" fillId="0" borderId="14" xfId="41" applyNumberFormat="1" applyFont="1" applyFill="1" applyBorder="1" applyAlignment="1">
      <alignment/>
    </xf>
    <xf numFmtId="0" fontId="8" fillId="0" borderId="10" xfId="0" applyFont="1" applyFill="1" applyBorder="1" applyAlignment="1">
      <alignment wrapText="1"/>
    </xf>
    <xf numFmtId="166" fontId="2" fillId="0" borderId="28" xfId="41" applyNumberFormat="1" applyFont="1" applyFill="1" applyBorder="1" applyAlignment="1">
      <alignment/>
    </xf>
    <xf numFmtId="166" fontId="2" fillId="0" borderId="34" xfId="41" applyNumberFormat="1" applyFont="1" applyFill="1" applyBorder="1" applyAlignment="1">
      <alignment horizontal="right"/>
    </xf>
    <xf numFmtId="166" fontId="2" fillId="0" borderId="34" xfId="41" applyNumberFormat="1" applyFont="1" applyFill="1" applyBorder="1" applyAlignment="1">
      <alignment/>
    </xf>
    <xf numFmtId="0" fontId="4" fillId="0" borderId="13" xfId="0" applyFont="1" applyBorder="1" applyAlignment="1">
      <alignment/>
    </xf>
    <xf numFmtId="0" fontId="4" fillId="0" borderId="15" xfId="0" applyFont="1" applyBorder="1" applyAlignment="1">
      <alignment horizontal="left" indent="7"/>
    </xf>
    <xf numFmtId="0" fontId="5" fillId="0" borderId="30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0" fillId="0" borderId="12" xfId="0" applyBorder="1" applyAlignment="1">
      <alignment/>
    </xf>
    <xf numFmtId="0" fontId="12" fillId="0" borderId="12" xfId="0" applyFont="1" applyBorder="1" applyAlignment="1">
      <alignment/>
    </xf>
    <xf numFmtId="166" fontId="2" fillId="0" borderId="21" xfId="41" applyNumberFormat="1" applyFont="1" applyFill="1" applyBorder="1" applyAlignment="1">
      <alignment/>
    </xf>
    <xf numFmtId="2" fontId="4" fillId="0" borderId="0" xfId="0" applyNumberFormat="1" applyFont="1" applyAlignment="1">
      <alignment/>
    </xf>
    <xf numFmtId="0" fontId="5" fillId="0" borderId="13" xfId="0" applyFont="1" applyBorder="1" applyAlignment="1">
      <alignment horizontal="left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11" fillId="0" borderId="12" xfId="0" applyFont="1" applyFill="1" applyBorder="1" applyAlignment="1">
      <alignment horizontal="left" wrapText="1"/>
    </xf>
    <xf numFmtId="0" fontId="5" fillId="0" borderId="10" xfId="0" applyFont="1" applyBorder="1" applyAlignment="1">
      <alignment horizontal="center"/>
    </xf>
    <xf numFmtId="0" fontId="5" fillId="0" borderId="37" xfId="0" applyFont="1" applyBorder="1" applyAlignment="1">
      <alignment/>
    </xf>
    <xf numFmtId="0" fontId="3" fillId="0" borderId="56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10" fillId="0" borderId="10" xfId="0" applyFont="1" applyBorder="1" applyAlignment="1">
      <alignment horizontal="left" vertical="center" wrapText="1"/>
    </xf>
    <xf numFmtId="0" fontId="3" fillId="0" borderId="20" xfId="0" applyFont="1" applyBorder="1" applyAlignment="1">
      <alignment wrapText="1"/>
    </xf>
    <xf numFmtId="0" fontId="15" fillId="0" borderId="12" xfId="0" applyFont="1" applyBorder="1" applyAlignment="1">
      <alignment horizontal="left" vertical="center" wrapText="1" indent="1"/>
    </xf>
    <xf numFmtId="0" fontId="3" fillId="0" borderId="15" xfId="0" applyFont="1" applyBorder="1" applyAlignment="1">
      <alignment/>
    </xf>
    <xf numFmtId="0" fontId="10" fillId="0" borderId="29" xfId="0" applyFont="1" applyFill="1" applyBorder="1" applyAlignment="1">
      <alignment wrapText="1"/>
    </xf>
    <xf numFmtId="1" fontId="2" fillId="0" borderId="17" xfId="41" applyNumberFormat="1" applyFont="1" applyFill="1" applyBorder="1" applyAlignment="1">
      <alignment/>
    </xf>
    <xf numFmtId="0" fontId="8" fillId="0" borderId="57" xfId="0" applyFont="1" applyBorder="1" applyAlignment="1">
      <alignment horizontal="left" vertical="center" wrapText="1"/>
    </xf>
    <xf numFmtId="3" fontId="3" fillId="0" borderId="28" xfId="0" applyNumberFormat="1" applyFont="1" applyFill="1" applyBorder="1" applyAlignment="1">
      <alignment/>
    </xf>
    <xf numFmtId="166" fontId="2" fillId="0" borderId="58" xfId="41" applyNumberFormat="1" applyFont="1" applyFill="1" applyBorder="1" applyAlignment="1">
      <alignment/>
    </xf>
    <xf numFmtId="0" fontId="11" fillId="0" borderId="11" xfId="0" applyFont="1" applyFill="1" applyBorder="1" applyAlignment="1">
      <alignment horizontal="left" wrapText="1" indent="1"/>
    </xf>
    <xf numFmtId="166" fontId="2" fillId="0" borderId="20" xfId="41" applyNumberFormat="1" applyFont="1" applyFill="1" applyBorder="1" applyAlignment="1">
      <alignment/>
    </xf>
    <xf numFmtId="0" fontId="3" fillId="0" borderId="12" xfId="0" applyFont="1" applyFill="1" applyBorder="1" applyAlignment="1">
      <alignment horizontal="left" vertical="top" wrapText="1" indent="1"/>
    </xf>
    <xf numFmtId="0" fontId="3" fillId="0" borderId="59" xfId="0" applyFont="1" applyFill="1" applyBorder="1" applyAlignment="1">
      <alignment horizontal="left" vertical="top" wrapText="1" indent="4"/>
    </xf>
    <xf numFmtId="166" fontId="3" fillId="0" borderId="16" xfId="41" applyNumberFormat="1" applyFont="1" applyFill="1" applyBorder="1" applyAlignment="1">
      <alignment/>
    </xf>
    <xf numFmtId="0" fontId="8" fillId="0" borderId="12" xfId="0" applyFont="1" applyFill="1" applyBorder="1" applyAlignment="1">
      <alignment vertical="center" wrapText="1"/>
    </xf>
    <xf numFmtId="0" fontId="8" fillId="0" borderId="59" xfId="0" applyFont="1" applyFill="1" applyBorder="1" applyAlignment="1">
      <alignment horizontal="left" vertical="center" wrapText="1" indent="2"/>
    </xf>
    <xf numFmtId="3" fontId="3" fillId="0" borderId="20" xfId="0" applyNumberFormat="1" applyFont="1" applyFill="1" applyBorder="1" applyAlignment="1">
      <alignment/>
    </xf>
    <xf numFmtId="0" fontId="4" fillId="0" borderId="60" xfId="0" applyFont="1" applyBorder="1" applyAlignment="1">
      <alignment horizontal="left" wrapText="1" indent="1"/>
    </xf>
    <xf numFmtId="0" fontId="5" fillId="0" borderId="61" xfId="0" applyFont="1" applyBorder="1" applyAlignment="1">
      <alignment wrapText="1"/>
    </xf>
    <xf numFmtId="0" fontId="15" fillId="0" borderId="57" xfId="0" applyFont="1" applyBorder="1" applyAlignment="1">
      <alignment horizontal="left" vertical="center" wrapText="1"/>
    </xf>
    <xf numFmtId="0" fontId="15" fillId="0" borderId="32" xfId="0" applyFont="1" applyBorder="1" applyAlignment="1">
      <alignment horizontal="left" vertical="center" wrapText="1" indent="1"/>
    </xf>
    <xf numFmtId="0" fontId="3" fillId="0" borderId="62" xfId="0" applyFont="1" applyBorder="1" applyAlignment="1">
      <alignment wrapText="1"/>
    </xf>
    <xf numFmtId="0" fontId="8" fillId="0" borderId="10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 indent="1"/>
    </xf>
    <xf numFmtId="0" fontId="8" fillId="0" borderId="32" xfId="0" applyFont="1" applyBorder="1" applyAlignment="1">
      <alignment horizontal="left" vertical="center" wrapText="1" indent="1"/>
    </xf>
    <xf numFmtId="165" fontId="3" fillId="0" borderId="15" xfId="41" applyNumberFormat="1" applyFont="1" applyFill="1" applyBorder="1" applyAlignment="1">
      <alignment vertical="center" wrapText="1"/>
    </xf>
    <xf numFmtId="165" fontId="3" fillId="0" borderId="20" xfId="41" applyNumberFormat="1" applyFont="1" applyFill="1" applyBorder="1" applyAlignment="1">
      <alignment vertical="center" wrapText="1"/>
    </xf>
    <xf numFmtId="165" fontId="3" fillId="0" borderId="28" xfId="41" applyNumberFormat="1" applyFont="1" applyFill="1" applyBorder="1" applyAlignment="1">
      <alignment vertical="center" wrapText="1"/>
    </xf>
    <xf numFmtId="0" fontId="4" fillId="0" borderId="59" xfId="0" applyFont="1" applyBorder="1" applyAlignment="1">
      <alignment horizontal="center"/>
    </xf>
    <xf numFmtId="0" fontId="5" fillId="0" borderId="28" xfId="0" applyFont="1" applyBorder="1" applyAlignment="1">
      <alignment horizontal="left" indent="4"/>
    </xf>
    <xf numFmtId="0" fontId="12" fillId="0" borderId="59" xfId="0" applyFont="1" applyBorder="1" applyAlignment="1">
      <alignment/>
    </xf>
    <xf numFmtId="1" fontId="2" fillId="0" borderId="21" xfId="41" applyNumberFormat="1" applyFont="1" applyFill="1" applyBorder="1" applyAlignment="1">
      <alignment/>
    </xf>
    <xf numFmtId="0" fontId="5" fillId="0" borderId="51" xfId="0" applyFont="1" applyBorder="1" applyAlignment="1">
      <alignment horizontal="left" wrapText="1"/>
    </xf>
    <xf numFmtId="0" fontId="3" fillId="0" borderId="20" xfId="0" applyFont="1" applyFill="1" applyBorder="1" applyAlignment="1">
      <alignment vertical="center" wrapText="1"/>
    </xf>
    <xf numFmtId="1" fontId="2" fillId="0" borderId="28" xfId="41" applyNumberFormat="1" applyFont="1" applyFill="1" applyBorder="1" applyAlignment="1">
      <alignment/>
    </xf>
    <xf numFmtId="1" fontId="2" fillId="0" borderId="35" xfId="41" applyNumberFormat="1" applyFont="1" applyFill="1" applyBorder="1" applyAlignment="1">
      <alignment/>
    </xf>
    <xf numFmtId="0" fontId="3" fillId="0" borderId="3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indent="6"/>
    </xf>
    <xf numFmtId="0" fontId="4" fillId="0" borderId="17" xfId="0" applyFont="1" applyBorder="1" applyAlignment="1">
      <alignment horizontal="left" indent="6"/>
    </xf>
    <xf numFmtId="0" fontId="4" fillId="0" borderId="15" xfId="0" applyFont="1" applyBorder="1" applyAlignment="1">
      <alignment horizontal="left" indent="1"/>
    </xf>
    <xf numFmtId="0" fontId="4" fillId="0" borderId="15" xfId="0" applyFont="1" applyBorder="1" applyAlignment="1">
      <alignment horizontal="left" indent="5"/>
    </xf>
    <xf numFmtId="0" fontId="12" fillId="0" borderId="29" xfId="0" applyFont="1" applyBorder="1" applyAlignment="1">
      <alignment/>
    </xf>
    <xf numFmtId="0" fontId="5" fillId="0" borderId="27" xfId="0" applyFont="1" applyBorder="1" applyAlignment="1">
      <alignment horizontal="center" wrapText="1"/>
    </xf>
    <xf numFmtId="0" fontId="5" fillId="0" borderId="30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13" fillId="0" borderId="12" xfId="0" applyFont="1" applyBorder="1" applyAlignment="1">
      <alignment vertical="top" wrapText="1"/>
    </xf>
    <xf numFmtId="0" fontId="13" fillId="0" borderId="15" xfId="0" applyFont="1" applyBorder="1" applyAlignment="1">
      <alignment/>
    </xf>
    <xf numFmtId="0" fontId="3" fillId="0" borderId="12" xfId="0" applyFont="1" applyBorder="1" applyAlignment="1">
      <alignment vertical="top" wrapText="1"/>
    </xf>
    <xf numFmtId="0" fontId="2" fillId="0" borderId="63" xfId="0" applyFont="1" applyBorder="1" applyAlignment="1">
      <alignment/>
    </xf>
    <xf numFmtId="166" fontId="3" fillId="0" borderId="0" xfId="0" applyNumberFormat="1" applyFont="1" applyAlignment="1">
      <alignment/>
    </xf>
    <xf numFmtId="166" fontId="3" fillId="0" borderId="0" xfId="41" applyNumberFormat="1" applyFont="1" applyAlignment="1">
      <alignment/>
    </xf>
    <xf numFmtId="0" fontId="5" fillId="0" borderId="51" xfId="0" applyFont="1" applyBorder="1" applyAlignment="1">
      <alignment horizontal="center" wrapText="1"/>
    </xf>
    <xf numFmtId="0" fontId="4" fillId="0" borderId="52" xfId="0" applyFont="1" applyBorder="1" applyAlignment="1">
      <alignment horizontal="left" wrapText="1" indent="1"/>
    </xf>
    <xf numFmtId="0" fontId="5" fillId="0" borderId="15" xfId="0" applyFont="1" applyBorder="1" applyAlignment="1">
      <alignment horizontal="left" wrapText="1"/>
    </xf>
    <xf numFmtId="0" fontId="0" fillId="0" borderId="0" xfId="0" applyFont="1" applyAlignment="1">
      <alignment/>
    </xf>
    <xf numFmtId="166" fontId="2" fillId="0" borderId="64" xfId="41" applyNumberFormat="1" applyFont="1" applyFill="1" applyBorder="1" applyAlignment="1">
      <alignment/>
    </xf>
    <xf numFmtId="166" fontId="3" fillId="0" borderId="35" xfId="41" applyNumberFormat="1" applyFont="1" applyBorder="1" applyAlignment="1">
      <alignment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5" fillId="0" borderId="65" xfId="0" applyFont="1" applyBorder="1" applyAlignment="1">
      <alignment horizontal="left" wrapText="1"/>
    </xf>
    <xf numFmtId="166" fontId="3" fillId="0" borderId="64" xfId="41" applyNumberFormat="1" applyFont="1" applyFill="1" applyBorder="1" applyAlignment="1">
      <alignment/>
    </xf>
    <xf numFmtId="1" fontId="3" fillId="0" borderId="64" xfId="41" applyNumberFormat="1" applyFont="1" applyBorder="1" applyAlignment="1">
      <alignment/>
    </xf>
    <xf numFmtId="0" fontId="2" fillId="0" borderId="15" xfId="0" applyFont="1" applyBorder="1" applyAlignment="1">
      <alignment/>
    </xf>
    <xf numFmtId="0" fontId="10" fillId="0" borderId="12" xfId="0" applyFont="1" applyFill="1" applyBorder="1" applyAlignment="1">
      <alignment horizontal="left" wrapText="1" indent="1"/>
    </xf>
    <xf numFmtId="1" fontId="2" fillId="0" borderId="31" xfId="41" applyNumberFormat="1" applyFont="1" applyFill="1" applyBorder="1" applyAlignment="1">
      <alignment/>
    </xf>
    <xf numFmtId="0" fontId="3" fillId="0" borderId="12" xfId="0" applyFont="1" applyBorder="1" applyAlignment="1">
      <alignment horizontal="left" indent="1"/>
    </xf>
    <xf numFmtId="0" fontId="3" fillId="0" borderId="59" xfId="0" applyFont="1" applyBorder="1" applyAlignment="1">
      <alignment horizontal="left" wrapText="1" indent="1"/>
    </xf>
    <xf numFmtId="0" fontId="10" fillId="0" borderId="11" xfId="0" applyFont="1" applyFill="1" applyBorder="1" applyAlignment="1">
      <alignment wrapText="1"/>
    </xf>
    <xf numFmtId="1" fontId="2" fillId="0" borderId="13" xfId="41" applyNumberFormat="1" applyFont="1" applyFill="1" applyBorder="1" applyAlignment="1">
      <alignment/>
    </xf>
    <xf numFmtId="1" fontId="2" fillId="0" borderId="66" xfId="41" applyNumberFormat="1" applyFont="1" applyFill="1" applyBorder="1" applyAlignment="1">
      <alignment/>
    </xf>
    <xf numFmtId="0" fontId="10" fillId="0" borderId="12" xfId="0" applyFont="1" applyBorder="1" applyAlignment="1">
      <alignment horizontal="left" vertical="center" wrapText="1" indent="1"/>
    </xf>
    <xf numFmtId="0" fontId="3" fillId="0" borderId="57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wrapText="1" indent="1"/>
    </xf>
    <xf numFmtId="0" fontId="3" fillId="0" borderId="28" xfId="0" applyFont="1" applyBorder="1" applyAlignment="1">
      <alignment wrapText="1"/>
    </xf>
    <xf numFmtId="1" fontId="3" fillId="0" borderId="15" xfId="0" applyNumberFormat="1" applyFont="1" applyBorder="1" applyAlignment="1">
      <alignment/>
    </xf>
    <xf numFmtId="1" fontId="3" fillId="0" borderId="28" xfId="0" applyNumberFormat="1" applyFont="1" applyBorder="1" applyAlignment="1">
      <alignment/>
    </xf>
    <xf numFmtId="0" fontId="10" fillId="0" borderId="59" xfId="0" applyFont="1" applyFill="1" applyBorder="1" applyAlignment="1">
      <alignment horizontal="left" wrapText="1" indent="1"/>
    </xf>
    <xf numFmtId="0" fontId="8" fillId="0" borderId="12" xfId="0" applyFont="1" applyBorder="1" applyAlignment="1">
      <alignment horizontal="left" vertical="center" wrapText="1"/>
    </xf>
    <xf numFmtId="0" fontId="2" fillId="0" borderId="15" xfId="0" applyFont="1" applyFill="1" applyBorder="1" applyAlignment="1">
      <alignment/>
    </xf>
    <xf numFmtId="0" fontId="3" fillId="0" borderId="19" xfId="0" applyFont="1" applyBorder="1" applyAlignment="1">
      <alignment/>
    </xf>
    <xf numFmtId="0" fontId="2" fillId="0" borderId="13" xfId="0" applyFont="1" applyBorder="1" applyAlignment="1">
      <alignment vertical="center" wrapText="1"/>
    </xf>
    <xf numFmtId="0" fontId="2" fillId="0" borderId="67" xfId="0" applyFont="1" applyBorder="1" applyAlignment="1">
      <alignment vertical="center" wrapText="1"/>
    </xf>
    <xf numFmtId="0" fontId="2" fillId="0" borderId="67" xfId="41" applyNumberFormat="1" applyFont="1" applyBorder="1" applyAlignment="1">
      <alignment vertical="center" wrapText="1"/>
    </xf>
    <xf numFmtId="0" fontId="10" fillId="0" borderId="11" xfId="0" applyFont="1" applyBorder="1" applyAlignment="1">
      <alignment horizontal="left" vertical="center" wrapText="1" indent="1"/>
    </xf>
    <xf numFmtId="0" fontId="10" fillId="0" borderId="22" xfId="0" applyFont="1" applyBorder="1" applyAlignment="1">
      <alignment horizontal="left" vertical="center" wrapText="1" indent="1"/>
    </xf>
    <xf numFmtId="0" fontId="3" fillId="0" borderId="21" xfId="0" applyFont="1" applyBorder="1" applyAlignment="1">
      <alignment vertical="center" wrapText="1"/>
    </xf>
    <xf numFmtId="0" fontId="3" fillId="0" borderId="68" xfId="0" applyFont="1" applyBorder="1" applyAlignment="1">
      <alignment wrapText="1"/>
    </xf>
    <xf numFmtId="0" fontId="0" fillId="0" borderId="16" xfId="0" applyFont="1" applyFill="1" applyBorder="1" applyAlignment="1">
      <alignment/>
    </xf>
    <xf numFmtId="0" fontId="12" fillId="0" borderId="15" xfId="0" applyFont="1" applyBorder="1" applyAlignment="1">
      <alignment/>
    </xf>
    <xf numFmtId="0" fontId="4" fillId="0" borderId="20" xfId="0" applyFont="1" applyBorder="1" applyAlignment="1">
      <alignment/>
    </xf>
    <xf numFmtId="0" fontId="5" fillId="0" borderId="69" xfId="0" applyFont="1" applyBorder="1" applyAlignment="1">
      <alignment horizontal="center" vertical="center" wrapText="1"/>
    </xf>
    <xf numFmtId="165" fontId="4" fillId="0" borderId="70" xfId="41" applyNumberFormat="1" applyFont="1" applyFill="1" applyBorder="1" applyAlignment="1" applyProtection="1">
      <alignment/>
      <protection/>
    </xf>
    <xf numFmtId="0" fontId="4" fillId="0" borderId="19" xfId="0" applyFont="1" applyBorder="1" applyAlignment="1">
      <alignment/>
    </xf>
    <xf numFmtId="0" fontId="5" fillId="0" borderId="16" xfId="0" applyFont="1" applyBorder="1" applyAlignment="1">
      <alignment horizontal="left" wrapText="1"/>
    </xf>
    <xf numFmtId="0" fontId="4" fillId="0" borderId="70" xfId="0" applyFont="1" applyFill="1" applyBorder="1" applyAlignment="1">
      <alignment/>
    </xf>
    <xf numFmtId="0" fontId="4" fillId="0" borderId="71" xfId="0" applyFont="1" applyFill="1" applyBorder="1" applyAlignment="1">
      <alignment/>
    </xf>
    <xf numFmtId="0" fontId="3" fillId="0" borderId="72" xfId="0" applyFont="1" applyBorder="1" applyAlignment="1">
      <alignment horizontal="center" vertical="center" wrapText="1"/>
    </xf>
    <xf numFmtId="0" fontId="2" fillId="0" borderId="36" xfId="0" applyFont="1" applyBorder="1" applyAlignment="1">
      <alignment/>
    </xf>
    <xf numFmtId="0" fontId="8" fillId="0" borderId="30" xfId="0" applyFont="1" applyBorder="1" applyAlignment="1">
      <alignment horizontal="center" wrapText="1"/>
    </xf>
    <xf numFmtId="0" fontId="8" fillId="0" borderId="27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30" xfId="0" applyFont="1" applyBorder="1" applyAlignment="1">
      <alignment horizontal="left" wrapText="1"/>
    </xf>
    <xf numFmtId="0" fontId="11" fillId="0" borderId="12" xfId="0" applyFont="1" applyBorder="1" applyAlignment="1">
      <alignment wrapText="1"/>
    </xf>
    <xf numFmtId="1" fontId="2" fillId="0" borderId="15" xfId="41" applyNumberFormat="1" applyFont="1" applyBorder="1" applyAlignment="1">
      <alignment/>
    </xf>
    <xf numFmtId="1" fontId="3" fillId="0" borderId="20" xfId="41" applyNumberFormat="1" applyFont="1" applyBorder="1" applyAlignment="1">
      <alignment/>
    </xf>
    <xf numFmtId="165" fontId="21" fillId="0" borderId="0" xfId="41" applyNumberFormat="1" applyFont="1" applyAlignment="1">
      <alignment/>
    </xf>
    <xf numFmtId="0" fontId="11" fillId="0" borderId="29" xfId="0" applyFont="1" applyBorder="1" applyAlignment="1">
      <alignment wrapText="1"/>
    </xf>
    <xf numFmtId="1" fontId="2" fillId="0" borderId="17" xfId="41" applyNumberFormat="1" applyFont="1" applyBorder="1" applyAlignment="1">
      <alignment/>
    </xf>
    <xf numFmtId="1" fontId="3" fillId="0" borderId="21" xfId="41" applyNumberFormat="1" applyFont="1" applyBorder="1" applyAlignment="1">
      <alignment/>
    </xf>
    <xf numFmtId="0" fontId="11" fillId="0" borderId="11" xfId="0" applyFont="1" applyBorder="1" applyAlignment="1">
      <alignment wrapText="1"/>
    </xf>
    <xf numFmtId="1" fontId="2" fillId="0" borderId="13" xfId="41" applyNumberFormat="1" applyFont="1" applyBorder="1" applyAlignment="1">
      <alignment/>
    </xf>
    <xf numFmtId="1" fontId="3" fillId="0" borderId="35" xfId="41" applyNumberFormat="1" applyFont="1" applyBorder="1" applyAlignment="1">
      <alignment/>
    </xf>
    <xf numFmtId="0" fontId="8" fillId="0" borderId="32" xfId="0" applyFont="1" applyBorder="1" applyAlignment="1">
      <alignment wrapText="1"/>
    </xf>
    <xf numFmtId="1" fontId="3" fillId="0" borderId="23" xfId="0" applyNumberFormat="1" applyFont="1" applyBorder="1" applyAlignment="1">
      <alignment/>
    </xf>
    <xf numFmtId="1" fontId="11" fillId="0" borderId="0" xfId="0" applyNumberFormat="1" applyFont="1" applyAlignment="1">
      <alignment/>
    </xf>
    <xf numFmtId="166" fontId="3" fillId="0" borderId="26" xfId="41" applyNumberFormat="1" applyFont="1" applyBorder="1" applyAlignment="1">
      <alignment horizontal="center" vertical="center"/>
    </xf>
    <xf numFmtId="166" fontId="2" fillId="0" borderId="16" xfId="41" applyNumberFormat="1" applyFont="1" applyFill="1" applyBorder="1" applyAlignment="1">
      <alignment/>
    </xf>
    <xf numFmtId="166" fontId="3" fillId="0" borderId="16" xfId="41" applyNumberFormat="1" applyFont="1" applyFill="1" applyBorder="1" applyAlignment="1">
      <alignment vertical="top" wrapText="1"/>
    </xf>
    <xf numFmtId="166" fontId="3" fillId="0" borderId="16" xfId="41" applyNumberFormat="1" applyFont="1" applyFill="1" applyBorder="1" applyAlignment="1">
      <alignment/>
    </xf>
    <xf numFmtId="166" fontId="13" fillId="0" borderId="16" xfId="41" applyNumberFormat="1" applyFont="1" applyFill="1" applyBorder="1" applyAlignment="1">
      <alignment/>
    </xf>
    <xf numFmtId="166" fontId="2" fillId="0" borderId="16" xfId="41" applyNumberFormat="1" applyFont="1" applyBorder="1" applyAlignment="1">
      <alignment/>
    </xf>
    <xf numFmtId="166" fontId="2" fillId="0" borderId="15" xfId="41" applyNumberFormat="1" applyFont="1" applyFill="1" applyBorder="1" applyAlignment="1">
      <alignment/>
    </xf>
    <xf numFmtId="166" fontId="3" fillId="0" borderId="15" xfId="41" applyNumberFormat="1" applyFont="1" applyFill="1" applyBorder="1" applyAlignment="1">
      <alignment/>
    </xf>
    <xf numFmtId="166" fontId="13" fillId="0" borderId="15" xfId="41" applyNumberFormat="1" applyFont="1" applyFill="1" applyBorder="1" applyAlignment="1">
      <alignment/>
    </xf>
    <xf numFmtId="0" fontId="3" fillId="0" borderId="11" xfId="0" applyFont="1" applyBorder="1" applyAlignment="1">
      <alignment horizontal="left" vertical="center" wrapText="1"/>
    </xf>
    <xf numFmtId="166" fontId="3" fillId="0" borderId="13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166" fontId="3" fillId="0" borderId="14" xfId="41" applyNumberFormat="1" applyFont="1" applyBorder="1" applyAlignment="1">
      <alignment horizontal="center" vertical="center" wrapText="1"/>
    </xf>
    <xf numFmtId="166" fontId="3" fillId="0" borderId="13" xfId="41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3" fillId="0" borderId="59" xfId="0" applyFont="1" applyBorder="1" applyAlignment="1">
      <alignment horizontal="center" vertical="top" wrapText="1"/>
    </xf>
    <xf numFmtId="166" fontId="3" fillId="0" borderId="28" xfId="41" applyNumberFormat="1" applyFont="1" applyBorder="1" applyAlignment="1">
      <alignment wrapText="1"/>
    </xf>
    <xf numFmtId="166" fontId="3" fillId="0" borderId="28" xfId="41" applyNumberFormat="1" applyFont="1" applyFill="1" applyBorder="1" applyAlignment="1">
      <alignment horizontal="center"/>
    </xf>
    <xf numFmtId="166" fontId="3" fillId="0" borderId="34" xfId="41" applyNumberFormat="1" applyFont="1" applyBorder="1" applyAlignment="1">
      <alignment/>
    </xf>
    <xf numFmtId="166" fontId="2" fillId="0" borderId="20" xfId="0" applyNumberFormat="1" applyFont="1" applyBorder="1" applyAlignment="1">
      <alignment/>
    </xf>
    <xf numFmtId="166" fontId="2" fillId="0" borderId="28" xfId="41" applyNumberFormat="1" applyFont="1" applyFill="1" applyBorder="1" applyAlignment="1">
      <alignment vertical="top" wrapText="1"/>
    </xf>
    <xf numFmtId="166" fontId="3" fillId="0" borderId="27" xfId="41" applyNumberFormat="1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166" fontId="3" fillId="0" borderId="14" xfId="41" applyNumberFormat="1" applyFont="1" applyFill="1" applyBorder="1" applyAlignment="1">
      <alignment/>
    </xf>
    <xf numFmtId="166" fontId="3" fillId="0" borderId="19" xfId="0" applyNumberFormat="1" applyFont="1" applyBorder="1" applyAlignment="1">
      <alignment/>
    </xf>
    <xf numFmtId="166" fontId="2" fillId="0" borderId="14" xfId="41" applyNumberFormat="1" applyFont="1" applyFill="1" applyBorder="1" applyAlignment="1">
      <alignment/>
    </xf>
    <xf numFmtId="166" fontId="2" fillId="0" borderId="19" xfId="0" applyNumberFormat="1" applyFont="1" applyBorder="1" applyAlignment="1">
      <alignment/>
    </xf>
    <xf numFmtId="166" fontId="2" fillId="0" borderId="16" xfId="41" applyNumberFormat="1" applyFont="1" applyFill="1" applyBorder="1" applyAlignment="1">
      <alignment/>
    </xf>
    <xf numFmtId="166" fontId="3" fillId="0" borderId="20" xfId="41" applyNumberFormat="1" applyFont="1" applyFill="1" applyBorder="1" applyAlignment="1">
      <alignment/>
    </xf>
    <xf numFmtId="166" fontId="3" fillId="0" borderId="18" xfId="41" applyNumberFormat="1" applyFont="1" applyFill="1" applyBorder="1" applyAlignment="1">
      <alignment/>
    </xf>
    <xf numFmtId="0" fontId="2" fillId="0" borderId="28" xfId="0" applyFont="1" applyBorder="1" applyAlignment="1">
      <alignment/>
    </xf>
    <xf numFmtId="166" fontId="2" fillId="0" borderId="68" xfId="0" applyNumberFormat="1" applyFont="1" applyBorder="1" applyAlignment="1">
      <alignment/>
    </xf>
    <xf numFmtId="166" fontId="3" fillId="0" borderId="26" xfId="41" applyNumberFormat="1" applyFont="1" applyFill="1" applyBorder="1" applyAlignment="1">
      <alignment horizontal="center" vertical="center" wrapText="1"/>
    </xf>
    <xf numFmtId="166" fontId="3" fillId="0" borderId="73" xfId="41" applyNumberFormat="1" applyFont="1" applyFill="1" applyBorder="1" applyAlignment="1">
      <alignment/>
    </xf>
    <xf numFmtId="0" fontId="0" fillId="0" borderId="15" xfId="0" applyFont="1" applyBorder="1" applyAlignment="1">
      <alignment/>
    </xf>
    <xf numFmtId="166" fontId="3" fillId="0" borderId="34" xfId="41" applyNumberFormat="1" applyFont="1" applyFill="1" applyBorder="1" applyAlignment="1">
      <alignment/>
    </xf>
    <xf numFmtId="0" fontId="10" fillId="0" borderId="11" xfId="0" applyFont="1" applyBorder="1" applyAlignment="1">
      <alignment horizontal="left" vertical="center" wrapText="1"/>
    </xf>
    <xf numFmtId="0" fontId="3" fillId="0" borderId="20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15" fillId="0" borderId="12" xfId="0" applyFont="1" applyBorder="1" applyAlignment="1">
      <alignment horizontal="left" vertical="center" wrapText="1"/>
    </xf>
    <xf numFmtId="0" fontId="8" fillId="0" borderId="11" xfId="0" applyFont="1" applyFill="1" applyBorder="1" applyAlignment="1">
      <alignment wrapText="1"/>
    </xf>
    <xf numFmtId="165" fontId="3" fillId="0" borderId="74" xfId="41" applyNumberFormat="1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wrapText="1"/>
    </xf>
    <xf numFmtId="165" fontId="3" fillId="0" borderId="15" xfId="41" applyNumberFormat="1" applyFont="1" applyFill="1" applyBorder="1" applyAlignment="1">
      <alignment horizontal="left" vertical="center" wrapText="1"/>
    </xf>
    <xf numFmtId="0" fontId="11" fillId="0" borderId="22" xfId="0" applyFont="1" applyFill="1" applyBorder="1" applyAlignment="1">
      <alignment wrapText="1"/>
    </xf>
    <xf numFmtId="165" fontId="3" fillId="0" borderId="13" xfId="41" applyNumberFormat="1" applyFont="1" applyFill="1" applyBorder="1" applyAlignment="1">
      <alignment horizontal="left" vertical="center" wrapText="1"/>
    </xf>
    <xf numFmtId="0" fontId="11" fillId="0" borderId="59" xfId="0" applyFont="1" applyFill="1" applyBorder="1" applyAlignment="1">
      <alignment horizontal="left" wrapText="1" indent="1"/>
    </xf>
    <xf numFmtId="166" fontId="3" fillId="0" borderId="28" xfId="41" applyNumberFormat="1" applyFont="1" applyFill="1" applyBorder="1" applyAlignment="1">
      <alignment/>
    </xf>
    <xf numFmtId="166" fontId="2" fillId="0" borderId="15" xfId="41" applyNumberFormat="1" applyFont="1" applyFill="1" applyBorder="1" applyAlignment="1">
      <alignment horizontal="right"/>
    </xf>
    <xf numFmtId="0" fontId="8" fillId="0" borderId="11" xfId="0" applyFont="1" applyFill="1" applyBorder="1" applyAlignment="1">
      <alignment horizontal="left" vertical="center" wrapText="1"/>
    </xf>
    <xf numFmtId="165" fontId="3" fillId="0" borderId="19" xfId="41" applyNumberFormat="1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wrapText="1"/>
    </xf>
    <xf numFmtId="165" fontId="3" fillId="0" borderId="20" xfId="41" applyNumberFormat="1" applyFont="1" applyFill="1" applyBorder="1" applyAlignment="1">
      <alignment horizontal="left" vertical="center" wrapText="1"/>
    </xf>
    <xf numFmtId="165" fontId="2" fillId="0" borderId="36" xfId="41" applyNumberFormat="1" applyFont="1" applyFill="1" applyBorder="1" applyAlignment="1">
      <alignment horizontal="left" wrapText="1" indent="1"/>
    </xf>
    <xf numFmtId="165" fontId="2" fillId="0" borderId="58" xfId="41" applyNumberFormat="1" applyFont="1" applyFill="1" applyBorder="1" applyAlignment="1">
      <alignment horizontal="left" wrapText="1" indent="1"/>
    </xf>
    <xf numFmtId="165" fontId="2" fillId="0" borderId="15" xfId="41" applyNumberFormat="1" applyFont="1" applyFill="1" applyBorder="1" applyAlignment="1">
      <alignment horizontal="left" wrapText="1" indent="1"/>
    </xf>
    <xf numFmtId="165" fontId="2" fillId="0" borderId="75" xfId="41" applyNumberFormat="1" applyFont="1" applyFill="1" applyBorder="1" applyAlignment="1">
      <alignment horizontal="left" wrapText="1" indent="1"/>
    </xf>
    <xf numFmtId="167" fontId="2" fillId="0" borderId="36" xfId="41" applyNumberFormat="1" applyFont="1" applyFill="1" applyBorder="1" applyAlignment="1">
      <alignment horizontal="left" wrapText="1" indent="1"/>
    </xf>
    <xf numFmtId="167" fontId="2" fillId="0" borderId="75" xfId="41" applyNumberFormat="1" applyFont="1" applyFill="1" applyBorder="1" applyAlignment="1">
      <alignment horizontal="left" wrapText="1" indent="1"/>
    </xf>
    <xf numFmtId="165" fontId="2" fillId="0" borderId="74" xfId="41" applyNumberFormat="1" applyFont="1" applyFill="1" applyBorder="1" applyAlignment="1">
      <alignment horizontal="left" wrapText="1" indent="1"/>
    </xf>
    <xf numFmtId="165" fontId="2" fillId="0" borderId="76" xfId="41" applyNumberFormat="1" applyFont="1" applyFill="1" applyBorder="1" applyAlignment="1">
      <alignment horizontal="left" wrapText="1" indent="1"/>
    </xf>
    <xf numFmtId="0" fontId="3" fillId="0" borderId="13" xfId="0" applyFont="1" applyBorder="1" applyAlignment="1">
      <alignment/>
    </xf>
    <xf numFmtId="0" fontId="8" fillId="0" borderId="59" xfId="0" applyFont="1" applyBorder="1" applyAlignment="1">
      <alignment horizontal="left" vertical="center" wrapText="1"/>
    </xf>
    <xf numFmtId="0" fontId="2" fillId="0" borderId="28" xfId="0" applyFont="1" applyFill="1" applyBorder="1" applyAlignment="1">
      <alignment/>
    </xf>
    <xf numFmtId="0" fontId="3" fillId="0" borderId="35" xfId="0" applyFont="1" applyBorder="1" applyAlignment="1">
      <alignment/>
    </xf>
    <xf numFmtId="0" fontId="8" fillId="0" borderId="11" xfId="0" applyFont="1" applyBorder="1" applyAlignment="1">
      <alignment horizontal="left" vertical="center" wrapText="1"/>
    </xf>
    <xf numFmtId="0" fontId="15" fillId="0" borderId="12" xfId="0" applyFont="1" applyFill="1" applyBorder="1" applyAlignment="1">
      <alignment wrapText="1"/>
    </xf>
    <xf numFmtId="1" fontId="3" fillId="0" borderId="15" xfId="41" applyNumberFormat="1" applyFont="1" applyBorder="1" applyAlignment="1">
      <alignment/>
    </xf>
    <xf numFmtId="0" fontId="3" fillId="0" borderId="11" xfId="0" applyFont="1" applyFill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3" fontId="3" fillId="0" borderId="13" xfId="0" applyNumberFormat="1" applyFont="1" applyFill="1" applyBorder="1" applyAlignment="1">
      <alignment/>
    </xf>
    <xf numFmtId="0" fontId="2" fillId="0" borderId="59" xfId="0" applyFont="1" applyFill="1" applyBorder="1" applyAlignment="1">
      <alignment horizontal="left" vertical="top" wrapText="1" indent="1"/>
    </xf>
    <xf numFmtId="3" fontId="2" fillId="0" borderId="28" xfId="0" applyNumberFormat="1" applyFont="1" applyFill="1" applyBorder="1" applyAlignment="1">
      <alignment/>
    </xf>
    <xf numFmtId="0" fontId="2" fillId="0" borderId="12" xfId="0" applyFont="1" applyBorder="1" applyAlignment="1">
      <alignment/>
    </xf>
    <xf numFmtId="3" fontId="2" fillId="0" borderId="35" xfId="0" applyNumberFormat="1" applyFont="1" applyFill="1" applyBorder="1" applyAlignment="1">
      <alignment/>
    </xf>
    <xf numFmtId="3" fontId="3" fillId="0" borderId="19" xfId="0" applyNumberFormat="1" applyFont="1" applyFill="1" applyBorder="1" applyAlignment="1">
      <alignment/>
    </xf>
    <xf numFmtId="0" fontId="3" fillId="0" borderId="12" xfId="0" applyFont="1" applyBorder="1" applyAlignment="1">
      <alignment/>
    </xf>
    <xf numFmtId="165" fontId="4" fillId="0" borderId="15" xfId="41" applyNumberFormat="1" applyFont="1" applyFill="1" applyBorder="1" applyAlignment="1" applyProtection="1">
      <alignment/>
      <protection/>
    </xf>
    <xf numFmtId="165" fontId="5" fillId="0" borderId="54" xfId="41" applyNumberFormat="1" applyFont="1" applyFill="1" applyBorder="1" applyAlignment="1" applyProtection="1">
      <alignment/>
      <protection/>
    </xf>
    <xf numFmtId="165" fontId="5" fillId="0" borderId="15" xfId="41" applyNumberFormat="1" applyFont="1" applyFill="1" applyBorder="1" applyAlignment="1" applyProtection="1">
      <alignment/>
      <protection/>
    </xf>
    <xf numFmtId="165" fontId="2" fillId="0" borderId="70" xfId="41" applyNumberFormat="1" applyFont="1" applyFill="1" applyBorder="1" applyAlignment="1" applyProtection="1">
      <alignment/>
      <protection/>
    </xf>
    <xf numFmtId="165" fontId="2" fillId="0" borderId="15" xfId="41" applyNumberFormat="1" applyFont="1" applyFill="1" applyBorder="1" applyAlignment="1" applyProtection="1">
      <alignment/>
      <protection/>
    </xf>
    <xf numFmtId="165" fontId="3" fillId="0" borderId="70" xfId="41" applyNumberFormat="1" applyFont="1" applyFill="1" applyBorder="1" applyAlignment="1" applyProtection="1">
      <alignment/>
      <protection/>
    </xf>
    <xf numFmtId="165" fontId="3" fillId="0" borderId="77" xfId="41" applyNumberFormat="1" applyFont="1" applyFill="1" applyBorder="1" applyAlignment="1" applyProtection="1">
      <alignment/>
      <protection/>
    </xf>
    <xf numFmtId="165" fontId="2" fillId="0" borderId="20" xfId="0" applyNumberFormat="1" applyFont="1" applyBorder="1" applyAlignment="1">
      <alignment/>
    </xf>
    <xf numFmtId="165" fontId="3" fillId="0" borderId="71" xfId="41" applyNumberFormat="1" applyFont="1" applyFill="1" applyBorder="1" applyAlignment="1" applyProtection="1">
      <alignment/>
      <protection/>
    </xf>
    <xf numFmtId="165" fontId="3" fillId="0" borderId="78" xfId="41" applyNumberFormat="1" applyFont="1" applyFill="1" applyBorder="1" applyAlignment="1" applyProtection="1">
      <alignment/>
      <protection/>
    </xf>
    <xf numFmtId="165" fontId="2" fillId="0" borderId="71" xfId="41" applyNumberFormat="1" applyFont="1" applyFill="1" applyBorder="1" applyAlignment="1" applyProtection="1">
      <alignment/>
      <protection/>
    </xf>
    <xf numFmtId="165" fontId="2" fillId="0" borderId="70" xfId="41" applyNumberFormat="1" applyFont="1" applyFill="1" applyBorder="1" applyAlignment="1" applyProtection="1">
      <alignment horizontal="left"/>
      <protection/>
    </xf>
    <xf numFmtId="165" fontId="3" fillId="0" borderId="79" xfId="41" applyNumberFormat="1" applyFont="1" applyFill="1" applyBorder="1" applyAlignment="1" applyProtection="1">
      <alignment/>
      <protection/>
    </xf>
    <xf numFmtId="165" fontId="2" fillId="0" borderId="54" xfId="41" applyNumberFormat="1" applyFont="1" applyFill="1" applyBorder="1" applyAlignment="1" applyProtection="1">
      <alignment/>
      <protection/>
    </xf>
    <xf numFmtId="165" fontId="2" fillId="0" borderId="80" xfId="41" applyNumberFormat="1" applyFont="1" applyFill="1" applyBorder="1" applyAlignment="1" applyProtection="1">
      <alignment/>
      <protection/>
    </xf>
    <xf numFmtId="165" fontId="2" fillId="0" borderId="81" xfId="41" applyNumberFormat="1" applyFont="1" applyFill="1" applyBorder="1" applyAlignment="1" applyProtection="1">
      <alignment/>
      <protection/>
    </xf>
    <xf numFmtId="165" fontId="3" fillId="0" borderId="55" xfId="41" applyNumberFormat="1" applyFont="1" applyFill="1" applyBorder="1" applyAlignment="1" applyProtection="1">
      <alignment/>
      <protection/>
    </xf>
    <xf numFmtId="165" fontId="3" fillId="0" borderId="80" xfId="41" applyNumberFormat="1" applyFont="1" applyFill="1" applyBorder="1" applyAlignment="1" applyProtection="1">
      <alignment/>
      <protection/>
    </xf>
    <xf numFmtId="165" fontId="3" fillId="0" borderId="82" xfId="41" applyNumberFormat="1" applyFont="1" applyFill="1" applyBorder="1" applyAlignment="1" applyProtection="1">
      <alignment/>
      <protection/>
    </xf>
    <xf numFmtId="165" fontId="3" fillId="0" borderId="83" xfId="41" applyNumberFormat="1" applyFont="1" applyFill="1" applyBorder="1" applyAlignment="1" applyProtection="1">
      <alignment/>
      <protection/>
    </xf>
    <xf numFmtId="165" fontId="3" fillId="0" borderId="84" xfId="41" applyNumberFormat="1" applyFont="1" applyFill="1" applyBorder="1" applyAlignment="1" applyProtection="1">
      <alignment/>
      <protection/>
    </xf>
    <xf numFmtId="165" fontId="2" fillId="0" borderId="70" xfId="41" applyNumberFormat="1" applyFont="1" applyFill="1" applyBorder="1" applyAlignment="1" applyProtection="1">
      <alignment horizontal="left" indent="3"/>
      <protection/>
    </xf>
    <xf numFmtId="0" fontId="3" fillId="0" borderId="69" xfId="0" applyFont="1" applyBorder="1" applyAlignment="1">
      <alignment horizontal="center" vertical="center" wrapText="1"/>
    </xf>
    <xf numFmtId="0" fontId="4" fillId="0" borderId="36" xfId="0" applyFont="1" applyBorder="1" applyAlignment="1">
      <alignment/>
    </xf>
    <xf numFmtId="165" fontId="3" fillId="0" borderId="15" xfId="41" applyNumberFormat="1" applyFont="1" applyFill="1" applyBorder="1" applyAlignment="1" applyProtection="1">
      <alignment/>
      <protection/>
    </xf>
    <xf numFmtId="165" fontId="3" fillId="0" borderId="85" xfId="41" applyNumberFormat="1" applyFont="1" applyFill="1" applyBorder="1" applyAlignment="1" applyProtection="1">
      <alignment/>
      <protection/>
    </xf>
    <xf numFmtId="165" fontId="2" fillId="0" borderId="55" xfId="41" applyNumberFormat="1" applyFont="1" applyFill="1" applyBorder="1" applyAlignment="1" applyProtection="1">
      <alignment/>
      <protection/>
    </xf>
    <xf numFmtId="0" fontId="3" fillId="0" borderId="54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165" fontId="3" fillId="0" borderId="70" xfId="41" applyNumberFormat="1" applyFont="1" applyFill="1" applyBorder="1" applyAlignment="1" applyProtection="1">
      <alignment horizontal="center"/>
      <protection/>
    </xf>
    <xf numFmtId="165" fontId="3" fillId="0" borderId="15" xfId="41" applyNumberFormat="1" applyFont="1" applyFill="1" applyBorder="1" applyAlignment="1" applyProtection="1">
      <alignment horizontal="center"/>
      <protection/>
    </xf>
    <xf numFmtId="165" fontId="2" fillId="0" borderId="15" xfId="41" applyNumberFormat="1" applyFont="1" applyFill="1" applyBorder="1" applyAlignment="1" applyProtection="1">
      <alignment horizontal="center"/>
      <protection/>
    </xf>
    <xf numFmtId="165" fontId="3" fillId="0" borderId="70" xfId="41" applyNumberFormat="1" applyFont="1" applyFill="1" applyBorder="1" applyAlignment="1" applyProtection="1">
      <alignment horizontal="left" wrapText="1"/>
      <protection/>
    </xf>
    <xf numFmtId="165" fontId="3" fillId="0" borderId="15" xfId="41" applyNumberFormat="1" applyFont="1" applyFill="1" applyBorder="1" applyAlignment="1" applyProtection="1">
      <alignment horizontal="left" wrapText="1"/>
      <protection/>
    </xf>
    <xf numFmtId="165" fontId="3" fillId="0" borderId="54" xfId="41" applyNumberFormat="1" applyFont="1" applyFill="1" applyBorder="1" applyAlignment="1" applyProtection="1">
      <alignment horizontal="left" wrapText="1"/>
      <protection/>
    </xf>
    <xf numFmtId="165" fontId="3" fillId="0" borderId="77" xfId="41" applyNumberFormat="1" applyFont="1" applyFill="1" applyBorder="1" applyAlignment="1" applyProtection="1">
      <alignment horizontal="left" wrapText="1"/>
      <protection/>
    </xf>
    <xf numFmtId="165" fontId="2" fillId="0" borderId="70" xfId="41" applyNumberFormat="1" applyFont="1" applyFill="1" applyBorder="1" applyAlignment="1" applyProtection="1">
      <alignment horizontal="left" wrapText="1"/>
      <protection/>
    </xf>
    <xf numFmtId="165" fontId="2" fillId="0" borderId="15" xfId="41" applyNumberFormat="1" applyFont="1" applyFill="1" applyBorder="1" applyAlignment="1" applyProtection="1">
      <alignment horizontal="left" wrapText="1"/>
      <protection/>
    </xf>
    <xf numFmtId="165" fontId="3" fillId="0" borderId="82" xfId="41" applyNumberFormat="1" applyFont="1" applyFill="1" applyBorder="1" applyAlignment="1" applyProtection="1">
      <alignment horizontal="center"/>
      <protection/>
    </xf>
    <xf numFmtId="165" fontId="3" fillId="0" borderId="28" xfId="41" applyNumberFormat="1" applyFont="1" applyFill="1" applyBorder="1" applyAlignment="1" applyProtection="1">
      <alignment horizontal="center"/>
      <protection/>
    </xf>
    <xf numFmtId="0" fontId="4" fillId="0" borderId="15" xfId="0" applyFont="1" applyFill="1" applyBorder="1" applyAlignment="1">
      <alignment/>
    </xf>
    <xf numFmtId="0" fontId="3" fillId="0" borderId="26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/>
    </xf>
    <xf numFmtId="165" fontId="3" fillId="0" borderId="71" xfId="41" applyNumberFormat="1" applyFont="1" applyFill="1" applyBorder="1" applyAlignment="1" applyProtection="1">
      <alignment horizontal="left" wrapText="1"/>
      <protection/>
    </xf>
    <xf numFmtId="165" fontId="2" fillId="0" borderId="79" xfId="41" applyNumberFormat="1" applyFont="1" applyFill="1" applyBorder="1" applyAlignment="1" applyProtection="1">
      <alignment horizontal="left" wrapText="1"/>
      <protection/>
    </xf>
    <xf numFmtId="165" fontId="3" fillId="0" borderId="20" xfId="0" applyNumberFormat="1" applyFont="1" applyBorder="1" applyAlignment="1">
      <alignment/>
    </xf>
    <xf numFmtId="165" fontId="2" fillId="0" borderId="71" xfId="41" applyNumberFormat="1" applyFont="1" applyFill="1" applyBorder="1" applyAlignment="1" applyProtection="1">
      <alignment horizontal="left" wrapText="1"/>
      <protection/>
    </xf>
    <xf numFmtId="165" fontId="2" fillId="0" borderId="81" xfId="41" applyNumberFormat="1" applyFont="1" applyFill="1" applyBorder="1" applyAlignment="1" applyProtection="1">
      <alignment horizontal="left" wrapText="1"/>
      <protection/>
    </xf>
    <xf numFmtId="0" fontId="2" fillId="0" borderId="86" xfId="0" applyFont="1" applyBorder="1" applyAlignment="1">
      <alignment/>
    </xf>
    <xf numFmtId="0" fontId="2" fillId="0" borderId="20" xfId="0" applyFont="1" applyBorder="1" applyAlignment="1">
      <alignment/>
    </xf>
    <xf numFmtId="165" fontId="3" fillId="0" borderId="83" xfId="41" applyNumberFormat="1" applyFont="1" applyFill="1" applyBorder="1" applyAlignment="1" applyProtection="1">
      <alignment horizontal="left" wrapText="1"/>
      <protection/>
    </xf>
    <xf numFmtId="0" fontId="5" fillId="0" borderId="70" xfId="0" applyFont="1" applyBorder="1" applyAlignment="1">
      <alignment horizontal="left" wrapText="1"/>
    </xf>
    <xf numFmtId="0" fontId="5" fillId="0" borderId="70" xfId="0" applyFont="1" applyBorder="1" applyAlignment="1">
      <alignment wrapText="1"/>
    </xf>
    <xf numFmtId="0" fontId="4" fillId="0" borderId="70" xfId="0" applyFont="1" applyBorder="1" applyAlignment="1">
      <alignment horizontal="left" wrapText="1" indent="1"/>
    </xf>
    <xf numFmtId="0" fontId="5" fillId="0" borderId="70" xfId="0" applyFont="1" applyBorder="1" applyAlignment="1">
      <alignment horizontal="center" wrapText="1"/>
    </xf>
    <xf numFmtId="0" fontId="4" fillId="0" borderId="70" xfId="0" applyFont="1" applyBorder="1" applyAlignment="1">
      <alignment wrapText="1"/>
    </xf>
    <xf numFmtId="0" fontId="2" fillId="0" borderId="87" xfId="0" applyFont="1" applyBorder="1" applyAlignment="1">
      <alignment/>
    </xf>
    <xf numFmtId="165" fontId="3" fillId="0" borderId="88" xfId="41" applyNumberFormat="1" applyFont="1" applyFill="1" applyBorder="1" applyAlignment="1" applyProtection="1">
      <alignment horizontal="left" wrapText="1"/>
      <protection/>
    </xf>
    <xf numFmtId="0" fontId="2" fillId="0" borderId="13" xfId="0" applyFont="1" applyBorder="1" applyAlignment="1">
      <alignment/>
    </xf>
    <xf numFmtId="0" fontId="8" fillId="0" borderId="12" xfId="0" applyFont="1" applyBorder="1" applyAlignment="1">
      <alignment wrapText="1"/>
    </xf>
    <xf numFmtId="1" fontId="3" fillId="0" borderId="28" xfId="41" applyNumberFormat="1" applyFont="1" applyBorder="1" applyAlignment="1">
      <alignment/>
    </xf>
    <xf numFmtId="1" fontId="3" fillId="0" borderId="68" xfId="0" applyNumberFormat="1" applyFont="1" applyBorder="1" applyAlignment="1">
      <alignment/>
    </xf>
    <xf numFmtId="165" fontId="2" fillId="0" borderId="79" xfId="41" applyNumberFormat="1" applyFont="1" applyFill="1" applyBorder="1" applyAlignment="1" applyProtection="1">
      <alignment/>
      <protection/>
    </xf>
    <xf numFmtId="165" fontId="2" fillId="0" borderId="77" xfId="41" applyNumberFormat="1" applyFont="1" applyFill="1" applyBorder="1" applyAlignment="1" applyProtection="1">
      <alignment horizontal="left" wrapText="1"/>
      <protection/>
    </xf>
    <xf numFmtId="0" fontId="4" fillId="0" borderId="55" xfId="0" applyFont="1" applyBorder="1" applyAlignment="1">
      <alignment horizontal="left" wrapText="1" indent="1"/>
    </xf>
    <xf numFmtId="165" fontId="2" fillId="0" borderId="55" xfId="41" applyNumberFormat="1" applyFont="1" applyFill="1" applyBorder="1" applyAlignment="1" applyProtection="1">
      <alignment horizontal="left" wrapText="1"/>
      <protection/>
    </xf>
    <xf numFmtId="0" fontId="3" fillId="0" borderId="27" xfId="0" applyFont="1" applyFill="1" applyBorder="1" applyAlignment="1">
      <alignment horizontal="center" vertical="center" wrapText="1"/>
    </xf>
    <xf numFmtId="165" fontId="2" fillId="0" borderId="36" xfId="41" applyNumberFormat="1" applyFont="1" applyFill="1" applyBorder="1" applyAlignment="1" applyProtection="1">
      <alignment horizontal="left" wrapText="1"/>
      <protection/>
    </xf>
    <xf numFmtId="165" fontId="3" fillId="0" borderId="36" xfId="41" applyNumberFormat="1" applyFont="1" applyFill="1" applyBorder="1" applyAlignment="1" applyProtection="1">
      <alignment horizontal="left" wrapText="1"/>
      <protection/>
    </xf>
    <xf numFmtId="165" fontId="3" fillId="0" borderId="0" xfId="41" applyNumberFormat="1" applyFont="1" applyFill="1" applyBorder="1" applyAlignment="1" applyProtection="1">
      <alignment horizontal="center"/>
      <protection/>
    </xf>
    <xf numFmtId="165" fontId="2" fillId="0" borderId="77" xfId="41" applyNumberFormat="1" applyFont="1" applyFill="1" applyBorder="1" applyAlignment="1" applyProtection="1">
      <alignment/>
      <protection/>
    </xf>
    <xf numFmtId="0" fontId="5" fillId="0" borderId="89" xfId="0" applyFont="1" applyBorder="1" applyAlignment="1">
      <alignment horizontal="center"/>
    </xf>
    <xf numFmtId="0" fontId="5" fillId="0" borderId="90" xfId="0" applyFont="1" applyBorder="1" applyAlignment="1">
      <alignment horizontal="center" wrapText="1"/>
    </xf>
    <xf numFmtId="0" fontId="4" fillId="0" borderId="15" xfId="0" applyFont="1" applyBorder="1" applyAlignment="1">
      <alignment horizontal="left" wrapText="1" indent="1"/>
    </xf>
    <xf numFmtId="0" fontId="5" fillId="0" borderId="15" xfId="0" applyFont="1" applyBorder="1" applyAlignment="1">
      <alignment horizontal="left" wrapText="1" indent="1"/>
    </xf>
    <xf numFmtId="165" fontId="3" fillId="0" borderId="15" xfId="41" applyNumberFormat="1" applyFont="1" applyFill="1" applyBorder="1" applyAlignment="1">
      <alignment horizontal="left" wrapText="1" indent="1"/>
    </xf>
    <xf numFmtId="165" fontId="3" fillId="0" borderId="58" xfId="41" applyNumberFormat="1" applyFont="1" applyFill="1" applyBorder="1" applyAlignment="1">
      <alignment horizontal="left" wrapText="1" indent="1"/>
    </xf>
    <xf numFmtId="165" fontId="3" fillId="0" borderId="75" xfId="41" applyNumberFormat="1" applyFont="1" applyFill="1" applyBorder="1" applyAlignment="1">
      <alignment horizontal="left" wrapText="1" indent="1"/>
    </xf>
    <xf numFmtId="166" fontId="2" fillId="0" borderId="91" xfId="41" applyNumberFormat="1" applyFont="1" applyFill="1" applyBorder="1" applyAlignment="1">
      <alignment/>
    </xf>
    <xf numFmtId="165" fontId="2" fillId="0" borderId="92" xfId="41" applyNumberFormat="1" applyFont="1" applyFill="1" applyBorder="1" applyAlignment="1">
      <alignment horizontal="left" wrapText="1" indent="1"/>
    </xf>
    <xf numFmtId="165" fontId="2" fillId="0" borderId="93" xfId="41" applyNumberFormat="1" applyFont="1" applyFill="1" applyBorder="1" applyAlignment="1">
      <alignment horizontal="left" wrapText="1" indent="1"/>
    </xf>
    <xf numFmtId="167" fontId="2" fillId="0" borderId="92" xfId="41" applyNumberFormat="1" applyFont="1" applyFill="1" applyBorder="1" applyAlignment="1">
      <alignment horizontal="left" wrapText="1" indent="1"/>
    </xf>
    <xf numFmtId="165" fontId="2" fillId="0" borderId="20" xfId="41" applyNumberFormat="1" applyFont="1" applyFill="1" applyBorder="1" applyAlignment="1">
      <alignment horizontal="left" wrapText="1" indent="1"/>
    </xf>
    <xf numFmtId="166" fontId="2" fillId="0" borderId="35" xfId="41" applyNumberFormat="1" applyFont="1" applyFill="1" applyBorder="1" applyAlignment="1">
      <alignment/>
    </xf>
    <xf numFmtId="165" fontId="3" fillId="0" borderId="94" xfId="41" applyNumberFormat="1" applyFont="1" applyFill="1" applyBorder="1" applyAlignment="1">
      <alignment horizontal="left" vertical="center" wrapText="1"/>
    </xf>
    <xf numFmtId="167" fontId="3" fillId="0" borderId="75" xfId="41" applyNumberFormat="1" applyFont="1" applyFill="1" applyBorder="1" applyAlignment="1">
      <alignment horizontal="left" wrapText="1" indent="1"/>
    </xf>
    <xf numFmtId="167" fontId="3" fillId="0" borderId="15" xfId="41" applyNumberFormat="1" applyFont="1" applyFill="1" applyBorder="1" applyAlignment="1">
      <alignment horizontal="left" wrapText="1" indent="1"/>
    </xf>
    <xf numFmtId="165" fontId="3" fillId="0" borderId="36" xfId="41" applyNumberFormat="1" applyFont="1" applyFill="1" applyBorder="1" applyAlignment="1">
      <alignment horizontal="left" wrapText="1" indent="1"/>
    </xf>
    <xf numFmtId="166" fontId="3" fillId="0" borderId="58" xfId="41" applyNumberFormat="1" applyFont="1" applyFill="1" applyBorder="1" applyAlignment="1">
      <alignment/>
    </xf>
    <xf numFmtId="3" fontId="2" fillId="0" borderId="31" xfId="0" applyNumberFormat="1" applyFont="1" applyFill="1" applyBorder="1" applyAlignment="1">
      <alignment/>
    </xf>
    <xf numFmtId="0" fontId="3" fillId="0" borderId="20" xfId="0" applyFont="1" applyFill="1" applyBorder="1" applyAlignment="1">
      <alignment/>
    </xf>
    <xf numFmtId="166" fontId="3" fillId="0" borderId="66" xfId="41" applyNumberFormat="1" applyFont="1" applyFill="1" applyBorder="1" applyAlignment="1">
      <alignment/>
    </xf>
    <xf numFmtId="166" fontId="3" fillId="0" borderId="68" xfId="41" applyNumberFormat="1" applyFont="1" applyFill="1" applyBorder="1" applyAlignment="1">
      <alignment/>
    </xf>
    <xf numFmtId="166" fontId="3" fillId="0" borderId="25" xfId="41" applyNumberFormat="1" applyFont="1" applyBorder="1" applyAlignment="1">
      <alignment horizontal="center" vertical="center"/>
    </xf>
    <xf numFmtId="0" fontId="8" fillId="0" borderId="59" xfId="0" applyFont="1" applyBorder="1" applyAlignment="1">
      <alignment wrapText="1"/>
    </xf>
    <xf numFmtId="1" fontId="3" fillId="0" borderId="21" xfId="41" applyNumberFormat="1" applyFont="1" applyFill="1" applyBorder="1" applyAlignment="1">
      <alignment/>
    </xf>
    <xf numFmtId="0" fontId="8" fillId="0" borderId="10" xfId="0" applyFont="1" applyBorder="1" applyAlignment="1">
      <alignment wrapText="1"/>
    </xf>
    <xf numFmtId="1" fontId="3" fillId="0" borderId="37" xfId="41" applyNumberFormat="1" applyFont="1" applyBorder="1" applyAlignment="1">
      <alignment/>
    </xf>
    <xf numFmtId="1" fontId="3" fillId="0" borderId="86" xfId="41" applyNumberFormat="1" applyFont="1" applyBorder="1" applyAlignment="1">
      <alignment/>
    </xf>
    <xf numFmtId="0" fontId="2" fillId="0" borderId="0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vertical="center" wrapText="1"/>
    </xf>
    <xf numFmtId="1" fontId="2" fillId="0" borderId="19" xfId="41" applyNumberFormat="1" applyFont="1" applyFill="1" applyBorder="1" applyAlignment="1">
      <alignment/>
    </xf>
    <xf numFmtId="0" fontId="10" fillId="0" borderId="15" xfId="0" applyFont="1" applyBorder="1" applyAlignment="1">
      <alignment vertical="center"/>
    </xf>
    <xf numFmtId="0" fontId="2" fillId="0" borderId="15" xfId="0" applyFont="1" applyBorder="1" applyAlignment="1">
      <alignment/>
    </xf>
    <xf numFmtId="0" fontId="10" fillId="0" borderId="15" xfId="0" applyFont="1" applyBorder="1" applyAlignment="1">
      <alignment vertical="center" wrapText="1"/>
    </xf>
    <xf numFmtId="165" fontId="2" fillId="0" borderId="13" xfId="41" applyNumberFormat="1" applyFont="1" applyFill="1" applyBorder="1" applyAlignment="1" applyProtection="1">
      <alignment/>
      <protection/>
    </xf>
    <xf numFmtId="165" fontId="3" fillId="0" borderId="13" xfId="41" applyNumberFormat="1" applyFont="1" applyFill="1" applyBorder="1" applyAlignment="1" applyProtection="1">
      <alignment/>
      <protection/>
    </xf>
    <xf numFmtId="0" fontId="2" fillId="0" borderId="58" xfId="0" applyFont="1" applyBorder="1" applyAlignment="1">
      <alignment/>
    </xf>
    <xf numFmtId="165" fontId="3" fillId="0" borderId="17" xfId="41" applyNumberFormat="1" applyFont="1" applyFill="1" applyBorder="1" applyAlignment="1" applyProtection="1">
      <alignment/>
      <protection/>
    </xf>
    <xf numFmtId="0" fontId="3" fillId="0" borderId="75" xfId="0" applyFont="1" applyBorder="1" applyAlignment="1">
      <alignment/>
    </xf>
    <xf numFmtId="0" fontId="4" fillId="0" borderId="47" xfId="0" applyFont="1" applyBorder="1" applyAlignment="1">
      <alignment horizontal="left" wrapText="1" indent="1"/>
    </xf>
    <xf numFmtId="165" fontId="2" fillId="0" borderId="82" xfId="41" applyNumberFormat="1" applyFont="1" applyFill="1" applyBorder="1" applyAlignment="1" applyProtection="1">
      <alignment/>
      <protection/>
    </xf>
    <xf numFmtId="165" fontId="3" fillId="0" borderId="20" xfId="41" applyNumberFormat="1" applyFont="1" applyFill="1" applyBorder="1" applyAlignment="1" applyProtection="1">
      <alignment horizontal="center"/>
      <protection/>
    </xf>
    <xf numFmtId="0" fontId="4" fillId="0" borderId="15" xfId="0" applyFont="1" applyBorder="1" applyAlignment="1">
      <alignment horizontal="left" wrapText="1" indent="3"/>
    </xf>
    <xf numFmtId="0" fontId="5" fillId="0" borderId="15" xfId="0" applyFont="1" applyBorder="1" applyAlignment="1">
      <alignment horizontal="center" wrapText="1"/>
    </xf>
    <xf numFmtId="0" fontId="5" fillId="0" borderId="12" xfId="0" applyFont="1" applyBorder="1" applyAlignment="1">
      <alignment horizontal="left" wrapText="1"/>
    </xf>
    <xf numFmtId="165" fontId="2" fillId="0" borderId="20" xfId="41" applyNumberFormat="1" applyFont="1" applyFill="1" applyBorder="1" applyAlignment="1" applyProtection="1">
      <alignment horizontal="center"/>
      <protection/>
    </xf>
    <xf numFmtId="0" fontId="5" fillId="0" borderId="59" xfId="0" applyFont="1" applyBorder="1" applyAlignment="1">
      <alignment horizontal="center"/>
    </xf>
    <xf numFmtId="0" fontId="5" fillId="0" borderId="28" xfId="0" applyFont="1" applyBorder="1" applyAlignment="1">
      <alignment horizontal="center" wrapText="1"/>
    </xf>
    <xf numFmtId="165" fontId="3" fillId="0" borderId="35" xfId="41" applyNumberFormat="1" applyFont="1" applyFill="1" applyBorder="1" applyAlignment="1" applyProtection="1">
      <alignment horizontal="center"/>
      <protection/>
    </xf>
    <xf numFmtId="165" fontId="2" fillId="0" borderId="0" xfId="41" applyNumberFormat="1" applyFont="1" applyFill="1" applyBorder="1" applyAlignment="1" applyProtection="1">
      <alignment horizontal="left" wrapText="1"/>
      <protection/>
    </xf>
    <xf numFmtId="0" fontId="5" fillId="0" borderId="95" xfId="0" applyFont="1" applyBorder="1" applyAlignment="1">
      <alignment horizontal="center"/>
    </xf>
    <xf numFmtId="165" fontId="3" fillId="0" borderId="96" xfId="41" applyNumberFormat="1" applyFont="1" applyFill="1" applyBorder="1" applyAlignment="1" applyProtection="1">
      <alignment horizontal="left" wrapText="1"/>
      <protection/>
    </xf>
    <xf numFmtId="165" fontId="2" fillId="0" borderId="17" xfId="41" applyNumberFormat="1" applyFont="1" applyFill="1" applyBorder="1" applyAlignment="1" applyProtection="1">
      <alignment horizontal="left" wrapText="1"/>
      <protection/>
    </xf>
    <xf numFmtId="165" fontId="2" fillId="0" borderId="13" xfId="41" applyNumberFormat="1" applyFont="1" applyFill="1" applyBorder="1" applyAlignment="1" applyProtection="1">
      <alignment horizontal="left" wrapText="1"/>
      <protection/>
    </xf>
    <xf numFmtId="165" fontId="3" fillId="0" borderId="0" xfId="41" applyNumberFormat="1" applyFont="1" applyFill="1" applyBorder="1" applyAlignment="1" applyProtection="1">
      <alignment horizontal="left" wrapText="1"/>
      <protection/>
    </xf>
    <xf numFmtId="165" fontId="3" fillId="0" borderId="97" xfId="41" applyNumberFormat="1" applyFont="1" applyFill="1" applyBorder="1" applyAlignment="1" applyProtection="1">
      <alignment horizontal="left" wrapText="1"/>
      <protection/>
    </xf>
    <xf numFmtId="165" fontId="3" fillId="0" borderId="98" xfId="41" applyNumberFormat="1" applyFont="1" applyFill="1" applyBorder="1" applyAlignment="1" applyProtection="1">
      <alignment horizontal="left" wrapText="1"/>
      <protection/>
    </xf>
    <xf numFmtId="165" fontId="2" fillId="0" borderId="28" xfId="41" applyNumberFormat="1" applyFont="1" applyFill="1" applyBorder="1" applyAlignment="1" applyProtection="1">
      <alignment/>
      <protection/>
    </xf>
    <xf numFmtId="0" fontId="2" fillId="0" borderId="35" xfId="0" applyFont="1" applyBorder="1" applyAlignment="1">
      <alignment vertical="center" wrapText="1"/>
    </xf>
    <xf numFmtId="0" fontId="5" fillId="0" borderId="99" xfId="0" applyFont="1" applyBorder="1" applyAlignment="1">
      <alignment horizontal="center"/>
    </xf>
    <xf numFmtId="0" fontId="4" fillId="0" borderId="0" xfId="0" applyFont="1" applyBorder="1" applyAlignment="1">
      <alignment horizontal="left" wrapText="1" indent="1"/>
    </xf>
    <xf numFmtId="0" fontId="4" fillId="0" borderId="13" xfId="0" applyFont="1" applyBorder="1" applyAlignment="1">
      <alignment horizontal="left" wrapText="1" indent="1"/>
    </xf>
    <xf numFmtId="165" fontId="2" fillId="0" borderId="28" xfId="41" applyNumberFormat="1" applyFont="1" applyFill="1" applyBorder="1" applyAlignment="1" applyProtection="1">
      <alignment horizontal="left" wrapText="1"/>
      <protection/>
    </xf>
    <xf numFmtId="165" fontId="3" fillId="0" borderId="35" xfId="41" applyNumberFormat="1" applyFont="1" applyFill="1" applyBorder="1" applyAlignment="1">
      <alignment vertical="center" wrapText="1"/>
    </xf>
    <xf numFmtId="166" fontId="2" fillId="0" borderId="100" xfId="41" applyNumberFormat="1" applyFont="1" applyFill="1" applyBorder="1" applyAlignment="1">
      <alignment/>
    </xf>
    <xf numFmtId="166" fontId="2" fillId="0" borderId="93" xfId="41" applyNumberFormat="1" applyFont="1" applyFill="1" applyBorder="1" applyAlignment="1">
      <alignment/>
    </xf>
    <xf numFmtId="166" fontId="3" fillId="0" borderId="13" xfId="41" applyNumberFormat="1" applyFont="1" applyFill="1" applyBorder="1" applyAlignment="1">
      <alignment/>
    </xf>
    <xf numFmtId="0" fontId="11" fillId="0" borderId="27" xfId="0" applyFont="1" applyFill="1" applyBorder="1" applyAlignment="1">
      <alignment horizontal="center" wrapText="1"/>
    </xf>
    <xf numFmtId="0" fontId="3" fillId="0" borderId="86" xfId="0" applyFont="1" applyFill="1" applyBorder="1" applyAlignment="1">
      <alignment vertical="center" wrapText="1"/>
    </xf>
    <xf numFmtId="0" fontId="10" fillId="0" borderId="59" xfId="0" applyFont="1" applyFill="1" applyBorder="1" applyAlignment="1">
      <alignment wrapText="1"/>
    </xf>
    <xf numFmtId="0" fontId="2" fillId="0" borderId="23" xfId="0" applyFont="1" applyFill="1" applyBorder="1" applyAlignment="1">
      <alignment vertical="center" wrapText="1"/>
    </xf>
    <xf numFmtId="0" fontId="3" fillId="0" borderId="35" xfId="0" applyFont="1" applyBorder="1" applyAlignment="1">
      <alignment wrapText="1"/>
    </xf>
    <xf numFmtId="1" fontId="2" fillId="0" borderId="101" xfId="41" applyNumberFormat="1" applyFont="1" applyFill="1" applyBorder="1" applyAlignment="1">
      <alignment/>
    </xf>
    <xf numFmtId="1" fontId="2" fillId="0" borderId="86" xfId="41" applyNumberFormat="1" applyFont="1" applyFill="1" applyBorder="1" applyAlignment="1">
      <alignment/>
    </xf>
    <xf numFmtId="0" fontId="10" fillId="0" borderId="57" xfId="0" applyFont="1" applyFill="1" applyBorder="1" applyAlignment="1">
      <alignment wrapText="1"/>
    </xf>
    <xf numFmtId="1" fontId="2" fillId="0" borderId="64" xfId="41" applyNumberFormat="1" applyFont="1" applyFill="1" applyBorder="1" applyAlignment="1">
      <alignment/>
    </xf>
    <xf numFmtId="1" fontId="3" fillId="0" borderId="66" xfId="41" applyNumberFormat="1" applyFont="1" applyBorder="1" applyAlignment="1">
      <alignment/>
    </xf>
    <xf numFmtId="0" fontId="4" fillId="0" borderId="102" xfId="0" applyFont="1" applyBorder="1" applyAlignment="1">
      <alignment horizontal="left" wrapText="1" indent="1"/>
    </xf>
    <xf numFmtId="0" fontId="4" fillId="0" borderId="37" xfId="0" applyFont="1" applyBorder="1" applyAlignment="1">
      <alignment/>
    </xf>
    <xf numFmtId="0" fontId="4" fillId="0" borderId="86" xfId="0" applyFont="1" applyBorder="1" applyAlignment="1">
      <alignment/>
    </xf>
    <xf numFmtId="165" fontId="3" fillId="0" borderId="103" xfId="41" applyNumberFormat="1" applyFont="1" applyFill="1" applyBorder="1" applyAlignment="1" applyProtection="1">
      <alignment/>
      <protection/>
    </xf>
    <xf numFmtId="165" fontId="2" fillId="0" borderId="88" xfId="41" applyNumberFormat="1" applyFont="1" applyFill="1" applyBorder="1" applyAlignment="1" applyProtection="1">
      <alignment/>
      <protection/>
    </xf>
    <xf numFmtId="165" fontId="2" fillId="0" borderId="104" xfId="41" applyNumberFormat="1" applyFont="1" applyFill="1" applyBorder="1" applyAlignment="1" applyProtection="1">
      <alignment/>
      <protection/>
    </xf>
    <xf numFmtId="0" fontId="5" fillId="0" borderId="105" xfId="0" applyFont="1" applyBorder="1" applyAlignment="1">
      <alignment horizontal="center"/>
    </xf>
    <xf numFmtId="0" fontId="5" fillId="0" borderId="106" xfId="0" applyFont="1" applyBorder="1" applyAlignment="1">
      <alignment wrapText="1"/>
    </xf>
    <xf numFmtId="165" fontId="3" fillId="0" borderId="107" xfId="41" applyNumberFormat="1" applyFont="1" applyFill="1" applyBorder="1" applyAlignment="1" applyProtection="1">
      <alignment/>
      <protection/>
    </xf>
    <xf numFmtId="0" fontId="4" fillId="0" borderId="47" xfId="0" applyFont="1" applyBorder="1" applyAlignment="1">
      <alignment horizontal="left" wrapText="1" indent="2"/>
    </xf>
    <xf numFmtId="165" fontId="2" fillId="0" borderId="83" xfId="41" applyNumberFormat="1" applyFont="1" applyFill="1" applyBorder="1" applyAlignment="1" applyProtection="1">
      <alignment/>
      <protection/>
    </xf>
    <xf numFmtId="165" fontId="3" fillId="0" borderId="20" xfId="41" applyNumberFormat="1" applyFont="1" applyFill="1" applyBorder="1" applyAlignment="1" applyProtection="1">
      <alignment/>
      <protection/>
    </xf>
    <xf numFmtId="0" fontId="5" fillId="0" borderId="108" xfId="0" applyFont="1" applyBorder="1" applyAlignment="1">
      <alignment horizontal="center"/>
    </xf>
    <xf numFmtId="0" fontId="4" fillId="0" borderId="109" xfId="0" applyFont="1" applyBorder="1" applyAlignment="1">
      <alignment horizontal="left" wrapText="1" indent="1"/>
    </xf>
    <xf numFmtId="165" fontId="2" fillId="0" borderId="109" xfId="41" applyNumberFormat="1" applyFont="1" applyFill="1" applyBorder="1" applyAlignment="1" applyProtection="1">
      <alignment horizontal="left" wrapText="1"/>
      <protection/>
    </xf>
    <xf numFmtId="165" fontId="2" fillId="0" borderId="37" xfId="41" applyNumberFormat="1" applyFont="1" applyFill="1" applyBorder="1" applyAlignment="1" applyProtection="1">
      <alignment horizontal="left" wrapText="1"/>
      <protection/>
    </xf>
    <xf numFmtId="1" fontId="3" fillId="0" borderId="19" xfId="41" applyNumberFormat="1" applyFont="1" applyBorder="1" applyAlignment="1">
      <alignment/>
    </xf>
    <xf numFmtId="0" fontId="8" fillId="0" borderId="57" xfId="0" applyFont="1" applyBorder="1" applyAlignment="1">
      <alignment wrapText="1"/>
    </xf>
    <xf numFmtId="165" fontId="4" fillId="0" borderId="0" xfId="0" applyNumberFormat="1" applyFont="1" applyAlignment="1">
      <alignment/>
    </xf>
    <xf numFmtId="166" fontId="3" fillId="0" borderId="19" xfId="41" applyNumberFormat="1" applyFont="1" applyFill="1" applyBorder="1" applyAlignment="1">
      <alignment/>
    </xf>
    <xf numFmtId="166" fontId="2" fillId="25" borderId="16" xfId="41" applyNumberFormat="1" applyFont="1" applyFill="1" applyBorder="1" applyAlignment="1">
      <alignment/>
    </xf>
    <xf numFmtId="0" fontId="4" fillId="0" borderId="17" xfId="0" applyFont="1" applyBorder="1" applyAlignment="1">
      <alignment wrapText="1"/>
    </xf>
    <xf numFmtId="166" fontId="13" fillId="0" borderId="0" xfId="0" applyNumberFormat="1" applyFont="1" applyBorder="1" applyAlignment="1">
      <alignment/>
    </xf>
    <xf numFmtId="0" fontId="7" fillId="0" borderId="62" xfId="0" applyFont="1" applyBorder="1" applyAlignment="1">
      <alignment horizontal="center"/>
    </xf>
    <xf numFmtId="1" fontId="2" fillId="0" borderId="56" xfId="41" applyNumberFormat="1" applyFont="1" applyFill="1" applyBorder="1" applyAlignment="1">
      <alignment/>
    </xf>
    <xf numFmtId="1" fontId="2" fillId="0" borderId="14" xfId="41" applyNumberFormat="1" applyFont="1" applyFill="1" applyBorder="1" applyAlignment="1">
      <alignment/>
    </xf>
    <xf numFmtId="1" fontId="2" fillId="0" borderId="16" xfId="41" applyNumberFormat="1" applyFont="1" applyFill="1" applyBorder="1" applyAlignment="1">
      <alignment/>
    </xf>
    <xf numFmtId="1" fontId="2" fillId="0" borderId="34" xfId="41" applyNumberFormat="1" applyFont="1" applyFill="1" applyBorder="1" applyAlignment="1">
      <alignment/>
    </xf>
    <xf numFmtId="1" fontId="2" fillId="0" borderId="73" xfId="41" applyNumberFormat="1" applyFont="1" applyFill="1" applyBorder="1" applyAlignment="1">
      <alignment/>
    </xf>
    <xf numFmtId="1" fontId="2" fillId="0" borderId="18" xfId="41" applyNumberFormat="1" applyFont="1" applyFill="1" applyBorder="1" applyAlignment="1">
      <alignment/>
    </xf>
    <xf numFmtId="1" fontId="2" fillId="0" borderId="67" xfId="41" applyNumberFormat="1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34" xfId="0" applyFont="1" applyBorder="1" applyAlignment="1">
      <alignment/>
    </xf>
    <xf numFmtId="0" fontId="2" fillId="0" borderId="73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2" fillId="0" borderId="2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2" fillId="0" borderId="19" xfId="0" applyFont="1" applyFill="1" applyBorder="1" applyAlignment="1">
      <alignment vertical="center" wrapText="1"/>
    </xf>
    <xf numFmtId="0" fontId="3" fillId="0" borderId="66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2" fillId="0" borderId="63" xfId="0" applyFont="1" applyFill="1" applyBorder="1" applyAlignment="1">
      <alignment/>
    </xf>
    <xf numFmtId="1" fontId="3" fillId="0" borderId="20" xfId="0" applyNumberFormat="1" applyFont="1" applyBorder="1" applyAlignment="1">
      <alignment/>
    </xf>
    <xf numFmtId="3" fontId="3" fillId="0" borderId="35" xfId="0" applyNumberFormat="1" applyFont="1" applyFill="1" applyBorder="1" applyAlignment="1">
      <alignment/>
    </xf>
    <xf numFmtId="0" fontId="4" fillId="0" borderId="17" xfId="0" applyFont="1" applyBorder="1" applyAlignment="1">
      <alignment horizontal="left" wrapText="1" indent="2"/>
    </xf>
    <xf numFmtId="165" fontId="2" fillId="0" borderId="17" xfId="41" applyNumberFormat="1" applyFont="1" applyFill="1" applyBorder="1" applyAlignment="1" applyProtection="1">
      <alignment/>
      <protection/>
    </xf>
    <xf numFmtId="165" fontId="2" fillId="0" borderId="0" xfId="41" applyNumberFormat="1" applyFont="1" applyFill="1" applyBorder="1" applyAlignment="1" applyProtection="1">
      <alignment/>
      <protection/>
    </xf>
    <xf numFmtId="165" fontId="3" fillId="0" borderId="110" xfId="41" applyNumberFormat="1" applyFont="1" applyFill="1" applyBorder="1" applyAlignment="1" applyProtection="1">
      <alignment/>
      <protection/>
    </xf>
    <xf numFmtId="0" fontId="5" fillId="0" borderId="111" xfId="0" applyFont="1" applyBorder="1" applyAlignment="1">
      <alignment horizontal="center" wrapText="1"/>
    </xf>
    <xf numFmtId="165" fontId="3" fillId="0" borderId="112" xfId="41" applyNumberFormat="1" applyFont="1" applyFill="1" applyBorder="1" applyAlignment="1" applyProtection="1">
      <alignment/>
      <protection/>
    </xf>
    <xf numFmtId="165" fontId="3" fillId="0" borderId="113" xfId="41" applyNumberFormat="1" applyFont="1" applyFill="1" applyBorder="1" applyAlignment="1" applyProtection="1">
      <alignment/>
      <protection/>
    </xf>
    <xf numFmtId="0" fontId="4" fillId="0" borderId="43" xfId="0" applyFont="1" applyBorder="1" applyAlignment="1">
      <alignment horizontal="left" wrapText="1" indent="2"/>
    </xf>
    <xf numFmtId="165" fontId="2" fillId="0" borderId="78" xfId="41" applyNumberFormat="1" applyFont="1" applyFill="1" applyBorder="1" applyAlignment="1" applyProtection="1">
      <alignment/>
      <protection/>
    </xf>
    <xf numFmtId="0" fontId="5" fillId="0" borderId="114" xfId="0" applyFont="1" applyBorder="1" applyAlignment="1">
      <alignment horizontal="center"/>
    </xf>
    <xf numFmtId="0" fontId="4" fillId="0" borderId="115" xfId="0" applyFont="1" applyBorder="1" applyAlignment="1">
      <alignment horizontal="left" wrapText="1" indent="2"/>
    </xf>
    <xf numFmtId="165" fontId="2" fillId="0" borderId="110" xfId="41" applyNumberFormat="1" applyFont="1" applyFill="1" applyBorder="1" applyAlignment="1" applyProtection="1">
      <alignment/>
      <protection/>
    </xf>
    <xf numFmtId="0" fontId="4" fillId="0" borderId="116" xfId="0" applyFont="1" applyBorder="1" applyAlignment="1">
      <alignment horizontal="left" wrapText="1" indent="2"/>
    </xf>
    <xf numFmtId="165" fontId="2" fillId="0" borderId="112" xfId="41" applyNumberFormat="1" applyFont="1" applyFill="1" applyBorder="1" applyAlignment="1" applyProtection="1">
      <alignment/>
      <protection/>
    </xf>
    <xf numFmtId="165" fontId="2" fillId="0" borderId="113" xfId="41" applyNumberFormat="1" applyFont="1" applyFill="1" applyBorder="1" applyAlignment="1" applyProtection="1">
      <alignment/>
      <protection/>
    </xf>
    <xf numFmtId="165" fontId="2" fillId="0" borderId="16" xfId="41" applyNumberFormat="1" applyFont="1" applyFill="1" applyBorder="1" applyAlignment="1" applyProtection="1">
      <alignment/>
      <protection/>
    </xf>
    <xf numFmtId="0" fontId="4" fillId="0" borderId="38" xfId="0" applyFont="1" applyBorder="1" applyAlignment="1">
      <alignment horizontal="left" wrapText="1" indent="1"/>
    </xf>
    <xf numFmtId="165" fontId="2" fillId="0" borderId="38" xfId="41" applyNumberFormat="1" applyFont="1" applyFill="1" applyBorder="1" applyAlignment="1" applyProtection="1">
      <alignment horizontal="left" wrapText="1"/>
      <protection/>
    </xf>
    <xf numFmtId="165" fontId="2" fillId="0" borderId="83" xfId="41" applyNumberFormat="1" applyFont="1" applyFill="1" applyBorder="1" applyAlignment="1" applyProtection="1">
      <alignment horizontal="left" wrapText="1"/>
      <protection/>
    </xf>
    <xf numFmtId="165" fontId="2" fillId="0" borderId="110" xfId="41" applyNumberFormat="1" applyFont="1" applyFill="1" applyBorder="1" applyAlignment="1" applyProtection="1">
      <alignment horizontal="left" wrapText="1"/>
      <protection/>
    </xf>
    <xf numFmtId="165" fontId="2" fillId="0" borderId="31" xfId="41" applyNumberFormat="1" applyFont="1" applyFill="1" applyBorder="1" applyAlignment="1" applyProtection="1">
      <alignment horizontal="left" wrapText="1"/>
      <protection/>
    </xf>
    <xf numFmtId="0" fontId="4" fillId="0" borderId="117" xfId="0" applyFont="1" applyBorder="1" applyAlignment="1">
      <alignment horizontal="left" wrapText="1" indent="1"/>
    </xf>
    <xf numFmtId="165" fontId="2" fillId="0" borderId="117" xfId="41" applyNumberFormat="1" applyFont="1" applyFill="1" applyBorder="1" applyAlignment="1" applyProtection="1">
      <alignment horizontal="left" wrapText="1"/>
      <protection/>
    </xf>
    <xf numFmtId="165" fontId="2" fillId="0" borderId="107" xfId="41" applyNumberFormat="1" applyFont="1" applyFill="1" applyBorder="1" applyAlignment="1" applyProtection="1">
      <alignment horizontal="left" wrapText="1"/>
      <protection/>
    </xf>
    <xf numFmtId="165" fontId="2" fillId="0" borderId="20" xfId="41" applyNumberFormat="1" applyFont="1" applyFill="1" applyBorder="1" applyAlignment="1" applyProtection="1">
      <alignment horizontal="left" wrapText="1"/>
      <protection/>
    </xf>
    <xf numFmtId="165" fontId="2" fillId="0" borderId="19" xfId="41" applyNumberFormat="1" applyFont="1" applyFill="1" applyBorder="1" applyAlignment="1" applyProtection="1">
      <alignment horizontal="left" wrapText="1"/>
      <protection/>
    </xf>
    <xf numFmtId="165" fontId="3" fillId="0" borderId="13" xfId="41" applyNumberFormat="1" applyFont="1" applyFill="1" applyBorder="1" applyAlignment="1" applyProtection="1">
      <alignment horizontal="left" wrapText="1"/>
      <protection/>
    </xf>
    <xf numFmtId="165" fontId="2" fillId="0" borderId="19" xfId="0" applyNumberFormat="1" applyFont="1" applyBorder="1" applyAlignment="1">
      <alignment/>
    </xf>
    <xf numFmtId="0" fontId="5" fillId="0" borderId="79" xfId="0" applyFont="1" applyBorder="1" applyAlignment="1">
      <alignment horizontal="center" wrapText="1"/>
    </xf>
    <xf numFmtId="165" fontId="3" fillId="0" borderId="17" xfId="41" applyNumberFormat="1" applyFont="1" applyFill="1" applyBorder="1" applyAlignment="1" applyProtection="1">
      <alignment horizontal="left" wrapText="1"/>
      <protection/>
    </xf>
    <xf numFmtId="165" fontId="3" fillId="0" borderId="21" xfId="41" applyNumberFormat="1" applyFont="1" applyFill="1" applyBorder="1" applyAlignment="1" applyProtection="1">
      <alignment horizontal="left" wrapText="1"/>
      <protection/>
    </xf>
    <xf numFmtId="0" fontId="2" fillId="0" borderId="35" xfId="0" applyFont="1" applyFill="1" applyBorder="1" applyAlignment="1">
      <alignment vertical="center" wrapText="1"/>
    </xf>
    <xf numFmtId="0" fontId="2" fillId="25" borderId="15" xfId="0" applyFont="1" applyFill="1" applyBorder="1" applyAlignment="1">
      <alignment/>
    </xf>
    <xf numFmtId="166" fontId="3" fillId="25" borderId="14" xfId="41" applyNumberFormat="1" applyFont="1" applyFill="1" applyBorder="1" applyAlignment="1">
      <alignment/>
    </xf>
    <xf numFmtId="1" fontId="10" fillId="0" borderId="66" xfId="41" applyNumberFormat="1" applyFont="1" applyFill="1" applyBorder="1" applyAlignment="1">
      <alignment horizontal="center" vertical="center" wrapText="1"/>
    </xf>
    <xf numFmtId="1" fontId="10" fillId="0" borderId="101" xfId="41" applyNumberFormat="1" applyFont="1" applyFill="1" applyBorder="1" applyAlignment="1">
      <alignment horizontal="center" vertical="center" wrapText="1"/>
    </xf>
    <xf numFmtId="1" fontId="10" fillId="0" borderId="19" xfId="41" applyNumberFormat="1" applyFont="1" applyFill="1" applyBorder="1" applyAlignment="1">
      <alignment horizontal="center" vertical="center" wrapText="1"/>
    </xf>
    <xf numFmtId="0" fontId="10" fillId="0" borderId="118" xfId="0" applyFont="1" applyFill="1" applyBorder="1" applyAlignment="1">
      <alignment horizontal="center" vertical="center" wrapText="1"/>
    </xf>
    <xf numFmtId="0" fontId="10" fillId="0" borderId="63" xfId="0" applyFont="1" applyFill="1" applyBorder="1" applyAlignment="1">
      <alignment horizontal="center" vertical="center" wrapText="1"/>
    </xf>
    <xf numFmtId="0" fontId="10" fillId="0" borderId="119" xfId="0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120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10" fillId="0" borderId="120" xfId="0" applyFont="1" applyBorder="1" applyAlignment="1">
      <alignment horizontal="center" vertical="center" wrapText="1"/>
    </xf>
    <xf numFmtId="0" fontId="10" fillId="0" borderId="58" xfId="0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/>
    </xf>
    <xf numFmtId="0" fontId="3" fillId="0" borderId="121" xfId="0" applyFont="1" applyBorder="1" applyAlignment="1">
      <alignment horizontal="center"/>
    </xf>
    <xf numFmtId="0" fontId="3" fillId="0" borderId="56" xfId="0" applyFont="1" applyBorder="1" applyAlignment="1">
      <alignment horizontal="center" vertical="center" wrapText="1"/>
    </xf>
    <xf numFmtId="0" fontId="3" fillId="0" borderId="122" xfId="0" applyFont="1" applyBorder="1" applyAlignment="1">
      <alignment horizontal="center" vertical="center" wrapText="1"/>
    </xf>
    <xf numFmtId="0" fontId="3" fillId="0" borderId="123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75" xfId="0" applyFont="1" applyBorder="1" applyAlignment="1">
      <alignment horizontal="center" vertical="center" wrapText="1"/>
    </xf>
    <xf numFmtId="0" fontId="10" fillId="0" borderId="109" xfId="0" applyFont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09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/>
    </xf>
    <xf numFmtId="0" fontId="3" fillId="0" borderId="124" xfId="0" applyFont="1" applyBorder="1" applyAlignment="1">
      <alignment horizontal="center"/>
    </xf>
    <xf numFmtId="0" fontId="3" fillId="0" borderId="72" xfId="0" applyFont="1" applyBorder="1" applyAlignment="1">
      <alignment horizontal="center"/>
    </xf>
    <xf numFmtId="0" fontId="15" fillId="0" borderId="26" xfId="0" applyFont="1" applyBorder="1" applyAlignment="1">
      <alignment horizontal="center" vertical="center" wrapText="1"/>
    </xf>
    <xf numFmtId="0" fontId="15" fillId="0" borderId="124" xfId="0" applyFont="1" applyBorder="1" applyAlignment="1">
      <alignment horizontal="center" vertical="center" wrapText="1"/>
    </xf>
    <xf numFmtId="0" fontId="15" fillId="0" borderId="72" xfId="0" applyFont="1" applyBorder="1" applyAlignment="1">
      <alignment horizontal="center" vertical="center" wrapText="1"/>
    </xf>
    <xf numFmtId="0" fontId="10" fillId="0" borderId="73" xfId="0" applyFont="1" applyBorder="1" applyAlignment="1">
      <alignment horizontal="center" vertical="center"/>
    </xf>
    <xf numFmtId="0" fontId="10" fillId="0" borderId="121" xfId="0" applyFont="1" applyBorder="1" applyAlignment="1">
      <alignment horizontal="center" vertical="center"/>
    </xf>
    <xf numFmtId="0" fontId="10" fillId="0" borderId="87" xfId="0" applyFont="1" applyBorder="1" applyAlignment="1">
      <alignment horizontal="center" vertical="center"/>
    </xf>
    <xf numFmtId="0" fontId="10" fillId="0" borderId="121" xfId="0" applyFont="1" applyBorder="1" applyAlignment="1">
      <alignment horizontal="center" vertical="center" wrapText="1"/>
    </xf>
    <xf numFmtId="0" fontId="10" fillId="0" borderId="87" xfId="0" applyFont="1" applyBorder="1" applyAlignment="1">
      <alignment horizontal="center" vertical="center" wrapText="1"/>
    </xf>
    <xf numFmtId="0" fontId="10" fillId="0" borderId="64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165" fontId="8" fillId="0" borderId="37" xfId="41" applyNumberFormat="1" applyFont="1" applyFill="1" applyBorder="1" applyAlignment="1">
      <alignment horizontal="center" vertical="center" wrapText="1"/>
    </xf>
    <xf numFmtId="165" fontId="8" fillId="0" borderId="73" xfId="41" applyNumberFormat="1" applyFont="1" applyFill="1" applyBorder="1" applyAlignment="1">
      <alignment horizontal="center" vertical="center" wrapText="1"/>
    </xf>
    <xf numFmtId="165" fontId="8" fillId="0" borderId="121" xfId="41" applyNumberFormat="1" applyFont="1" applyFill="1" applyBorder="1" applyAlignment="1">
      <alignment horizontal="center" vertical="center" wrapText="1"/>
    </xf>
    <xf numFmtId="165" fontId="8" fillId="0" borderId="86" xfId="41" applyNumberFormat="1" applyFont="1" applyFill="1" applyBorder="1" applyAlignment="1">
      <alignment horizontal="center" vertical="center" wrapText="1"/>
    </xf>
    <xf numFmtId="165" fontId="8" fillId="0" borderId="20" xfId="41" applyNumberFormat="1" applyFont="1" applyFill="1" applyBorder="1" applyAlignment="1">
      <alignment horizontal="center" vertical="center" wrapText="1"/>
    </xf>
    <xf numFmtId="165" fontId="8" fillId="0" borderId="35" xfId="41" applyNumberFormat="1" applyFont="1" applyFill="1" applyBorder="1" applyAlignment="1">
      <alignment horizontal="center" vertical="center" wrapText="1"/>
    </xf>
    <xf numFmtId="165" fontId="8" fillId="0" borderId="16" xfId="41" applyNumberFormat="1" applyFont="1" applyFill="1" applyBorder="1" applyAlignment="1">
      <alignment horizontal="center" vertical="center" wrapText="1"/>
    </xf>
    <xf numFmtId="165" fontId="8" fillId="0" borderId="34" xfId="41" applyNumberFormat="1" applyFont="1" applyFill="1" applyBorder="1" applyAlignment="1">
      <alignment horizontal="center" vertical="center" wrapText="1"/>
    </xf>
    <xf numFmtId="0" fontId="8" fillId="0" borderId="57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165" fontId="8" fillId="0" borderId="31" xfId="41" applyNumberFormat="1" applyFont="1" applyFill="1" applyBorder="1" applyAlignment="1">
      <alignment horizontal="center" vertical="center" wrapText="1"/>
    </xf>
    <xf numFmtId="165" fontId="8" fillId="0" borderId="23" xfId="41" applyNumberFormat="1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09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165" fontId="8" fillId="0" borderId="15" xfId="41" applyNumberFormat="1" applyFont="1" applyFill="1" applyBorder="1" applyAlignment="1">
      <alignment horizontal="center" vertical="center"/>
    </xf>
    <xf numFmtId="0" fontId="0" fillId="0" borderId="23" xfId="0" applyBorder="1" applyAlignment="1">
      <alignment/>
    </xf>
    <xf numFmtId="0" fontId="15" fillId="0" borderId="57" xfId="0" applyFont="1" applyFill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11" xfId="0" applyBorder="1" applyAlignment="1">
      <alignment/>
    </xf>
    <xf numFmtId="0" fontId="10" fillId="0" borderId="73" xfId="0" applyFont="1" applyBorder="1" applyAlignment="1">
      <alignment horizontal="center"/>
    </xf>
    <xf numFmtId="0" fontId="10" fillId="0" borderId="121" xfId="0" applyFont="1" applyBorder="1" applyAlignment="1">
      <alignment horizontal="center"/>
    </xf>
    <xf numFmtId="0" fontId="10" fillId="0" borderId="87" xfId="0" applyFont="1" applyBorder="1" applyAlignment="1">
      <alignment horizontal="center"/>
    </xf>
    <xf numFmtId="0" fontId="0" fillId="0" borderId="109" xfId="0" applyBorder="1" applyAlignment="1">
      <alignment wrapText="1"/>
    </xf>
    <xf numFmtId="0" fontId="0" fillId="0" borderId="36" xfId="0" applyBorder="1" applyAlignment="1">
      <alignment wrapText="1"/>
    </xf>
    <xf numFmtId="0" fontId="10" fillId="0" borderId="18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0" fontId="3" fillId="0" borderId="124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1" fontId="15" fillId="0" borderId="66" xfId="41" applyNumberFormat="1" applyFont="1" applyFill="1" applyBorder="1" applyAlignment="1">
      <alignment horizontal="center" vertical="center" wrapText="1"/>
    </xf>
    <xf numFmtId="1" fontId="15" fillId="0" borderId="101" xfId="41" applyNumberFormat="1" applyFont="1" applyFill="1" applyBorder="1" applyAlignment="1">
      <alignment horizontal="center" vertical="center" wrapText="1"/>
    </xf>
    <xf numFmtId="1" fontId="15" fillId="0" borderId="19" xfId="41" applyNumberFormat="1" applyFont="1" applyFill="1" applyBorder="1" applyAlignment="1">
      <alignment horizontal="center" vertical="center" wrapText="1"/>
    </xf>
    <xf numFmtId="0" fontId="10" fillId="0" borderId="56" xfId="0" applyFont="1" applyBorder="1" applyAlignment="1">
      <alignment horizontal="center" vertical="center" wrapText="1"/>
    </xf>
    <xf numFmtId="0" fontId="10" fillId="0" borderId="67" xfId="0" applyFont="1" applyBorder="1" applyAlignment="1">
      <alignment horizontal="center" vertical="center" wrapText="1"/>
    </xf>
    <xf numFmtId="0" fontId="10" fillId="0" borderId="74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wrapText="1"/>
    </xf>
    <xf numFmtId="0" fontId="2" fillId="0" borderId="22" xfId="0" applyFont="1" applyBorder="1" applyAlignment="1">
      <alignment/>
    </xf>
    <xf numFmtId="0" fontId="2" fillId="0" borderId="11" xfId="0" applyFont="1" applyBorder="1" applyAlignment="1">
      <alignment/>
    </xf>
    <xf numFmtId="0" fontId="15" fillId="0" borderId="73" xfId="0" applyFont="1" applyBorder="1" applyAlignment="1">
      <alignment horizontal="center" vertical="center"/>
    </xf>
    <xf numFmtId="0" fontId="15" fillId="0" borderId="121" xfId="0" applyFont="1" applyBorder="1" applyAlignment="1">
      <alignment horizontal="center" vertical="center"/>
    </xf>
    <xf numFmtId="0" fontId="15" fillId="0" borderId="87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/>
    </xf>
    <xf numFmtId="0" fontId="10" fillId="0" borderId="120" xfId="0" applyFont="1" applyBorder="1" applyAlignment="1">
      <alignment horizontal="center"/>
    </xf>
    <xf numFmtId="0" fontId="10" fillId="0" borderId="58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3" fillId="0" borderId="86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5" fillId="0" borderId="44" xfId="0" applyFont="1" applyBorder="1" applyAlignment="1">
      <alignment horizontal="left" wrapText="1"/>
    </xf>
    <xf numFmtId="0" fontId="5" fillId="0" borderId="53" xfId="0" applyFont="1" applyBorder="1" applyAlignment="1">
      <alignment horizontal="left" wrapText="1"/>
    </xf>
    <xf numFmtId="0" fontId="5" fillId="0" borderId="71" xfId="0" applyFont="1" applyBorder="1" applyAlignment="1">
      <alignment horizontal="left" wrapText="1"/>
    </xf>
    <xf numFmtId="0" fontId="5" fillId="0" borderId="95" xfId="0" applyFont="1" applyBorder="1" applyAlignment="1">
      <alignment horizontal="left" wrapText="1"/>
    </xf>
    <xf numFmtId="0" fontId="5" fillId="0" borderId="55" xfId="0" applyFont="1" applyBorder="1" applyAlignment="1">
      <alignment horizontal="left" wrapText="1"/>
    </xf>
    <xf numFmtId="0" fontId="5" fillId="0" borderId="51" xfId="0" applyFont="1" applyBorder="1" applyAlignment="1">
      <alignment horizontal="left" wrapText="1"/>
    </xf>
    <xf numFmtId="0" fontId="5" fillId="0" borderId="54" xfId="0" applyFont="1" applyBorder="1" applyAlignment="1">
      <alignment horizontal="left" wrapText="1"/>
    </xf>
    <xf numFmtId="0" fontId="5" fillId="0" borderId="85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5" fillId="0" borderId="37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5" fillId="0" borderId="15" xfId="0" applyFont="1" applyBorder="1" applyAlignment="1">
      <alignment horizontal="left" wrapText="1"/>
    </xf>
    <xf numFmtId="0" fontId="5" fillId="0" borderId="51" xfId="0" applyFont="1" applyBorder="1" applyAlignment="1">
      <alignment horizontal="left"/>
    </xf>
    <xf numFmtId="0" fontId="5" fillId="0" borderId="70" xfId="0" applyFont="1" applyBorder="1" applyAlignment="1">
      <alignment horizontal="left"/>
    </xf>
    <xf numFmtId="0" fontId="5" fillId="0" borderId="125" xfId="0" applyFont="1" applyBorder="1" applyAlignment="1">
      <alignment horizontal="left" wrapText="1"/>
    </xf>
    <xf numFmtId="0" fontId="5" fillId="0" borderId="117" xfId="0" applyFont="1" applyBorder="1" applyAlignment="1">
      <alignment horizontal="left" wrapText="1"/>
    </xf>
    <xf numFmtId="0" fontId="5" fillId="0" borderId="95" xfId="0" applyFont="1" applyBorder="1" applyAlignment="1">
      <alignment horizontal="left"/>
    </xf>
    <xf numFmtId="0" fontId="5" fillId="0" borderId="55" xfId="0" applyFont="1" applyBorder="1" applyAlignment="1">
      <alignment horizontal="left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" xfId="35"/>
    <cellStyle name="Címsor 1" xfId="36"/>
    <cellStyle name="Címsor 2" xfId="37"/>
    <cellStyle name="Címsor 3" xfId="38"/>
    <cellStyle name="Címsor 4" xfId="39"/>
    <cellStyle name="Ellenőrzőcella" xfId="40"/>
    <cellStyle name="Comma" xfId="41"/>
    <cellStyle name="Comma [0]" xfId="42"/>
    <cellStyle name="Figyelmezteté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B1">
      <selection activeCell="H6" sqref="H6"/>
    </sheetView>
  </sheetViews>
  <sheetFormatPr defaultColWidth="9.140625" defaultRowHeight="12.75"/>
  <cols>
    <col min="1" max="1" width="38.7109375" style="75" customWidth="1"/>
    <col min="2" max="2" width="11.00390625" style="66" bestFit="1" customWidth="1"/>
    <col min="3" max="4" width="11.00390625" style="66" customWidth="1"/>
    <col min="5" max="5" width="37.00390625" style="66" customWidth="1"/>
    <col min="6" max="6" width="12.28125" style="76" bestFit="1" customWidth="1"/>
    <col min="7" max="7" width="10.28125" style="76" customWidth="1"/>
    <col min="8" max="8" width="12.00390625" style="66" bestFit="1" customWidth="1"/>
    <col min="9" max="16384" width="9.140625" style="66" customWidth="1"/>
  </cols>
  <sheetData>
    <row r="1" spans="1:9" ht="30.75" thickBot="1">
      <c r="A1" s="63" t="s">
        <v>58</v>
      </c>
      <c r="B1" s="64" t="s">
        <v>305</v>
      </c>
      <c r="C1" s="64" t="s">
        <v>304</v>
      </c>
      <c r="D1" s="64" t="s">
        <v>305</v>
      </c>
      <c r="E1" s="64" t="s">
        <v>59</v>
      </c>
      <c r="F1" s="64" t="s">
        <v>305</v>
      </c>
      <c r="G1" s="64" t="s">
        <v>306</v>
      </c>
      <c r="H1" s="144" t="s">
        <v>305</v>
      </c>
      <c r="I1" s="65"/>
    </row>
    <row r="2" spans="1:9" ht="15">
      <c r="A2" s="311" t="s">
        <v>60</v>
      </c>
      <c r="B2" s="312"/>
      <c r="C2" s="312"/>
      <c r="D2" s="312"/>
      <c r="E2" s="313" t="s">
        <v>61</v>
      </c>
      <c r="F2" s="314"/>
      <c r="G2" s="315"/>
      <c r="H2" s="316"/>
      <c r="I2" s="65"/>
    </row>
    <row r="3" spans="1:9" ht="13.5">
      <c r="A3" s="67" t="s">
        <v>71</v>
      </c>
      <c r="B3" s="148">
        <v>1027000</v>
      </c>
      <c r="C3" s="148">
        <v>0</v>
      </c>
      <c r="D3" s="148">
        <f>B3+C3</f>
        <v>1027000</v>
      </c>
      <c r="E3" s="148" t="s">
        <v>62</v>
      </c>
      <c r="F3" s="303">
        <v>1072111</v>
      </c>
      <c r="G3" s="308">
        <v>10330</v>
      </c>
      <c r="H3" s="322">
        <f>F3+G3</f>
        <v>1082441</v>
      </c>
      <c r="I3" s="65"/>
    </row>
    <row r="4" spans="1:9" ht="13.5">
      <c r="A4" s="68" t="s">
        <v>172</v>
      </c>
      <c r="B4" s="149">
        <v>1434926</v>
      </c>
      <c r="C4" s="149">
        <v>-28752</v>
      </c>
      <c r="D4" s="148">
        <f aca="true" t="shared" si="0" ref="D4:D11">B4+C4</f>
        <v>1406174</v>
      </c>
      <c r="E4" s="149" t="s">
        <v>173</v>
      </c>
      <c r="F4" s="303">
        <v>303969</v>
      </c>
      <c r="G4" s="308">
        <v>1569</v>
      </c>
      <c r="H4" s="322">
        <f aca="true" t="shared" si="1" ref="H4:H13">F4+G4</f>
        <v>305538</v>
      </c>
      <c r="I4" s="65"/>
    </row>
    <row r="5" spans="1:9" ht="13.5">
      <c r="A5" s="68" t="s">
        <v>522</v>
      </c>
      <c r="B5" s="149">
        <v>581827</v>
      </c>
      <c r="C5" s="149">
        <v>39982</v>
      </c>
      <c r="D5" s="148">
        <f t="shared" si="0"/>
        <v>621809</v>
      </c>
      <c r="E5" s="149" t="s">
        <v>76</v>
      </c>
      <c r="F5" s="303">
        <v>1485493</v>
      </c>
      <c r="G5" s="308">
        <v>74251</v>
      </c>
      <c r="H5" s="322">
        <f t="shared" si="1"/>
        <v>1559744</v>
      </c>
      <c r="I5" s="65"/>
    </row>
    <row r="6" spans="1:9" ht="13.5">
      <c r="A6" s="68" t="s">
        <v>72</v>
      </c>
      <c r="B6" s="149">
        <v>271463</v>
      </c>
      <c r="C6" s="149">
        <v>12223</v>
      </c>
      <c r="D6" s="148">
        <f t="shared" si="0"/>
        <v>283686</v>
      </c>
      <c r="E6" s="149" t="s">
        <v>63</v>
      </c>
      <c r="F6" s="303">
        <v>126255</v>
      </c>
      <c r="G6" s="308">
        <v>8769</v>
      </c>
      <c r="H6" s="322">
        <f t="shared" si="1"/>
        <v>135024</v>
      </c>
      <c r="I6" s="65"/>
    </row>
    <row r="7" spans="1:9" ht="13.5">
      <c r="A7" s="68" t="s">
        <v>73</v>
      </c>
      <c r="B7" s="149">
        <v>27634</v>
      </c>
      <c r="C7" s="149">
        <v>-590</v>
      </c>
      <c r="D7" s="148">
        <f t="shared" si="0"/>
        <v>27044</v>
      </c>
      <c r="E7" s="149" t="s">
        <v>64</v>
      </c>
      <c r="F7" s="303">
        <v>299838</v>
      </c>
      <c r="G7" s="308">
        <v>650</v>
      </c>
      <c r="H7" s="322">
        <f t="shared" si="1"/>
        <v>300488</v>
      </c>
      <c r="I7" s="65"/>
    </row>
    <row r="8" spans="1:9" ht="13.5">
      <c r="A8" s="68" t="s">
        <v>74</v>
      </c>
      <c r="B8" s="150">
        <v>7000</v>
      </c>
      <c r="C8" s="150"/>
      <c r="D8" s="148">
        <f t="shared" si="0"/>
        <v>7000</v>
      </c>
      <c r="E8" s="149"/>
      <c r="F8" s="303"/>
      <c r="G8" s="308"/>
      <c r="H8" s="322"/>
      <c r="I8" s="65"/>
    </row>
    <row r="9" spans="1:9" ht="13.5">
      <c r="A9" s="68" t="s">
        <v>174</v>
      </c>
      <c r="B9" s="149">
        <v>389282</v>
      </c>
      <c r="C9" s="149"/>
      <c r="D9" s="148">
        <f t="shared" si="0"/>
        <v>389282</v>
      </c>
      <c r="E9" s="149" t="s">
        <v>345</v>
      </c>
      <c r="F9" s="303">
        <v>70724</v>
      </c>
      <c r="G9" s="308">
        <v>-19913</v>
      </c>
      <c r="H9" s="322">
        <f t="shared" si="1"/>
        <v>50811</v>
      </c>
      <c r="I9" s="65"/>
    </row>
    <row r="10" spans="1:9" ht="13.5">
      <c r="A10" s="68" t="s">
        <v>75</v>
      </c>
      <c r="B10" s="149">
        <v>0</v>
      </c>
      <c r="C10" s="149"/>
      <c r="D10" s="148">
        <f t="shared" si="0"/>
        <v>0</v>
      </c>
      <c r="E10" s="149" t="s">
        <v>346</v>
      </c>
      <c r="F10" s="303">
        <v>150087</v>
      </c>
      <c r="G10" s="308">
        <v>-35404</v>
      </c>
      <c r="H10" s="322">
        <f t="shared" si="1"/>
        <v>114683</v>
      </c>
      <c r="I10" s="65"/>
    </row>
    <row r="11" spans="1:9" ht="15.75" customHeight="1">
      <c r="A11" s="68" t="s">
        <v>485</v>
      </c>
      <c r="B11" s="149"/>
      <c r="C11" s="149">
        <v>31442</v>
      </c>
      <c r="D11" s="148">
        <f t="shared" si="0"/>
        <v>31442</v>
      </c>
      <c r="E11" s="149" t="s">
        <v>347</v>
      </c>
      <c r="F11" s="303">
        <v>74216</v>
      </c>
      <c r="G11" s="308"/>
      <c r="H11" s="322">
        <f t="shared" si="1"/>
        <v>74216</v>
      </c>
      <c r="I11" s="65"/>
    </row>
    <row r="12" spans="1:9" ht="15">
      <c r="A12" s="70" t="s">
        <v>67</v>
      </c>
      <c r="B12" s="151">
        <f>SUM(B3:B11)</f>
        <v>3739132</v>
      </c>
      <c r="C12" s="151">
        <f>SUM(C3:C11)</f>
        <v>54305</v>
      </c>
      <c r="D12" s="151">
        <f>SUM(D3:D11)</f>
        <v>3793437</v>
      </c>
      <c r="E12" s="149" t="s">
        <v>348</v>
      </c>
      <c r="F12" s="303">
        <v>20080</v>
      </c>
      <c r="G12" s="308"/>
      <c r="H12" s="322">
        <f t="shared" si="1"/>
        <v>20080</v>
      </c>
      <c r="I12" s="65"/>
    </row>
    <row r="13" spans="1:9" ht="27.75">
      <c r="A13" s="70"/>
      <c r="B13" s="151"/>
      <c r="C13" s="151"/>
      <c r="D13" s="151"/>
      <c r="E13" s="149" t="s">
        <v>486</v>
      </c>
      <c r="F13" s="552">
        <v>0</v>
      </c>
      <c r="G13" s="308">
        <v>31442</v>
      </c>
      <c r="H13" s="322">
        <f t="shared" si="1"/>
        <v>31442</v>
      </c>
      <c r="I13" s="65"/>
    </row>
    <row r="14" spans="1:9" ht="15">
      <c r="A14" s="230"/>
      <c r="B14" s="231"/>
      <c r="C14" s="231"/>
      <c r="D14" s="231"/>
      <c r="E14" s="152" t="s">
        <v>65</v>
      </c>
      <c r="F14" s="304">
        <f>SUM(F3:F13)</f>
        <v>3602773</v>
      </c>
      <c r="G14" s="304">
        <f>SUM(G3:G13)</f>
        <v>71694</v>
      </c>
      <c r="H14" s="153">
        <f>SUM(H3:H13)</f>
        <v>3674467</v>
      </c>
      <c r="I14" s="65"/>
    </row>
    <row r="15" spans="1:9" ht="15">
      <c r="A15" s="232" t="s">
        <v>68</v>
      </c>
      <c r="B15" s="149"/>
      <c r="C15" s="149"/>
      <c r="D15" s="149"/>
      <c r="E15" s="152"/>
      <c r="F15" s="305"/>
      <c r="G15" s="309"/>
      <c r="H15" s="317"/>
      <c r="I15" s="65"/>
    </row>
    <row r="16" spans="1:10" ht="15">
      <c r="A16" s="233" t="s">
        <v>175</v>
      </c>
      <c r="B16" s="150">
        <v>185615</v>
      </c>
      <c r="C16" s="150">
        <v>948</v>
      </c>
      <c r="D16" s="150">
        <f>B16+C16</f>
        <v>186563</v>
      </c>
      <c r="E16" s="154" t="s">
        <v>66</v>
      </c>
      <c r="F16" s="306"/>
      <c r="G16" s="310"/>
      <c r="H16" s="317"/>
      <c r="I16" s="155"/>
      <c r="J16" s="156"/>
    </row>
    <row r="17" spans="1:10" ht="27">
      <c r="A17" s="68" t="s">
        <v>344</v>
      </c>
      <c r="B17" s="149">
        <v>122137</v>
      </c>
      <c r="C17" s="149"/>
      <c r="D17" s="149">
        <f aca="true" t="shared" si="2" ref="D17:D23">B17+C17</f>
        <v>122137</v>
      </c>
      <c r="E17" s="149" t="s">
        <v>349</v>
      </c>
      <c r="F17" s="303">
        <v>1056324</v>
      </c>
      <c r="G17" s="308">
        <v>-33029</v>
      </c>
      <c r="H17" s="322">
        <f aca="true" t="shared" si="3" ref="H17:H22">F17+G17</f>
        <v>1023295</v>
      </c>
      <c r="I17" s="155"/>
      <c r="J17" s="156"/>
    </row>
    <row r="18" spans="1:9" ht="13.5">
      <c r="A18" s="68" t="s">
        <v>176</v>
      </c>
      <c r="B18" s="149">
        <v>745082</v>
      </c>
      <c r="C18" s="149"/>
      <c r="D18" s="150">
        <f t="shared" si="2"/>
        <v>745082</v>
      </c>
      <c r="E18" s="149" t="s">
        <v>249</v>
      </c>
      <c r="F18" s="303">
        <v>141082</v>
      </c>
      <c r="G18" s="308">
        <v>836</v>
      </c>
      <c r="H18" s="322">
        <f t="shared" si="3"/>
        <v>141918</v>
      </c>
      <c r="I18" s="65"/>
    </row>
    <row r="19" spans="1:9" ht="13.5">
      <c r="A19" s="68" t="s">
        <v>177</v>
      </c>
      <c r="B19" s="149">
        <v>26295</v>
      </c>
      <c r="C19" s="149"/>
      <c r="D19" s="150">
        <f t="shared" si="2"/>
        <v>26295</v>
      </c>
      <c r="E19" s="149" t="s">
        <v>250</v>
      </c>
      <c r="F19" s="303">
        <v>46986</v>
      </c>
      <c r="G19" s="308">
        <v>15752</v>
      </c>
      <c r="H19" s="322">
        <f t="shared" si="3"/>
        <v>62738</v>
      </c>
      <c r="I19" s="65"/>
    </row>
    <row r="20" spans="1:9" ht="13.5">
      <c r="A20" s="68" t="s">
        <v>178</v>
      </c>
      <c r="B20" s="149">
        <v>225838</v>
      </c>
      <c r="C20" s="149"/>
      <c r="D20" s="150">
        <f t="shared" si="2"/>
        <v>225838</v>
      </c>
      <c r="E20" s="150" t="s">
        <v>293</v>
      </c>
      <c r="F20" s="303">
        <v>99914</v>
      </c>
      <c r="G20" s="308"/>
      <c r="H20" s="322">
        <f t="shared" si="3"/>
        <v>99914</v>
      </c>
      <c r="I20" s="65"/>
    </row>
    <row r="21" spans="1:9" ht="13.5">
      <c r="A21" s="68" t="s">
        <v>179</v>
      </c>
      <c r="B21" s="149">
        <v>46495</v>
      </c>
      <c r="C21" s="149"/>
      <c r="D21" s="150">
        <f t="shared" si="2"/>
        <v>46495</v>
      </c>
      <c r="E21" s="149" t="s">
        <v>294</v>
      </c>
      <c r="F21" s="303">
        <v>19686</v>
      </c>
      <c r="G21" s="308"/>
      <c r="H21" s="322">
        <f t="shared" si="3"/>
        <v>19686</v>
      </c>
      <c r="I21" s="65"/>
    </row>
    <row r="22" spans="1:9" ht="13.5">
      <c r="A22" s="68" t="s">
        <v>180</v>
      </c>
      <c r="B22" s="149">
        <v>600</v>
      </c>
      <c r="C22" s="149"/>
      <c r="D22" s="150">
        <f t="shared" si="2"/>
        <v>600</v>
      </c>
      <c r="E22" s="69" t="s">
        <v>295</v>
      </c>
      <c r="F22" s="307">
        <v>124429</v>
      </c>
      <c r="G22" s="308"/>
      <c r="H22" s="322">
        <f t="shared" si="3"/>
        <v>124429</v>
      </c>
      <c r="I22" s="65"/>
    </row>
    <row r="23" spans="1:9" ht="15.75" thickBot="1">
      <c r="A23" s="318" t="s">
        <v>296</v>
      </c>
      <c r="B23" s="319">
        <f>SUM(B16:B22)</f>
        <v>1352062</v>
      </c>
      <c r="C23" s="319">
        <f>SUM(C16:C22)</f>
        <v>948</v>
      </c>
      <c r="D23" s="323">
        <f t="shared" si="2"/>
        <v>1353010</v>
      </c>
      <c r="E23" s="320" t="s">
        <v>69</v>
      </c>
      <c r="F23" s="321">
        <f>SUM(F17:F22)</f>
        <v>1488421</v>
      </c>
      <c r="G23" s="321">
        <f>SUM(G17:G22)</f>
        <v>-16441</v>
      </c>
      <c r="H23" s="241">
        <f>SUM(H17:H22)</f>
        <v>1471980</v>
      </c>
      <c r="I23" s="65"/>
    </row>
    <row r="24" spans="1:9" s="74" customFormat="1" ht="15.75" thickBot="1">
      <c r="A24" s="63" t="s">
        <v>70</v>
      </c>
      <c r="B24" s="71">
        <f>SUM(B12+B23)</f>
        <v>5091194</v>
      </c>
      <c r="C24" s="71">
        <f>SUM(C12+C23)</f>
        <v>55253</v>
      </c>
      <c r="D24" s="71">
        <f>SUM(D12+D23)</f>
        <v>5146447</v>
      </c>
      <c r="E24" s="72" t="s">
        <v>70</v>
      </c>
      <c r="F24" s="302">
        <f>SUM(F14+F23)</f>
        <v>5091194</v>
      </c>
      <c r="G24" s="302">
        <f>SUM(G14+G23)</f>
        <v>55253</v>
      </c>
      <c r="H24" s="475">
        <f>SUM(H14+H23)</f>
        <v>5146447</v>
      </c>
      <c r="I24" s="73"/>
    </row>
    <row r="26" spans="5:6" ht="15">
      <c r="E26" s="234"/>
      <c r="F26" s="235"/>
    </row>
  </sheetData>
  <sheetProtection/>
  <printOptions/>
  <pageMargins left="0.34" right="0.2362204724409449" top="1.141732283464567" bottom="0.7480314960629921" header="0.31496062992125984" footer="0.31496062992125984"/>
  <pageSetup horizontalDpi="600" verticalDpi="600" orientation="landscape" paperSize="9" r:id="rId1"/>
  <headerFooter>
    <oddHeader>&amp;C&amp;"Book Antiqua,Félkövér"&amp;11Keszthely Város Önkormányzata
költségvetési mérlege közgazdasági tagolásban
2014. év&amp;R&amp;"Book Antiqua,Félkövér"1. sz. melléklet
ezer Ft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133"/>
  <sheetViews>
    <sheetView zoomScalePageLayoutView="0" workbookViewId="0" topLeftCell="A1">
      <selection activeCell="B73" sqref="B73"/>
    </sheetView>
  </sheetViews>
  <sheetFormatPr defaultColWidth="9.140625" defaultRowHeight="12.75"/>
  <cols>
    <col min="1" max="1" width="4.8515625" style="127" customWidth="1"/>
    <col min="2" max="2" width="52.8515625" style="128" customWidth="1"/>
    <col min="3" max="3" width="11.8515625" style="46" customWidth="1"/>
    <col min="4" max="4" width="11.00390625" style="46" customWidth="1"/>
    <col min="5" max="5" width="12.28125" style="46" customWidth="1"/>
    <col min="6" max="6" width="9.57421875" style="3" customWidth="1"/>
    <col min="7" max="7" width="12.421875" style="3" customWidth="1"/>
    <col min="8" max="13" width="9.140625" style="3" customWidth="1"/>
    <col min="14" max="14" width="9.140625" style="55" customWidth="1"/>
    <col min="15" max="16384" width="9.140625" style="3" customWidth="1"/>
  </cols>
  <sheetData>
    <row r="1" spans="1:7" ht="45.75" thickBot="1">
      <c r="A1" s="109" t="s">
        <v>26</v>
      </c>
      <c r="B1" s="110" t="s">
        <v>107</v>
      </c>
      <c r="C1" s="404" t="s">
        <v>305</v>
      </c>
      <c r="D1" s="325" t="s">
        <v>304</v>
      </c>
      <c r="E1" s="325" t="s">
        <v>309</v>
      </c>
      <c r="F1" s="325" t="s">
        <v>302</v>
      </c>
      <c r="G1" s="326" t="s">
        <v>303</v>
      </c>
    </row>
    <row r="2" spans="1:7" ht="16.5" customHeight="1">
      <c r="A2" s="715" t="s">
        <v>110</v>
      </c>
      <c r="B2" s="716"/>
      <c r="C2" s="717"/>
      <c r="D2" s="177"/>
      <c r="E2" s="177"/>
      <c r="F2" s="168"/>
      <c r="G2" s="279"/>
    </row>
    <row r="3" spans="1:7" s="55" customFormat="1" ht="16.5">
      <c r="A3" s="111"/>
      <c r="B3" s="112"/>
      <c r="C3" s="385"/>
      <c r="D3" s="386"/>
      <c r="E3" s="386"/>
      <c r="F3" s="188"/>
      <c r="G3" s="146"/>
    </row>
    <row r="4" spans="1:7" s="55" customFormat="1" ht="15.75">
      <c r="A4" s="111">
        <v>1</v>
      </c>
      <c r="B4" s="113" t="s">
        <v>285</v>
      </c>
      <c r="C4" s="387">
        <f>SUM(C5:C18)</f>
        <v>468069</v>
      </c>
      <c r="D4" s="387">
        <f>SUM(D5:D18)</f>
        <v>-44110</v>
      </c>
      <c r="E4" s="387">
        <f>C4+D4</f>
        <v>423959</v>
      </c>
      <c r="F4" s="387">
        <f>SUM(F5:F18)</f>
        <v>56225</v>
      </c>
      <c r="G4" s="388">
        <f>E4-F4</f>
        <v>367734</v>
      </c>
    </row>
    <row r="5" spans="1:7" s="55" customFormat="1" ht="33">
      <c r="A5" s="111"/>
      <c r="B5" s="114" t="s">
        <v>139</v>
      </c>
      <c r="C5" s="385">
        <v>389812</v>
      </c>
      <c r="D5" s="385">
        <v>-32844</v>
      </c>
      <c r="E5" s="385">
        <f aca="true" t="shared" si="0" ref="E5:E26">C5+D5</f>
        <v>356968</v>
      </c>
      <c r="F5" s="385"/>
      <c r="G5" s="452">
        <f aca="true" t="shared" si="1" ref="G5:G92">E5-F5</f>
        <v>356968</v>
      </c>
    </row>
    <row r="6" spans="1:7" s="55" customFormat="1" ht="33">
      <c r="A6" s="111"/>
      <c r="B6" s="114" t="s">
        <v>181</v>
      </c>
      <c r="C6" s="385">
        <v>0</v>
      </c>
      <c r="D6" s="385"/>
      <c r="E6" s="385">
        <f t="shared" si="0"/>
        <v>0</v>
      </c>
      <c r="F6" s="385">
        <v>0</v>
      </c>
      <c r="G6" s="452">
        <f t="shared" si="1"/>
        <v>0</v>
      </c>
    </row>
    <row r="7" spans="1:7" s="55" customFormat="1" ht="16.5">
      <c r="A7" s="111"/>
      <c r="B7" s="114" t="s">
        <v>182</v>
      </c>
      <c r="C7" s="385">
        <v>9000</v>
      </c>
      <c r="D7" s="385"/>
      <c r="E7" s="385">
        <f t="shared" si="0"/>
        <v>9000</v>
      </c>
      <c r="F7" s="385">
        <v>9000</v>
      </c>
      <c r="G7" s="452">
        <f t="shared" si="1"/>
        <v>0</v>
      </c>
    </row>
    <row r="8" spans="1:7" s="55" customFormat="1" ht="15.75" customHeight="1">
      <c r="A8" s="111"/>
      <c r="B8" s="114" t="s">
        <v>183</v>
      </c>
      <c r="C8" s="385">
        <v>500</v>
      </c>
      <c r="D8" s="385"/>
      <c r="E8" s="385">
        <f t="shared" si="0"/>
        <v>500</v>
      </c>
      <c r="F8" s="385"/>
      <c r="G8" s="452">
        <f t="shared" si="1"/>
        <v>500</v>
      </c>
    </row>
    <row r="9" spans="1:7" s="55" customFormat="1" ht="33">
      <c r="A9" s="111"/>
      <c r="B9" s="114" t="s">
        <v>247</v>
      </c>
      <c r="C9" s="385">
        <v>7616</v>
      </c>
      <c r="D9" s="385"/>
      <c r="E9" s="385">
        <f>SUM(C9:D9)</f>
        <v>7616</v>
      </c>
      <c r="F9" s="385"/>
      <c r="G9" s="452">
        <f t="shared" si="1"/>
        <v>7616</v>
      </c>
    </row>
    <row r="10" spans="1:7" s="55" customFormat="1" ht="16.5">
      <c r="A10" s="111"/>
      <c r="B10" s="114" t="s">
        <v>445</v>
      </c>
      <c r="C10" s="385">
        <v>1150</v>
      </c>
      <c r="D10" s="385"/>
      <c r="E10" s="385">
        <f>SUM(C10:D10)</f>
        <v>1150</v>
      </c>
      <c r="F10" s="385"/>
      <c r="G10" s="452">
        <f t="shared" si="1"/>
        <v>1150</v>
      </c>
    </row>
    <row r="11" spans="1:7" s="55" customFormat="1" ht="16.5">
      <c r="A11" s="111"/>
      <c r="B11" s="114" t="s">
        <v>424</v>
      </c>
      <c r="C11" s="385">
        <v>10939</v>
      </c>
      <c r="D11" s="385">
        <v>-2326</v>
      </c>
      <c r="E11" s="385">
        <f t="shared" si="0"/>
        <v>8613</v>
      </c>
      <c r="F11" s="385">
        <v>8613</v>
      </c>
      <c r="G11" s="452">
        <f t="shared" si="1"/>
        <v>0</v>
      </c>
    </row>
    <row r="12" spans="1:7" s="55" customFormat="1" ht="16.5">
      <c r="A12" s="111"/>
      <c r="B12" s="114" t="s">
        <v>425</v>
      </c>
      <c r="C12" s="385">
        <v>9984</v>
      </c>
      <c r="D12" s="385">
        <v>-2122</v>
      </c>
      <c r="E12" s="385">
        <f t="shared" si="0"/>
        <v>7862</v>
      </c>
      <c r="F12" s="385">
        <v>7862</v>
      </c>
      <c r="G12" s="452">
        <f t="shared" si="1"/>
        <v>0</v>
      </c>
    </row>
    <row r="13" spans="1:7" s="55" customFormat="1" ht="16.5">
      <c r="A13" s="111"/>
      <c r="B13" s="114" t="s">
        <v>426</v>
      </c>
      <c r="C13" s="385">
        <v>9859</v>
      </c>
      <c r="D13" s="385">
        <v>-2096</v>
      </c>
      <c r="E13" s="385">
        <f t="shared" si="0"/>
        <v>7763</v>
      </c>
      <c r="F13" s="385">
        <v>7763</v>
      </c>
      <c r="G13" s="452">
        <f t="shared" si="1"/>
        <v>0</v>
      </c>
    </row>
    <row r="14" spans="1:7" s="55" customFormat="1" ht="16.5">
      <c r="A14" s="111"/>
      <c r="B14" s="114" t="s">
        <v>427</v>
      </c>
      <c r="C14" s="385">
        <v>12933</v>
      </c>
      <c r="D14" s="385">
        <v>-2750</v>
      </c>
      <c r="E14" s="385">
        <f t="shared" si="0"/>
        <v>10183</v>
      </c>
      <c r="F14" s="385">
        <v>10183</v>
      </c>
      <c r="G14" s="452">
        <f t="shared" si="1"/>
        <v>0</v>
      </c>
    </row>
    <row r="15" spans="1:7" s="55" customFormat="1" ht="16.5">
      <c r="A15" s="111"/>
      <c r="B15" s="114" t="s">
        <v>428</v>
      </c>
      <c r="C15" s="385">
        <v>9276</v>
      </c>
      <c r="D15" s="385">
        <v>-1972</v>
      </c>
      <c r="E15" s="385">
        <f t="shared" si="0"/>
        <v>7304</v>
      </c>
      <c r="F15" s="385">
        <v>7304</v>
      </c>
      <c r="G15" s="452">
        <f t="shared" si="1"/>
        <v>0</v>
      </c>
    </row>
    <row r="16" spans="1:7" s="55" customFormat="1" ht="33">
      <c r="A16" s="111"/>
      <c r="B16" s="114" t="s">
        <v>184</v>
      </c>
      <c r="C16" s="385">
        <v>2000</v>
      </c>
      <c r="D16" s="385"/>
      <c r="E16" s="385">
        <f t="shared" si="0"/>
        <v>2000</v>
      </c>
      <c r="F16" s="385">
        <v>2000</v>
      </c>
      <c r="G16" s="452">
        <f t="shared" si="1"/>
        <v>0</v>
      </c>
    </row>
    <row r="17" spans="1:7" s="55" customFormat="1" ht="31.5" customHeight="1">
      <c r="A17" s="111"/>
      <c r="B17" s="114" t="s">
        <v>420</v>
      </c>
      <c r="C17" s="385">
        <v>3500</v>
      </c>
      <c r="D17" s="385"/>
      <c r="E17" s="385">
        <f t="shared" si="0"/>
        <v>3500</v>
      </c>
      <c r="F17" s="385">
        <v>3500</v>
      </c>
      <c r="G17" s="452">
        <f t="shared" si="1"/>
        <v>0</v>
      </c>
    </row>
    <row r="18" spans="1:7" s="55" customFormat="1" ht="16.5">
      <c r="A18" s="111"/>
      <c r="B18" s="114" t="s">
        <v>185</v>
      </c>
      <c r="C18" s="385">
        <v>1500</v>
      </c>
      <c r="D18" s="385"/>
      <c r="E18" s="385">
        <f t="shared" si="0"/>
        <v>1500</v>
      </c>
      <c r="F18" s="385"/>
      <c r="G18" s="452">
        <f t="shared" si="1"/>
        <v>1500</v>
      </c>
    </row>
    <row r="19" spans="1:7" s="55" customFormat="1" ht="16.5">
      <c r="A19" s="111"/>
      <c r="B19" s="114"/>
      <c r="C19" s="385"/>
      <c r="D19" s="385"/>
      <c r="E19" s="387">
        <f t="shared" si="0"/>
        <v>0</v>
      </c>
      <c r="F19" s="385"/>
      <c r="G19" s="388">
        <f t="shared" si="1"/>
        <v>0</v>
      </c>
    </row>
    <row r="20" spans="1:7" s="55" customFormat="1" ht="15.75">
      <c r="A20" s="111">
        <v>2</v>
      </c>
      <c r="B20" s="113" t="s">
        <v>332</v>
      </c>
      <c r="C20" s="387">
        <f>SUM(C21:C25)</f>
        <v>61852</v>
      </c>
      <c r="D20" s="387">
        <f>SUM(D21:D25)</f>
        <v>0</v>
      </c>
      <c r="E20" s="387">
        <f t="shared" si="0"/>
        <v>61852</v>
      </c>
      <c r="F20" s="387">
        <f>SUM(F21:F25)</f>
        <v>0</v>
      </c>
      <c r="G20" s="388">
        <f t="shared" si="1"/>
        <v>61852</v>
      </c>
    </row>
    <row r="21" spans="1:7" s="55" customFormat="1" ht="16.5">
      <c r="A21" s="111"/>
      <c r="B21" s="114" t="s">
        <v>214</v>
      </c>
      <c r="C21" s="385">
        <v>19050</v>
      </c>
      <c r="D21" s="385"/>
      <c r="E21" s="385">
        <f t="shared" si="0"/>
        <v>19050</v>
      </c>
      <c r="F21" s="385"/>
      <c r="G21" s="452">
        <f t="shared" si="1"/>
        <v>19050</v>
      </c>
    </row>
    <row r="22" spans="1:7" s="55" customFormat="1" ht="16.5">
      <c r="A22" s="111"/>
      <c r="B22" s="114" t="s">
        <v>251</v>
      </c>
      <c r="C22" s="385">
        <v>10033</v>
      </c>
      <c r="D22" s="385"/>
      <c r="E22" s="385">
        <f t="shared" si="0"/>
        <v>10033</v>
      </c>
      <c r="F22" s="385"/>
      <c r="G22" s="452">
        <f t="shared" si="1"/>
        <v>10033</v>
      </c>
    </row>
    <row r="23" spans="1:7" s="55" customFormat="1" ht="16.5">
      <c r="A23" s="111"/>
      <c r="B23" s="114" t="s">
        <v>416</v>
      </c>
      <c r="C23" s="385"/>
      <c r="D23" s="385"/>
      <c r="E23" s="385">
        <f t="shared" si="0"/>
        <v>0</v>
      </c>
      <c r="F23" s="385"/>
      <c r="G23" s="452">
        <f t="shared" si="1"/>
        <v>0</v>
      </c>
    </row>
    <row r="24" spans="1:7" s="55" customFormat="1" ht="16.5">
      <c r="A24" s="111"/>
      <c r="B24" s="114" t="s">
        <v>241</v>
      </c>
      <c r="C24" s="385">
        <v>30000</v>
      </c>
      <c r="D24" s="385"/>
      <c r="E24" s="385">
        <f t="shared" si="0"/>
        <v>30000</v>
      </c>
      <c r="F24" s="385"/>
      <c r="G24" s="452">
        <f t="shared" si="1"/>
        <v>30000</v>
      </c>
    </row>
    <row r="25" spans="1:7" s="55" customFormat="1" ht="16.5">
      <c r="A25" s="111"/>
      <c r="B25" s="114" t="s">
        <v>186</v>
      </c>
      <c r="C25" s="385">
        <v>2769</v>
      </c>
      <c r="D25" s="385"/>
      <c r="E25" s="385">
        <f t="shared" si="0"/>
        <v>2769</v>
      </c>
      <c r="F25" s="385"/>
      <c r="G25" s="452">
        <f t="shared" si="1"/>
        <v>2769</v>
      </c>
    </row>
    <row r="26" spans="1:7" s="55" customFormat="1" ht="16.5">
      <c r="A26" s="111"/>
      <c r="B26" s="114"/>
      <c r="C26" s="385"/>
      <c r="D26" s="385"/>
      <c r="E26" s="387">
        <f t="shared" si="0"/>
        <v>0</v>
      </c>
      <c r="F26" s="385"/>
      <c r="G26" s="452">
        <f t="shared" si="1"/>
        <v>0</v>
      </c>
    </row>
    <row r="27" spans="1:7" s="55" customFormat="1" ht="15.75">
      <c r="A27" s="111">
        <v>3</v>
      </c>
      <c r="B27" s="113" t="s">
        <v>333</v>
      </c>
      <c r="C27" s="387">
        <f>SUM(C28)</f>
        <v>329</v>
      </c>
      <c r="D27" s="387">
        <f>SUM(D28)</f>
        <v>0</v>
      </c>
      <c r="E27" s="387">
        <f>C27+D27</f>
        <v>329</v>
      </c>
      <c r="F27" s="387">
        <f>SUM(F28)</f>
        <v>0</v>
      </c>
      <c r="G27" s="452">
        <f t="shared" si="1"/>
        <v>329</v>
      </c>
    </row>
    <row r="28" spans="1:7" s="55" customFormat="1" ht="16.5">
      <c r="A28" s="111"/>
      <c r="B28" s="114" t="s">
        <v>187</v>
      </c>
      <c r="C28" s="385">
        <v>329</v>
      </c>
      <c r="D28" s="385"/>
      <c r="E28" s="385">
        <f aca="true" t="shared" si="2" ref="E28:E122">C28+D28</f>
        <v>329</v>
      </c>
      <c r="F28" s="385"/>
      <c r="G28" s="452">
        <f t="shared" si="1"/>
        <v>329</v>
      </c>
    </row>
    <row r="29" spans="1:7" s="55" customFormat="1" ht="16.5">
      <c r="A29" s="111"/>
      <c r="B29" s="114"/>
      <c r="C29" s="385"/>
      <c r="D29" s="385"/>
      <c r="E29" s="387">
        <f t="shared" si="2"/>
        <v>0</v>
      </c>
      <c r="F29" s="385"/>
      <c r="G29" s="388">
        <f t="shared" si="1"/>
        <v>0</v>
      </c>
    </row>
    <row r="30" spans="1:7" s="55" customFormat="1" ht="15.75">
      <c r="A30" s="117">
        <v>4</v>
      </c>
      <c r="B30" s="116" t="s">
        <v>334</v>
      </c>
      <c r="C30" s="390">
        <f>SUM(C31:C38)</f>
        <v>16859</v>
      </c>
      <c r="D30" s="390">
        <f>SUM(D31:D38)</f>
        <v>226</v>
      </c>
      <c r="E30" s="390">
        <f>SUM(E31:E38)</f>
        <v>17085</v>
      </c>
      <c r="F30" s="390">
        <f>SUM(F31:F38)</f>
        <v>0</v>
      </c>
      <c r="G30" s="391">
        <f>SUM(G31:G38)</f>
        <v>17085</v>
      </c>
    </row>
    <row r="31" spans="1:7" s="55" customFormat="1" ht="16.5">
      <c r="A31" s="117"/>
      <c r="B31" s="114" t="s">
        <v>188</v>
      </c>
      <c r="C31" s="392">
        <v>1700</v>
      </c>
      <c r="D31" s="392"/>
      <c r="E31" s="385">
        <f t="shared" si="2"/>
        <v>1700</v>
      </c>
      <c r="F31" s="385"/>
      <c r="G31" s="452">
        <f t="shared" si="1"/>
        <v>1700</v>
      </c>
    </row>
    <row r="32" spans="1:7" s="55" customFormat="1" ht="16.5">
      <c r="A32" s="117"/>
      <c r="B32" s="114" t="s">
        <v>353</v>
      </c>
      <c r="C32" s="392">
        <v>10000</v>
      </c>
      <c r="D32" s="392"/>
      <c r="E32" s="385">
        <f t="shared" si="2"/>
        <v>10000</v>
      </c>
      <c r="F32" s="385"/>
      <c r="G32" s="452">
        <f t="shared" si="1"/>
        <v>10000</v>
      </c>
    </row>
    <row r="33" spans="1:7" s="55" customFormat="1" ht="16.5">
      <c r="A33" s="117"/>
      <c r="B33" s="114" t="s">
        <v>336</v>
      </c>
      <c r="C33" s="392">
        <v>500</v>
      </c>
      <c r="D33" s="392"/>
      <c r="E33" s="385">
        <f t="shared" si="2"/>
        <v>500</v>
      </c>
      <c r="F33" s="385">
        <v>0</v>
      </c>
      <c r="G33" s="452">
        <f t="shared" si="1"/>
        <v>500</v>
      </c>
    </row>
    <row r="34" spans="1:7" s="55" customFormat="1" ht="16.5">
      <c r="A34" s="117"/>
      <c r="B34" s="114" t="s">
        <v>242</v>
      </c>
      <c r="C34" s="392">
        <v>222</v>
      </c>
      <c r="D34" s="392"/>
      <c r="E34" s="385">
        <f t="shared" si="2"/>
        <v>222</v>
      </c>
      <c r="F34" s="385"/>
      <c r="G34" s="452">
        <f t="shared" si="1"/>
        <v>222</v>
      </c>
    </row>
    <row r="35" spans="1:7" s="55" customFormat="1" ht="16.5">
      <c r="A35" s="117"/>
      <c r="B35" s="114" t="s">
        <v>243</v>
      </c>
      <c r="C35" s="392">
        <v>3937</v>
      </c>
      <c r="D35" s="392"/>
      <c r="E35" s="385">
        <f t="shared" si="2"/>
        <v>3937</v>
      </c>
      <c r="F35" s="385"/>
      <c r="G35" s="452">
        <f t="shared" si="1"/>
        <v>3937</v>
      </c>
    </row>
    <row r="36" spans="1:7" s="55" customFormat="1" ht="16.5">
      <c r="A36" s="117"/>
      <c r="B36" s="114" t="s">
        <v>417</v>
      </c>
      <c r="C36" s="392">
        <v>500</v>
      </c>
      <c r="D36" s="392"/>
      <c r="E36" s="385">
        <f t="shared" si="2"/>
        <v>500</v>
      </c>
      <c r="F36" s="385"/>
      <c r="G36" s="452">
        <f t="shared" si="1"/>
        <v>500</v>
      </c>
    </row>
    <row r="37" spans="1:7" s="55" customFormat="1" ht="16.5">
      <c r="A37" s="117"/>
      <c r="B37" s="114" t="s">
        <v>494</v>
      </c>
      <c r="C37" s="392"/>
      <c r="D37" s="392">
        <v>126</v>
      </c>
      <c r="E37" s="385">
        <f t="shared" si="2"/>
        <v>126</v>
      </c>
      <c r="F37" s="385"/>
      <c r="G37" s="452">
        <f t="shared" si="1"/>
        <v>126</v>
      </c>
    </row>
    <row r="38" spans="1:7" s="55" customFormat="1" ht="16.5">
      <c r="A38" s="117"/>
      <c r="B38" s="114" t="s">
        <v>495</v>
      </c>
      <c r="C38" s="392"/>
      <c r="D38" s="392">
        <v>100</v>
      </c>
      <c r="E38" s="385">
        <f t="shared" si="2"/>
        <v>100</v>
      </c>
      <c r="F38" s="385"/>
      <c r="G38" s="452">
        <f t="shared" si="1"/>
        <v>100</v>
      </c>
    </row>
    <row r="39" spans="1:7" s="115" customFormat="1" ht="16.5">
      <c r="A39" s="111"/>
      <c r="B39" s="114"/>
      <c r="C39" s="393"/>
      <c r="D39" s="393"/>
      <c r="E39" s="387">
        <f t="shared" si="2"/>
        <v>0</v>
      </c>
      <c r="F39" s="385"/>
      <c r="G39" s="452">
        <f t="shared" si="1"/>
        <v>0</v>
      </c>
    </row>
    <row r="40" spans="1:7" ht="16.5">
      <c r="A40" s="111">
        <v>5</v>
      </c>
      <c r="B40" s="116" t="s">
        <v>335</v>
      </c>
      <c r="C40" s="390">
        <f>SUM(C41:C45)</f>
        <v>429704</v>
      </c>
      <c r="D40" s="390">
        <f>SUM(D41:D45)</f>
        <v>0</v>
      </c>
      <c r="E40" s="394">
        <f t="shared" si="2"/>
        <v>429704</v>
      </c>
      <c r="F40" s="390">
        <f>SUM(F41:F45)</f>
        <v>1704</v>
      </c>
      <c r="G40" s="388">
        <f t="shared" si="1"/>
        <v>428000</v>
      </c>
    </row>
    <row r="41" spans="1:7" ht="16.5">
      <c r="A41" s="111"/>
      <c r="B41" s="114" t="s">
        <v>189</v>
      </c>
      <c r="C41" s="392">
        <v>428000</v>
      </c>
      <c r="D41" s="392"/>
      <c r="E41" s="386">
        <f t="shared" si="2"/>
        <v>428000</v>
      </c>
      <c r="F41" s="395"/>
      <c r="G41" s="452">
        <f t="shared" si="1"/>
        <v>428000</v>
      </c>
    </row>
    <row r="42" spans="1:7" ht="33">
      <c r="A42" s="111"/>
      <c r="B42" s="114" t="s">
        <v>193</v>
      </c>
      <c r="C42" s="392">
        <v>1000</v>
      </c>
      <c r="D42" s="392"/>
      <c r="E42" s="386">
        <f t="shared" si="2"/>
        <v>1000</v>
      </c>
      <c r="F42" s="395">
        <v>1000</v>
      </c>
      <c r="G42" s="388">
        <f t="shared" si="1"/>
        <v>0</v>
      </c>
    </row>
    <row r="43" spans="1:7" ht="30.75" customHeight="1">
      <c r="A43" s="111"/>
      <c r="B43" s="114" t="s">
        <v>191</v>
      </c>
      <c r="C43" s="392">
        <v>300</v>
      </c>
      <c r="D43" s="392"/>
      <c r="E43" s="386">
        <f t="shared" si="2"/>
        <v>300</v>
      </c>
      <c r="F43" s="395">
        <v>300</v>
      </c>
      <c r="G43" s="388">
        <f t="shared" si="1"/>
        <v>0</v>
      </c>
    </row>
    <row r="44" spans="1:7" ht="16.5">
      <c r="A44" s="111"/>
      <c r="B44" s="114" t="s">
        <v>192</v>
      </c>
      <c r="C44" s="392">
        <v>150</v>
      </c>
      <c r="D44" s="392"/>
      <c r="E44" s="386">
        <f t="shared" si="2"/>
        <v>150</v>
      </c>
      <c r="F44" s="395">
        <v>150</v>
      </c>
      <c r="G44" s="388">
        <f t="shared" si="1"/>
        <v>0</v>
      </c>
    </row>
    <row r="45" spans="1:7" ht="17.25" thickBot="1">
      <c r="A45" s="119"/>
      <c r="B45" s="492" t="s">
        <v>190</v>
      </c>
      <c r="C45" s="534">
        <v>254</v>
      </c>
      <c r="D45" s="534"/>
      <c r="E45" s="510">
        <f t="shared" si="2"/>
        <v>254</v>
      </c>
      <c r="F45" s="535">
        <v>254</v>
      </c>
      <c r="G45" s="401">
        <f t="shared" si="1"/>
        <v>0</v>
      </c>
    </row>
    <row r="46" spans="1:7" ht="30.75">
      <c r="A46" s="536">
        <v>6</v>
      </c>
      <c r="B46" s="537" t="s">
        <v>338</v>
      </c>
      <c r="C46" s="402">
        <f>SUM(C47:C55)</f>
        <v>6860</v>
      </c>
      <c r="D46" s="402">
        <f>SUM(D47:D55)</f>
        <v>0</v>
      </c>
      <c r="E46" s="402">
        <f t="shared" si="2"/>
        <v>6860</v>
      </c>
      <c r="F46" s="402">
        <f>SUM(F47:F55)</f>
        <v>6814</v>
      </c>
      <c r="G46" s="538">
        <f t="shared" si="1"/>
        <v>46</v>
      </c>
    </row>
    <row r="47" spans="1:7" ht="16.5">
      <c r="A47" s="111"/>
      <c r="B47" s="114" t="s">
        <v>135</v>
      </c>
      <c r="C47" s="392">
        <v>46</v>
      </c>
      <c r="D47" s="392"/>
      <c r="E47" s="385">
        <f t="shared" si="2"/>
        <v>46</v>
      </c>
      <c r="F47" s="385"/>
      <c r="G47" s="452">
        <f t="shared" si="1"/>
        <v>46</v>
      </c>
    </row>
    <row r="48" spans="1:7" ht="15" customHeight="1">
      <c r="A48" s="129"/>
      <c r="B48" s="130" t="s">
        <v>194</v>
      </c>
      <c r="C48" s="397">
        <v>150</v>
      </c>
      <c r="D48" s="397"/>
      <c r="E48" s="397">
        <f t="shared" si="2"/>
        <v>150</v>
      </c>
      <c r="F48" s="397">
        <v>150</v>
      </c>
      <c r="G48" s="533">
        <f t="shared" si="1"/>
        <v>0</v>
      </c>
    </row>
    <row r="49" spans="1:7" ht="16.5">
      <c r="A49" s="117"/>
      <c r="B49" s="118" t="s">
        <v>195</v>
      </c>
      <c r="C49" s="392">
        <v>1000</v>
      </c>
      <c r="D49" s="392"/>
      <c r="E49" s="392">
        <f t="shared" si="2"/>
        <v>1000</v>
      </c>
      <c r="F49" s="392">
        <v>1000</v>
      </c>
      <c r="G49" s="391">
        <f t="shared" si="1"/>
        <v>0</v>
      </c>
    </row>
    <row r="50" spans="1:7" ht="16.5">
      <c r="A50" s="111"/>
      <c r="B50" s="114" t="s">
        <v>196</v>
      </c>
      <c r="C50" s="392">
        <v>400</v>
      </c>
      <c r="D50" s="392"/>
      <c r="E50" s="385">
        <f t="shared" si="2"/>
        <v>400</v>
      </c>
      <c r="F50" s="385">
        <v>400</v>
      </c>
      <c r="G50" s="388">
        <f t="shared" si="1"/>
        <v>0</v>
      </c>
    </row>
    <row r="51" spans="1:7" ht="33">
      <c r="A51" s="111"/>
      <c r="B51" s="114" t="s">
        <v>197</v>
      </c>
      <c r="C51" s="392">
        <v>600</v>
      </c>
      <c r="D51" s="392"/>
      <c r="E51" s="385">
        <f t="shared" si="2"/>
        <v>600</v>
      </c>
      <c r="F51" s="385">
        <v>600</v>
      </c>
      <c r="G51" s="388">
        <f t="shared" si="1"/>
        <v>0</v>
      </c>
    </row>
    <row r="52" spans="1:7" ht="16.5">
      <c r="A52" s="111"/>
      <c r="B52" s="114" t="s">
        <v>198</v>
      </c>
      <c r="C52" s="392">
        <v>300</v>
      </c>
      <c r="D52" s="392"/>
      <c r="E52" s="385">
        <f t="shared" si="2"/>
        <v>300</v>
      </c>
      <c r="F52" s="385">
        <v>300</v>
      </c>
      <c r="G52" s="388">
        <f t="shared" si="1"/>
        <v>0</v>
      </c>
    </row>
    <row r="53" spans="1:7" ht="33">
      <c r="A53" s="111"/>
      <c r="B53" s="114" t="s">
        <v>199</v>
      </c>
      <c r="C53" s="392">
        <v>964</v>
      </c>
      <c r="D53" s="392"/>
      <c r="E53" s="385">
        <f t="shared" si="2"/>
        <v>964</v>
      </c>
      <c r="F53" s="385">
        <v>964</v>
      </c>
      <c r="G53" s="388">
        <f t="shared" si="1"/>
        <v>0</v>
      </c>
    </row>
    <row r="54" spans="1:7" ht="16.5">
      <c r="A54" s="111"/>
      <c r="B54" s="114" t="s">
        <v>200</v>
      </c>
      <c r="C54" s="392">
        <v>3000</v>
      </c>
      <c r="D54" s="392"/>
      <c r="E54" s="385">
        <f t="shared" si="2"/>
        <v>3000</v>
      </c>
      <c r="F54" s="385">
        <v>3000</v>
      </c>
      <c r="G54" s="388">
        <f t="shared" si="1"/>
        <v>0</v>
      </c>
    </row>
    <row r="55" spans="1:7" ht="33">
      <c r="A55" s="111"/>
      <c r="B55" s="114" t="s">
        <v>201</v>
      </c>
      <c r="C55" s="392">
        <v>400</v>
      </c>
      <c r="D55" s="392"/>
      <c r="E55" s="385">
        <f t="shared" si="2"/>
        <v>400</v>
      </c>
      <c r="F55" s="385">
        <v>400</v>
      </c>
      <c r="G55" s="388">
        <f t="shared" si="1"/>
        <v>0</v>
      </c>
    </row>
    <row r="56" spans="1:7" ht="16.5">
      <c r="A56" s="111"/>
      <c r="B56" s="114"/>
      <c r="C56" s="392"/>
      <c r="D56" s="392"/>
      <c r="E56" s="387">
        <f t="shared" si="2"/>
        <v>0</v>
      </c>
      <c r="F56" s="385"/>
      <c r="G56" s="388">
        <f t="shared" si="1"/>
        <v>0</v>
      </c>
    </row>
    <row r="57" spans="1:7" ht="30.75">
      <c r="A57" s="111">
        <v>7</v>
      </c>
      <c r="B57" s="116" t="s">
        <v>339</v>
      </c>
      <c r="C57" s="390">
        <f>SUM(C58:C58)</f>
        <v>5000</v>
      </c>
      <c r="D57" s="399">
        <f>SUM(D58:D58)</f>
        <v>0</v>
      </c>
      <c r="E57" s="387">
        <f t="shared" si="2"/>
        <v>5000</v>
      </c>
      <c r="F57" s="390">
        <f>SUM(F58:F58)</f>
        <v>0</v>
      </c>
      <c r="G57" s="388">
        <f t="shared" si="1"/>
        <v>5000</v>
      </c>
    </row>
    <row r="58" spans="1:7" ht="16.5">
      <c r="A58" s="129"/>
      <c r="B58" s="130" t="s">
        <v>108</v>
      </c>
      <c r="C58" s="397">
        <v>5000</v>
      </c>
      <c r="D58" s="386"/>
      <c r="E58" s="395">
        <f t="shared" si="2"/>
        <v>5000</v>
      </c>
      <c r="F58" s="385"/>
      <c r="G58" s="452">
        <f t="shared" si="1"/>
        <v>5000</v>
      </c>
    </row>
    <row r="59" spans="1:7" ht="16.5">
      <c r="A59" s="49"/>
      <c r="B59" s="455"/>
      <c r="C59" s="386"/>
      <c r="D59" s="386"/>
      <c r="E59" s="395"/>
      <c r="F59" s="385"/>
      <c r="G59" s="388">
        <f t="shared" si="1"/>
        <v>0</v>
      </c>
    </row>
    <row r="60" spans="1:7" ht="16.5">
      <c r="A60" s="49">
        <v>8</v>
      </c>
      <c r="B60" s="456" t="s">
        <v>330</v>
      </c>
      <c r="C60" s="386">
        <f>C61</f>
        <v>19000</v>
      </c>
      <c r="D60" s="406">
        <f>D61</f>
        <v>0</v>
      </c>
      <c r="E60" s="406">
        <f>C60+D60</f>
        <v>19000</v>
      </c>
      <c r="F60" s="387">
        <f>F61</f>
        <v>0</v>
      </c>
      <c r="G60" s="388">
        <f t="shared" si="1"/>
        <v>19000</v>
      </c>
    </row>
    <row r="61" spans="1:7" ht="16.5">
      <c r="A61" s="49"/>
      <c r="B61" s="455" t="s">
        <v>331</v>
      </c>
      <c r="C61" s="386">
        <v>19000</v>
      </c>
      <c r="D61" s="386"/>
      <c r="E61" s="386">
        <f>C61+D61</f>
        <v>19000</v>
      </c>
      <c r="F61" s="385"/>
      <c r="G61" s="452">
        <f t="shared" si="1"/>
        <v>19000</v>
      </c>
    </row>
    <row r="62" spans="1:7" ht="16.5">
      <c r="A62" s="49"/>
      <c r="B62" s="455"/>
      <c r="C62" s="386"/>
      <c r="D62" s="386"/>
      <c r="E62" s="386">
        <f>C62+D62</f>
        <v>0</v>
      </c>
      <c r="F62" s="395"/>
      <c r="G62" s="452">
        <f t="shared" si="1"/>
        <v>0</v>
      </c>
    </row>
    <row r="63" spans="1:7" ht="16.5">
      <c r="A63" s="49">
        <v>9</v>
      </c>
      <c r="B63" s="456" t="s">
        <v>418</v>
      </c>
      <c r="C63" s="406">
        <f>C64</f>
        <v>340</v>
      </c>
      <c r="D63" s="406">
        <f>D64</f>
        <v>0</v>
      </c>
      <c r="E63" s="406">
        <f>E64</f>
        <v>340</v>
      </c>
      <c r="F63" s="406">
        <f>F64</f>
        <v>0</v>
      </c>
      <c r="G63" s="388">
        <f t="shared" si="1"/>
        <v>340</v>
      </c>
    </row>
    <row r="64" spans="1:7" ht="16.5">
      <c r="A64" s="49"/>
      <c r="B64" s="455" t="s">
        <v>419</v>
      </c>
      <c r="C64" s="386">
        <v>340</v>
      </c>
      <c r="D64" s="386"/>
      <c r="E64" s="386">
        <f>C64+D64</f>
        <v>340</v>
      </c>
      <c r="F64" s="395"/>
      <c r="G64" s="452">
        <f t="shared" si="1"/>
        <v>340</v>
      </c>
    </row>
    <row r="65" spans="1:7" ht="16.5">
      <c r="A65" s="53"/>
      <c r="B65" s="579"/>
      <c r="C65" s="580"/>
      <c r="D65" s="580"/>
      <c r="E65" s="581">
        <f t="shared" si="2"/>
        <v>0</v>
      </c>
      <c r="F65" s="444"/>
      <c r="G65" s="582">
        <f t="shared" si="1"/>
        <v>0</v>
      </c>
    </row>
    <row r="66" spans="1:7" ht="16.5">
      <c r="A66" s="542"/>
      <c r="B66" s="583" t="s">
        <v>52</v>
      </c>
      <c r="C66" s="584">
        <f>SUM(C4+C30+C20+C40+C46+C57+C27+C60+C63)</f>
        <v>1008013</v>
      </c>
      <c r="D66" s="584">
        <f>SUM(D4+D30+D20+D40+D46+D57+D27+D60+D63)</f>
        <v>-43884</v>
      </c>
      <c r="E66" s="584">
        <f>SUM(E4+E30+E20+E40+E46+E57+E27+E60+E63)</f>
        <v>964129</v>
      </c>
      <c r="F66" s="584">
        <f>SUM(F4+F30+F20+F40+F46+F57+F27+F60+F63)</f>
        <v>64743</v>
      </c>
      <c r="G66" s="585">
        <f t="shared" si="1"/>
        <v>899386</v>
      </c>
    </row>
    <row r="67" spans="1:7" s="55" customFormat="1" ht="15" customHeight="1">
      <c r="A67" s="715" t="s">
        <v>111</v>
      </c>
      <c r="B67" s="716"/>
      <c r="C67" s="390"/>
      <c r="D67" s="390"/>
      <c r="E67" s="390">
        <f t="shared" si="2"/>
        <v>0</v>
      </c>
      <c r="F67" s="392"/>
      <c r="G67" s="391">
        <f t="shared" si="1"/>
        <v>0</v>
      </c>
    </row>
    <row r="68" spans="1:7" s="55" customFormat="1" ht="15.75">
      <c r="A68" s="111"/>
      <c r="B68" s="121"/>
      <c r="C68" s="390"/>
      <c r="D68" s="390"/>
      <c r="E68" s="387">
        <f t="shared" si="2"/>
        <v>0</v>
      </c>
      <c r="F68" s="385"/>
      <c r="G68" s="388">
        <f t="shared" si="1"/>
        <v>0</v>
      </c>
    </row>
    <row r="69" spans="1:7" s="55" customFormat="1" ht="15.75">
      <c r="A69" s="111">
        <v>1</v>
      </c>
      <c r="B69" s="121" t="s">
        <v>157</v>
      </c>
      <c r="C69" s="390">
        <f>SUM(C70:C85)</f>
        <v>2252</v>
      </c>
      <c r="D69" s="390">
        <f>SUM(D70:D85)</f>
        <v>10457</v>
      </c>
      <c r="E69" s="390">
        <f>SUM(E70:E85)</f>
        <v>12709</v>
      </c>
      <c r="F69" s="390">
        <f>SUM(F74:F74)</f>
        <v>0</v>
      </c>
      <c r="G69" s="388">
        <f t="shared" si="1"/>
        <v>12709</v>
      </c>
    </row>
    <row r="70" spans="1:7" s="55" customFormat="1" ht="16.5">
      <c r="A70" s="111"/>
      <c r="B70" s="112" t="s">
        <v>336</v>
      </c>
      <c r="C70" s="392">
        <v>0</v>
      </c>
      <c r="D70" s="392"/>
      <c r="E70" s="385">
        <f t="shared" si="2"/>
        <v>0</v>
      </c>
      <c r="F70" s="390"/>
      <c r="G70" s="452">
        <f t="shared" si="1"/>
        <v>0</v>
      </c>
    </row>
    <row r="71" spans="1:7" s="55" customFormat="1" ht="16.5">
      <c r="A71" s="111"/>
      <c r="B71" s="112" t="s">
        <v>337</v>
      </c>
      <c r="C71" s="392">
        <v>422</v>
      </c>
      <c r="D71" s="392"/>
      <c r="E71" s="385">
        <f t="shared" si="2"/>
        <v>422</v>
      </c>
      <c r="F71" s="390"/>
      <c r="G71" s="452">
        <f t="shared" si="1"/>
        <v>422</v>
      </c>
    </row>
    <row r="72" spans="1:7" s="55" customFormat="1" ht="16.5">
      <c r="A72" s="111"/>
      <c r="B72" s="112" t="s">
        <v>537</v>
      </c>
      <c r="C72" s="392">
        <v>708</v>
      </c>
      <c r="D72" s="392">
        <v>327</v>
      </c>
      <c r="E72" s="385">
        <f t="shared" si="2"/>
        <v>1035</v>
      </c>
      <c r="F72" s="390"/>
      <c r="G72" s="452">
        <f t="shared" si="1"/>
        <v>1035</v>
      </c>
    </row>
    <row r="73" spans="1:7" s="55" customFormat="1" ht="16.5">
      <c r="A73" s="111"/>
      <c r="B73" s="112" t="s">
        <v>500</v>
      </c>
      <c r="C73" s="392">
        <v>483</v>
      </c>
      <c r="D73" s="392">
        <v>229</v>
      </c>
      <c r="E73" s="385">
        <f t="shared" si="2"/>
        <v>712</v>
      </c>
      <c r="F73" s="390"/>
      <c r="G73" s="452">
        <f t="shared" si="1"/>
        <v>712</v>
      </c>
    </row>
    <row r="74" spans="1:7" s="55" customFormat="1" ht="33">
      <c r="A74" s="111"/>
      <c r="B74" s="112" t="s">
        <v>498</v>
      </c>
      <c r="C74" s="385">
        <v>639</v>
      </c>
      <c r="D74" s="385">
        <v>4989</v>
      </c>
      <c r="E74" s="385">
        <f t="shared" si="2"/>
        <v>5628</v>
      </c>
      <c r="F74" s="385"/>
      <c r="G74" s="452">
        <f t="shared" si="1"/>
        <v>5628</v>
      </c>
    </row>
    <row r="75" spans="1:7" s="55" customFormat="1" ht="16.5">
      <c r="A75" s="111"/>
      <c r="B75" s="112" t="s">
        <v>496</v>
      </c>
      <c r="C75" s="385"/>
      <c r="D75" s="385">
        <v>33</v>
      </c>
      <c r="E75" s="385">
        <f t="shared" si="2"/>
        <v>33</v>
      </c>
      <c r="F75" s="385"/>
      <c r="G75" s="452">
        <f t="shared" si="1"/>
        <v>33</v>
      </c>
    </row>
    <row r="76" spans="1:7" s="55" customFormat="1" ht="16.5">
      <c r="A76" s="111"/>
      <c r="B76" s="112" t="s">
        <v>497</v>
      </c>
      <c r="C76" s="385"/>
      <c r="D76" s="385">
        <v>934</v>
      </c>
      <c r="E76" s="385">
        <f t="shared" si="2"/>
        <v>934</v>
      </c>
      <c r="F76" s="385"/>
      <c r="G76" s="452">
        <f t="shared" si="1"/>
        <v>934</v>
      </c>
    </row>
    <row r="77" spans="1:7" s="55" customFormat="1" ht="16.5">
      <c r="A77" s="111"/>
      <c r="B77" s="112" t="s">
        <v>503</v>
      </c>
      <c r="C77" s="385"/>
      <c r="D77" s="385">
        <v>3111</v>
      </c>
      <c r="E77" s="385">
        <f t="shared" si="2"/>
        <v>3111</v>
      </c>
      <c r="F77" s="385"/>
      <c r="G77" s="452">
        <f t="shared" si="1"/>
        <v>3111</v>
      </c>
    </row>
    <row r="78" spans="1:7" s="55" customFormat="1" ht="16.5">
      <c r="A78" s="111"/>
      <c r="B78" s="112" t="s">
        <v>499</v>
      </c>
      <c r="C78" s="385"/>
      <c r="D78" s="385">
        <v>207</v>
      </c>
      <c r="E78" s="385">
        <f t="shared" si="2"/>
        <v>207</v>
      </c>
      <c r="F78" s="385"/>
      <c r="G78" s="452">
        <f t="shared" si="1"/>
        <v>207</v>
      </c>
    </row>
    <row r="79" spans="1:7" s="55" customFormat="1" ht="16.5">
      <c r="A79" s="111"/>
      <c r="B79" s="112" t="s">
        <v>508</v>
      </c>
      <c r="C79" s="385"/>
      <c r="D79" s="385">
        <v>36</v>
      </c>
      <c r="E79" s="385">
        <f t="shared" si="2"/>
        <v>36</v>
      </c>
      <c r="F79" s="385"/>
      <c r="G79" s="452">
        <f t="shared" si="1"/>
        <v>36</v>
      </c>
    </row>
    <row r="80" spans="1:7" s="55" customFormat="1" ht="16.5">
      <c r="A80" s="111"/>
      <c r="B80" s="112" t="s">
        <v>507</v>
      </c>
      <c r="C80" s="385"/>
      <c r="D80" s="385">
        <v>79</v>
      </c>
      <c r="E80" s="385">
        <f t="shared" si="2"/>
        <v>79</v>
      </c>
      <c r="F80" s="385"/>
      <c r="G80" s="452">
        <f t="shared" si="1"/>
        <v>79</v>
      </c>
    </row>
    <row r="81" spans="1:7" s="55" customFormat="1" ht="16.5">
      <c r="A81" s="111"/>
      <c r="B81" s="112" t="s">
        <v>502</v>
      </c>
      <c r="C81" s="385"/>
      <c r="D81" s="385">
        <v>140</v>
      </c>
      <c r="E81" s="385">
        <f t="shared" si="2"/>
        <v>140</v>
      </c>
      <c r="F81" s="385"/>
      <c r="G81" s="452">
        <f t="shared" si="1"/>
        <v>140</v>
      </c>
    </row>
    <row r="82" spans="1:7" s="55" customFormat="1" ht="16.5">
      <c r="A82" s="111"/>
      <c r="B82" s="112" t="s">
        <v>506</v>
      </c>
      <c r="C82" s="385"/>
      <c r="D82" s="385">
        <v>60</v>
      </c>
      <c r="E82" s="385">
        <f t="shared" si="2"/>
        <v>60</v>
      </c>
      <c r="F82" s="385"/>
      <c r="G82" s="452">
        <f t="shared" si="1"/>
        <v>60</v>
      </c>
    </row>
    <row r="83" spans="1:7" s="55" customFormat="1" ht="16.5">
      <c r="A83" s="111"/>
      <c r="B83" s="112" t="s">
        <v>504</v>
      </c>
      <c r="C83" s="385"/>
      <c r="D83" s="385">
        <v>113</v>
      </c>
      <c r="E83" s="385">
        <f t="shared" si="2"/>
        <v>113</v>
      </c>
      <c r="F83" s="385"/>
      <c r="G83" s="452">
        <f t="shared" si="1"/>
        <v>113</v>
      </c>
    </row>
    <row r="84" spans="1:7" s="55" customFormat="1" ht="16.5">
      <c r="A84" s="111"/>
      <c r="B84" s="112" t="s">
        <v>505</v>
      </c>
      <c r="C84" s="385"/>
      <c r="D84" s="385">
        <v>33</v>
      </c>
      <c r="E84" s="385">
        <f t="shared" si="2"/>
        <v>33</v>
      </c>
      <c r="F84" s="385"/>
      <c r="G84" s="452">
        <f t="shared" si="1"/>
        <v>33</v>
      </c>
    </row>
    <row r="85" spans="1:7" s="55" customFormat="1" ht="16.5">
      <c r="A85" s="111"/>
      <c r="B85" s="112" t="s">
        <v>501</v>
      </c>
      <c r="C85" s="385"/>
      <c r="D85" s="385">
        <v>166</v>
      </c>
      <c r="E85" s="385">
        <f t="shared" si="2"/>
        <v>166</v>
      </c>
      <c r="F85" s="385"/>
      <c r="G85" s="452">
        <f t="shared" si="1"/>
        <v>166</v>
      </c>
    </row>
    <row r="86" spans="1:7" s="55" customFormat="1" ht="16.5">
      <c r="A86" s="111"/>
      <c r="B86" s="112"/>
      <c r="C86" s="385"/>
      <c r="D86" s="385"/>
      <c r="E86" s="387">
        <f t="shared" si="2"/>
        <v>0</v>
      </c>
      <c r="F86" s="385"/>
      <c r="G86" s="388">
        <f t="shared" si="1"/>
        <v>0</v>
      </c>
    </row>
    <row r="87" spans="1:7" s="55" customFormat="1" ht="15.75">
      <c r="A87" s="111">
        <v>2</v>
      </c>
      <c r="B87" s="121" t="s">
        <v>202</v>
      </c>
      <c r="C87" s="387">
        <f>SUM(C88:C113)</f>
        <v>45223</v>
      </c>
      <c r="D87" s="387">
        <f>SUM(D88:D113)</f>
        <v>0</v>
      </c>
      <c r="E87" s="387">
        <f t="shared" si="2"/>
        <v>45223</v>
      </c>
      <c r="F87" s="387">
        <f>SUM(F88:F113)</f>
        <v>15435</v>
      </c>
      <c r="G87" s="388">
        <f t="shared" si="1"/>
        <v>29788</v>
      </c>
    </row>
    <row r="88" spans="1:7" s="55" customFormat="1" ht="16.5">
      <c r="A88" s="111"/>
      <c r="B88" s="112" t="s">
        <v>252</v>
      </c>
      <c r="C88" s="385">
        <v>0</v>
      </c>
      <c r="D88" s="385"/>
      <c r="E88" s="387">
        <f t="shared" si="2"/>
        <v>0</v>
      </c>
      <c r="F88" s="385">
        <v>0</v>
      </c>
      <c r="G88" s="388">
        <f t="shared" si="1"/>
        <v>0</v>
      </c>
    </row>
    <row r="89" spans="1:7" s="55" customFormat="1" ht="16.5">
      <c r="A89" s="111"/>
      <c r="B89" s="112" t="s">
        <v>381</v>
      </c>
      <c r="C89" s="385">
        <v>269</v>
      </c>
      <c r="D89" s="385"/>
      <c r="E89" s="385">
        <f t="shared" si="2"/>
        <v>269</v>
      </c>
      <c r="F89" s="385">
        <v>0</v>
      </c>
      <c r="G89" s="452">
        <f t="shared" si="1"/>
        <v>269</v>
      </c>
    </row>
    <row r="90" spans="1:7" s="55" customFormat="1" ht="16.5">
      <c r="A90" s="111"/>
      <c r="B90" s="112" t="s">
        <v>383</v>
      </c>
      <c r="C90" s="385">
        <v>543</v>
      </c>
      <c r="D90" s="385"/>
      <c r="E90" s="385">
        <f t="shared" si="2"/>
        <v>543</v>
      </c>
      <c r="F90" s="385">
        <v>543</v>
      </c>
      <c r="G90" s="452">
        <f t="shared" si="1"/>
        <v>0</v>
      </c>
    </row>
    <row r="91" spans="1:7" s="55" customFormat="1" ht="17.25" thickBot="1">
      <c r="A91" s="119"/>
      <c r="B91" s="539" t="s">
        <v>384</v>
      </c>
      <c r="C91" s="493">
        <v>382</v>
      </c>
      <c r="D91" s="493"/>
      <c r="E91" s="493">
        <f t="shared" si="2"/>
        <v>382</v>
      </c>
      <c r="F91" s="493">
        <v>0</v>
      </c>
      <c r="G91" s="540">
        <f t="shared" si="1"/>
        <v>382</v>
      </c>
    </row>
    <row r="92" spans="1:7" s="55" customFormat="1" ht="16.5">
      <c r="A92" s="117"/>
      <c r="B92" s="586" t="s">
        <v>385</v>
      </c>
      <c r="C92" s="392">
        <v>814</v>
      </c>
      <c r="D92" s="392"/>
      <c r="E92" s="392">
        <f t="shared" si="2"/>
        <v>814</v>
      </c>
      <c r="F92" s="392">
        <v>814</v>
      </c>
      <c r="G92" s="587">
        <f t="shared" si="1"/>
        <v>0</v>
      </c>
    </row>
    <row r="93" spans="1:7" s="55" customFormat="1" ht="16.5">
      <c r="A93" s="588"/>
      <c r="B93" s="589" t="s">
        <v>386</v>
      </c>
      <c r="C93" s="444">
        <v>260</v>
      </c>
      <c r="D93" s="444"/>
      <c r="E93" s="444">
        <f t="shared" si="2"/>
        <v>260</v>
      </c>
      <c r="F93" s="444">
        <v>0</v>
      </c>
      <c r="G93" s="590">
        <f aca="true" t="shared" si="3" ref="G93:G122">E93-F93</f>
        <v>260</v>
      </c>
    </row>
    <row r="94" spans="1:7" s="55" customFormat="1" ht="16.5">
      <c r="A94" s="542"/>
      <c r="B94" s="591" t="s">
        <v>389</v>
      </c>
      <c r="C94" s="592">
        <v>300</v>
      </c>
      <c r="D94" s="592">
        <v>-300</v>
      </c>
      <c r="E94" s="592">
        <f t="shared" si="2"/>
        <v>0</v>
      </c>
      <c r="F94" s="592">
        <v>0</v>
      </c>
      <c r="G94" s="593">
        <f t="shared" si="3"/>
        <v>0</v>
      </c>
    </row>
    <row r="95" spans="1:7" s="55" customFormat="1" ht="16.5">
      <c r="A95" s="117"/>
      <c r="B95" s="586" t="s">
        <v>390</v>
      </c>
      <c r="C95" s="392">
        <v>1790</v>
      </c>
      <c r="D95" s="392"/>
      <c r="E95" s="392">
        <f t="shared" si="2"/>
        <v>1790</v>
      </c>
      <c r="F95" s="392">
        <v>1790</v>
      </c>
      <c r="G95" s="587">
        <f t="shared" si="3"/>
        <v>0</v>
      </c>
    </row>
    <row r="96" spans="1:7" s="55" customFormat="1" ht="16.5">
      <c r="A96" s="111"/>
      <c r="B96" s="112" t="s">
        <v>392</v>
      </c>
      <c r="C96" s="385">
        <v>1500</v>
      </c>
      <c r="D96" s="385"/>
      <c r="E96" s="385">
        <f t="shared" si="2"/>
        <v>1500</v>
      </c>
      <c r="F96" s="385">
        <v>0</v>
      </c>
      <c r="G96" s="452">
        <f t="shared" si="3"/>
        <v>1500</v>
      </c>
    </row>
    <row r="97" spans="1:7" s="55" customFormat="1" ht="16.5">
      <c r="A97" s="111"/>
      <c r="B97" s="112" t="s">
        <v>393</v>
      </c>
      <c r="C97" s="385">
        <v>3000</v>
      </c>
      <c r="D97" s="385"/>
      <c r="E97" s="385">
        <f t="shared" si="2"/>
        <v>3000</v>
      </c>
      <c r="F97" s="385">
        <v>3000</v>
      </c>
      <c r="G97" s="452">
        <f t="shared" si="3"/>
        <v>0</v>
      </c>
    </row>
    <row r="98" spans="1:7" s="55" customFormat="1" ht="16.5">
      <c r="A98" s="111"/>
      <c r="B98" s="112" t="s">
        <v>387</v>
      </c>
      <c r="C98" s="385">
        <v>3037</v>
      </c>
      <c r="D98" s="385"/>
      <c r="E98" s="385">
        <f t="shared" si="2"/>
        <v>3037</v>
      </c>
      <c r="F98" s="385">
        <v>0</v>
      </c>
      <c r="G98" s="452">
        <f t="shared" si="3"/>
        <v>3037</v>
      </c>
    </row>
    <row r="99" spans="1:7" s="55" customFormat="1" ht="16.5">
      <c r="A99" s="111"/>
      <c r="B99" s="112" t="s">
        <v>388</v>
      </c>
      <c r="C99" s="385">
        <v>610</v>
      </c>
      <c r="D99" s="385"/>
      <c r="E99" s="385">
        <f t="shared" si="2"/>
        <v>610</v>
      </c>
      <c r="F99" s="385">
        <v>610</v>
      </c>
      <c r="G99" s="452">
        <f t="shared" si="3"/>
        <v>0</v>
      </c>
    </row>
    <row r="100" spans="1:7" s="55" customFormat="1" ht="16.5">
      <c r="A100" s="111"/>
      <c r="B100" s="112" t="s">
        <v>382</v>
      </c>
      <c r="C100" s="385">
        <v>6584</v>
      </c>
      <c r="D100" s="385"/>
      <c r="E100" s="385">
        <f t="shared" si="2"/>
        <v>6584</v>
      </c>
      <c r="F100" s="385">
        <v>6584</v>
      </c>
      <c r="G100" s="452">
        <f t="shared" si="3"/>
        <v>0</v>
      </c>
    </row>
    <row r="101" spans="1:7" s="55" customFormat="1" ht="16.5">
      <c r="A101" s="111"/>
      <c r="B101" s="112" t="s">
        <v>526</v>
      </c>
      <c r="C101" s="385"/>
      <c r="D101" s="385">
        <v>300</v>
      </c>
      <c r="E101" s="385">
        <f t="shared" si="2"/>
        <v>300</v>
      </c>
      <c r="F101" s="385"/>
      <c r="G101" s="452">
        <f t="shared" si="3"/>
        <v>300</v>
      </c>
    </row>
    <row r="102" spans="1:7" s="55" customFormat="1" ht="16.5">
      <c r="A102" s="111"/>
      <c r="B102" s="112" t="s">
        <v>253</v>
      </c>
      <c r="C102" s="385">
        <v>2094</v>
      </c>
      <c r="D102" s="385"/>
      <c r="E102" s="385">
        <f t="shared" si="2"/>
        <v>2094</v>
      </c>
      <c r="F102" s="385">
        <v>2094</v>
      </c>
      <c r="G102" s="452">
        <f t="shared" si="3"/>
        <v>0</v>
      </c>
    </row>
    <row r="103" spans="1:7" s="55" customFormat="1" ht="16.5">
      <c r="A103" s="111"/>
      <c r="B103" s="112" t="s">
        <v>254</v>
      </c>
      <c r="C103" s="385">
        <v>5609</v>
      </c>
      <c r="D103" s="385"/>
      <c r="E103" s="385">
        <f t="shared" si="2"/>
        <v>5609</v>
      </c>
      <c r="F103" s="385">
        <v>0</v>
      </c>
      <c r="G103" s="452">
        <f t="shared" si="3"/>
        <v>5609</v>
      </c>
    </row>
    <row r="104" spans="1:7" s="55" customFormat="1" ht="16.5">
      <c r="A104" s="588"/>
      <c r="B104" s="589" t="s">
        <v>466</v>
      </c>
      <c r="C104" s="444">
        <v>470</v>
      </c>
      <c r="D104" s="444"/>
      <c r="E104" s="444">
        <f t="shared" si="2"/>
        <v>470</v>
      </c>
      <c r="F104" s="444">
        <v>0</v>
      </c>
      <c r="G104" s="590">
        <f t="shared" si="3"/>
        <v>470</v>
      </c>
    </row>
    <row r="105" spans="1:7" s="55" customFormat="1" ht="16.5">
      <c r="A105" s="542"/>
      <c r="B105" s="591" t="s">
        <v>391</v>
      </c>
      <c r="C105" s="592">
        <v>281</v>
      </c>
      <c r="D105" s="592"/>
      <c r="E105" s="592">
        <f t="shared" si="2"/>
        <v>281</v>
      </c>
      <c r="F105" s="592"/>
      <c r="G105" s="593">
        <f t="shared" si="3"/>
        <v>281</v>
      </c>
    </row>
    <row r="106" spans="1:7" s="55" customFormat="1" ht="16.5">
      <c r="A106" s="117"/>
      <c r="B106" s="586" t="s">
        <v>255</v>
      </c>
      <c r="C106" s="392">
        <v>3769</v>
      </c>
      <c r="D106" s="392"/>
      <c r="E106" s="392">
        <f t="shared" si="2"/>
        <v>3769</v>
      </c>
      <c r="F106" s="392">
        <v>0</v>
      </c>
      <c r="G106" s="587">
        <f t="shared" si="3"/>
        <v>3769</v>
      </c>
    </row>
    <row r="107" spans="1:7" s="55" customFormat="1" ht="16.5">
      <c r="A107" s="111"/>
      <c r="B107" s="112" t="s">
        <v>468</v>
      </c>
      <c r="C107" s="385">
        <v>453</v>
      </c>
      <c r="D107" s="385"/>
      <c r="E107" s="385">
        <f t="shared" si="2"/>
        <v>453</v>
      </c>
      <c r="F107" s="385"/>
      <c r="G107" s="452">
        <f t="shared" si="3"/>
        <v>453</v>
      </c>
    </row>
    <row r="108" spans="1:7" s="55" customFormat="1" ht="16.5">
      <c r="A108" s="111"/>
      <c r="B108" s="112" t="s">
        <v>469</v>
      </c>
      <c r="C108" s="385">
        <v>385</v>
      </c>
      <c r="D108" s="385"/>
      <c r="E108" s="385">
        <f t="shared" si="2"/>
        <v>385</v>
      </c>
      <c r="F108" s="385"/>
      <c r="G108" s="452">
        <f t="shared" si="3"/>
        <v>385</v>
      </c>
    </row>
    <row r="109" spans="1:7" s="55" customFormat="1" ht="16.5">
      <c r="A109" s="111"/>
      <c r="B109" s="112" t="s">
        <v>470</v>
      </c>
      <c r="C109" s="385">
        <v>610</v>
      </c>
      <c r="D109" s="385"/>
      <c r="E109" s="385">
        <f t="shared" si="2"/>
        <v>610</v>
      </c>
      <c r="F109" s="385"/>
      <c r="G109" s="452">
        <f t="shared" si="3"/>
        <v>610</v>
      </c>
    </row>
    <row r="110" spans="1:7" s="55" customFormat="1" ht="16.5">
      <c r="A110" s="111"/>
      <c r="B110" s="112" t="s">
        <v>471</v>
      </c>
      <c r="C110" s="385">
        <v>10280</v>
      </c>
      <c r="D110" s="385"/>
      <c r="E110" s="385">
        <f t="shared" si="2"/>
        <v>10280</v>
      </c>
      <c r="F110" s="385"/>
      <c r="G110" s="452">
        <f t="shared" si="3"/>
        <v>10280</v>
      </c>
    </row>
    <row r="111" spans="1:7" s="55" customFormat="1" ht="16.5">
      <c r="A111" s="111"/>
      <c r="B111" s="112" t="s">
        <v>473</v>
      </c>
      <c r="C111" s="385">
        <v>1340</v>
      </c>
      <c r="D111" s="385"/>
      <c r="E111" s="385">
        <f t="shared" si="2"/>
        <v>1340</v>
      </c>
      <c r="F111" s="385"/>
      <c r="G111" s="452">
        <f t="shared" si="3"/>
        <v>1340</v>
      </c>
    </row>
    <row r="112" spans="1:7" s="55" customFormat="1" ht="16.5">
      <c r="A112" s="111"/>
      <c r="B112" s="112" t="s">
        <v>472</v>
      </c>
      <c r="C112" s="385">
        <v>500</v>
      </c>
      <c r="D112" s="385"/>
      <c r="E112" s="385">
        <f t="shared" si="2"/>
        <v>500</v>
      </c>
      <c r="F112" s="385"/>
      <c r="G112" s="452">
        <f t="shared" si="3"/>
        <v>500</v>
      </c>
    </row>
    <row r="113" spans="1:7" s="55" customFormat="1" ht="16.5">
      <c r="A113" s="111"/>
      <c r="B113" s="112" t="s">
        <v>467</v>
      </c>
      <c r="C113" s="385">
        <v>343</v>
      </c>
      <c r="D113" s="385"/>
      <c r="E113" s="385">
        <f t="shared" si="2"/>
        <v>343</v>
      </c>
      <c r="F113" s="385">
        <v>0</v>
      </c>
      <c r="G113" s="452">
        <f t="shared" si="3"/>
        <v>343</v>
      </c>
    </row>
    <row r="114" spans="1:7" s="55" customFormat="1" ht="16.5">
      <c r="A114" s="111"/>
      <c r="B114" s="112"/>
      <c r="C114" s="385"/>
      <c r="D114" s="385"/>
      <c r="E114" s="385"/>
      <c r="F114" s="385"/>
      <c r="G114" s="452"/>
    </row>
    <row r="115" spans="1:7" s="55" customFormat="1" ht="15.75">
      <c r="A115" s="111">
        <v>3</v>
      </c>
      <c r="B115" s="121" t="s">
        <v>463</v>
      </c>
      <c r="C115" s="387">
        <f>SUM(C116:C117)</f>
        <v>836</v>
      </c>
      <c r="D115" s="387">
        <f>SUM(D116:D117)</f>
        <v>-836</v>
      </c>
      <c r="E115" s="387">
        <f>SUM(C115:D115)</f>
        <v>0</v>
      </c>
      <c r="F115" s="385"/>
      <c r="G115" s="388">
        <f t="shared" si="3"/>
        <v>0</v>
      </c>
    </row>
    <row r="116" spans="1:7" s="55" customFormat="1" ht="16.5">
      <c r="A116" s="111"/>
      <c r="B116" s="112" t="s">
        <v>464</v>
      </c>
      <c r="C116" s="385">
        <v>248</v>
      </c>
      <c r="D116" s="385">
        <v>-248</v>
      </c>
      <c r="E116" s="385">
        <f>SUM(C116:D116)</f>
        <v>0</v>
      </c>
      <c r="F116" s="385">
        <v>248</v>
      </c>
      <c r="G116" s="452">
        <f t="shared" si="3"/>
        <v>-248</v>
      </c>
    </row>
    <row r="117" spans="1:7" s="55" customFormat="1" ht="16.5">
      <c r="A117" s="111"/>
      <c r="B117" s="112" t="s">
        <v>465</v>
      </c>
      <c r="C117" s="385">
        <v>588</v>
      </c>
      <c r="D117" s="385">
        <v>-588</v>
      </c>
      <c r="E117" s="385">
        <f>SUM(C117:D117)</f>
        <v>0</v>
      </c>
      <c r="F117" s="385"/>
      <c r="G117" s="452">
        <f t="shared" si="3"/>
        <v>0</v>
      </c>
    </row>
    <row r="118" spans="1:7" s="55" customFormat="1" ht="16.5">
      <c r="A118" s="111"/>
      <c r="B118" s="112"/>
      <c r="C118" s="385"/>
      <c r="D118" s="385"/>
      <c r="E118" s="385"/>
      <c r="F118" s="385"/>
      <c r="G118" s="452"/>
    </row>
    <row r="119" spans="1:7" s="55" customFormat="1" ht="15.75">
      <c r="A119" s="111">
        <v>4</v>
      </c>
      <c r="B119" s="121" t="s">
        <v>523</v>
      </c>
      <c r="C119" s="387">
        <f>SUM(C120:C121)</f>
        <v>0</v>
      </c>
      <c r="D119" s="387">
        <f>SUM(D120:D121)</f>
        <v>1234</v>
      </c>
      <c r="E119" s="387">
        <f>SUM(E120:E121)</f>
        <v>1234</v>
      </c>
      <c r="F119" s="387">
        <f>SUM(F120:F121)</f>
        <v>0</v>
      </c>
      <c r="G119" s="388">
        <f t="shared" si="3"/>
        <v>1234</v>
      </c>
    </row>
    <row r="120" spans="1:7" s="55" customFormat="1" ht="16.5">
      <c r="A120" s="111"/>
      <c r="B120" s="112" t="s">
        <v>524</v>
      </c>
      <c r="C120" s="387"/>
      <c r="D120" s="385">
        <v>635</v>
      </c>
      <c r="E120" s="385">
        <f>SUM(C120:D120)</f>
        <v>635</v>
      </c>
      <c r="F120" s="387">
        <v>0</v>
      </c>
      <c r="G120" s="452">
        <f t="shared" si="3"/>
        <v>635</v>
      </c>
    </row>
    <row r="121" spans="1:7" s="55" customFormat="1" ht="16.5">
      <c r="A121" s="111"/>
      <c r="B121" s="112" t="s">
        <v>525</v>
      </c>
      <c r="C121" s="385"/>
      <c r="D121" s="385">
        <v>599</v>
      </c>
      <c r="E121" s="385">
        <f>SUM(C121:D121)</f>
        <v>599</v>
      </c>
      <c r="F121" s="385"/>
      <c r="G121" s="452">
        <f t="shared" si="3"/>
        <v>599</v>
      </c>
    </row>
    <row r="122" spans="1:7" s="123" customFormat="1" ht="16.5">
      <c r="A122" s="111"/>
      <c r="B122" s="112"/>
      <c r="C122" s="403"/>
      <c r="D122" s="403"/>
      <c r="E122" s="385">
        <f t="shared" si="2"/>
        <v>0</v>
      </c>
      <c r="F122" s="385"/>
      <c r="G122" s="388">
        <f t="shared" si="3"/>
        <v>0</v>
      </c>
    </row>
    <row r="123" spans="1:7" ht="16.5">
      <c r="A123" s="111"/>
      <c r="B123" s="124" t="s">
        <v>52</v>
      </c>
      <c r="C123" s="387">
        <f>SUM(C69+C87+C115+C119)</f>
        <v>48311</v>
      </c>
      <c r="D123" s="387">
        <f>SUM(D69+D87+D115+D119)</f>
        <v>10855</v>
      </c>
      <c r="E123" s="387">
        <f>SUM(E69+E87+E115+E119)</f>
        <v>59166</v>
      </c>
      <c r="F123" s="387">
        <f>SUM(F69+F87+F115+F119)</f>
        <v>15435</v>
      </c>
      <c r="G123" s="388">
        <f>SUM(G69+G87+G115+G119)</f>
        <v>43731</v>
      </c>
    </row>
    <row r="124" spans="1:7" ht="16.5">
      <c r="A124" s="111"/>
      <c r="B124" s="125"/>
      <c r="C124" s="385"/>
      <c r="D124" s="385"/>
      <c r="E124" s="387"/>
      <c r="F124" s="385"/>
      <c r="G124" s="388"/>
    </row>
    <row r="125" spans="1:7" ht="17.25" thickBot="1">
      <c r="A125" s="119"/>
      <c r="B125" s="126" t="s">
        <v>109</v>
      </c>
      <c r="C125" s="400">
        <f>SUM(C66+C123)</f>
        <v>1056324</v>
      </c>
      <c r="D125" s="400">
        <f>SUM(D66+D123)</f>
        <v>-33029</v>
      </c>
      <c r="E125" s="400">
        <f>SUM(E66+E123)</f>
        <v>1023295</v>
      </c>
      <c r="F125" s="400">
        <f>SUM(F66+F123)</f>
        <v>80178</v>
      </c>
      <c r="G125" s="401">
        <f>SUM(G66+G123)</f>
        <v>943117</v>
      </c>
    </row>
    <row r="127" ht="16.5">
      <c r="B127" s="3"/>
    </row>
    <row r="129" spans="4:5" ht="16.5">
      <c r="D129" s="3"/>
      <c r="E129" s="3"/>
    </row>
    <row r="133" ht="16.5">
      <c r="E133" s="3"/>
    </row>
  </sheetData>
  <sheetProtection/>
  <mergeCells count="2">
    <mergeCell ref="A2:C2"/>
    <mergeCell ref="A67:B67"/>
  </mergeCells>
  <printOptions/>
  <pageMargins left="0.31496062992125984" right="0.1968503937007874" top="0.7086614173228347" bottom="0.2755905511811024" header="0.2362204724409449" footer="0.1968503937007874"/>
  <pageSetup horizontalDpi="600" verticalDpi="600" orientation="portrait" paperSize="9" scale="84" r:id="rId1"/>
  <headerFooter>
    <oddHeader>&amp;C&amp;"Book Antiqua,Félkövér"&amp;11Keszthely Város Önkormányzata
beruházási kiadásai feladatonként&amp;R&amp;"Book Antiqua,Félkövér"10. sz. melléklet
ezer Ft</oddHeader>
    <oddFooter>&amp;C&amp;P</oddFooter>
  </headerFooter>
  <rowBreaks count="2" manualBreakCount="2">
    <brk id="45" max="255" man="1"/>
    <brk id="91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31">
      <selection activeCell="H6" sqref="H6"/>
    </sheetView>
  </sheetViews>
  <sheetFormatPr defaultColWidth="9.140625" defaultRowHeight="12.75"/>
  <cols>
    <col min="1" max="1" width="5.7109375" style="127" customWidth="1"/>
    <col min="2" max="2" width="49.28125" style="3" customWidth="1"/>
    <col min="3" max="3" width="10.28125" style="3" customWidth="1"/>
    <col min="4" max="4" width="10.57421875" style="3" customWidth="1"/>
    <col min="5" max="5" width="10.8515625" style="3" customWidth="1"/>
    <col min="6" max="6" width="9.28125" style="3" customWidth="1"/>
    <col min="7" max="7" width="10.00390625" style="3" customWidth="1"/>
    <col min="8" max="16384" width="9.140625" style="3" customWidth="1"/>
  </cols>
  <sheetData>
    <row r="1" spans="1:14" ht="45.75" thickBot="1">
      <c r="A1" s="109" t="s">
        <v>26</v>
      </c>
      <c r="B1" s="110" t="s">
        <v>112</v>
      </c>
      <c r="C1" s="404" t="s">
        <v>305</v>
      </c>
      <c r="D1" s="325" t="s">
        <v>304</v>
      </c>
      <c r="E1" s="325" t="s">
        <v>305</v>
      </c>
      <c r="F1" s="325" t="s">
        <v>302</v>
      </c>
      <c r="G1" s="326" t="s">
        <v>303</v>
      </c>
      <c r="N1" s="55"/>
    </row>
    <row r="2" spans="1:14" ht="16.5" customHeight="1">
      <c r="A2" s="718" t="s">
        <v>113</v>
      </c>
      <c r="B2" s="719"/>
      <c r="C2" s="719"/>
      <c r="D2" s="177"/>
      <c r="E2" s="177"/>
      <c r="F2" s="405"/>
      <c r="G2" s="279"/>
      <c r="N2" s="55"/>
    </row>
    <row r="3" spans="1:14" ht="16.5">
      <c r="A3" s="111"/>
      <c r="B3" s="132"/>
      <c r="C3" s="278"/>
      <c r="D3" s="382"/>
      <c r="E3" s="382"/>
      <c r="F3" s="383"/>
      <c r="G3" s="276"/>
      <c r="N3" s="55"/>
    </row>
    <row r="4" spans="1:14" ht="16.5">
      <c r="A4" s="111">
        <v>1</v>
      </c>
      <c r="B4" s="132" t="s">
        <v>285</v>
      </c>
      <c r="C4" s="387">
        <f>SUM(C5:C15)</f>
        <v>55258</v>
      </c>
      <c r="D4" s="387">
        <f>SUM(D5:D15)</f>
        <v>0</v>
      </c>
      <c r="E4" s="406">
        <f>C4+D4</f>
        <v>55258</v>
      </c>
      <c r="F4" s="407">
        <f>SUM(F5:F15)</f>
        <v>55258</v>
      </c>
      <c r="G4" s="388">
        <f>E4-F4</f>
        <v>0</v>
      </c>
      <c r="N4" s="55"/>
    </row>
    <row r="5" spans="1:14" ht="16.5">
      <c r="A5" s="111"/>
      <c r="B5" s="133" t="s">
        <v>140</v>
      </c>
      <c r="C5" s="385">
        <v>999</v>
      </c>
      <c r="D5" s="386"/>
      <c r="E5" s="386">
        <f aca="true" t="shared" si="0" ref="E5:E44">C5+D5</f>
        <v>999</v>
      </c>
      <c r="F5" s="386">
        <v>999</v>
      </c>
      <c r="G5" s="388">
        <f aca="true" t="shared" si="1" ref="G5:G44">E5-F5</f>
        <v>0</v>
      </c>
      <c r="N5" s="55"/>
    </row>
    <row r="6" spans="1:14" ht="16.5">
      <c r="A6" s="111"/>
      <c r="B6" s="133" t="s">
        <v>205</v>
      </c>
      <c r="C6" s="385">
        <v>200</v>
      </c>
      <c r="D6" s="386"/>
      <c r="E6" s="386">
        <f t="shared" si="0"/>
        <v>200</v>
      </c>
      <c r="F6" s="408">
        <v>200</v>
      </c>
      <c r="G6" s="388">
        <f t="shared" si="1"/>
        <v>0</v>
      </c>
      <c r="N6" s="55"/>
    </row>
    <row r="7" spans="1:14" ht="33">
      <c r="A7" s="111"/>
      <c r="B7" s="133" t="s">
        <v>206</v>
      </c>
      <c r="C7" s="385">
        <v>2000</v>
      </c>
      <c r="D7" s="386"/>
      <c r="E7" s="386">
        <f t="shared" si="0"/>
        <v>2000</v>
      </c>
      <c r="F7" s="395">
        <v>2000</v>
      </c>
      <c r="G7" s="388">
        <f t="shared" si="1"/>
        <v>0</v>
      </c>
      <c r="N7" s="55"/>
    </row>
    <row r="8" spans="1:14" ht="16.5">
      <c r="A8" s="111"/>
      <c r="B8" s="133" t="s">
        <v>207</v>
      </c>
      <c r="C8" s="385">
        <v>2000</v>
      </c>
      <c r="D8" s="386"/>
      <c r="E8" s="386">
        <f t="shared" si="0"/>
        <v>2000</v>
      </c>
      <c r="F8" s="395">
        <v>2000</v>
      </c>
      <c r="G8" s="388">
        <f t="shared" si="1"/>
        <v>0</v>
      </c>
      <c r="N8" s="55"/>
    </row>
    <row r="9" spans="1:14" ht="16.5">
      <c r="A9" s="111"/>
      <c r="B9" s="133" t="s">
        <v>326</v>
      </c>
      <c r="C9" s="385">
        <v>6031</v>
      </c>
      <c r="D9" s="386"/>
      <c r="E9" s="386">
        <f t="shared" si="0"/>
        <v>6031</v>
      </c>
      <c r="F9" s="395">
        <v>6031</v>
      </c>
      <c r="G9" s="388">
        <f t="shared" si="1"/>
        <v>0</v>
      </c>
      <c r="N9" s="55"/>
    </row>
    <row r="10" spans="1:14" ht="16.5">
      <c r="A10" s="111"/>
      <c r="B10" s="133" t="s">
        <v>327</v>
      </c>
      <c r="C10" s="385">
        <v>14945</v>
      </c>
      <c r="D10" s="386"/>
      <c r="E10" s="386">
        <f t="shared" si="0"/>
        <v>14945</v>
      </c>
      <c r="F10" s="395">
        <v>14945</v>
      </c>
      <c r="G10" s="388">
        <f t="shared" si="1"/>
        <v>0</v>
      </c>
      <c r="N10" s="55"/>
    </row>
    <row r="11" spans="1:14" ht="16.5">
      <c r="A11" s="111"/>
      <c r="B11" s="133" t="s">
        <v>328</v>
      </c>
      <c r="C11" s="385">
        <v>3999</v>
      </c>
      <c r="D11" s="386"/>
      <c r="E11" s="386">
        <f t="shared" si="0"/>
        <v>3999</v>
      </c>
      <c r="F11" s="395">
        <v>3999</v>
      </c>
      <c r="G11" s="388">
        <f t="shared" si="1"/>
        <v>0</v>
      </c>
      <c r="N11" s="55"/>
    </row>
    <row r="12" spans="1:14" ht="33">
      <c r="A12" s="111"/>
      <c r="B12" s="133" t="s">
        <v>329</v>
      </c>
      <c r="C12" s="385">
        <v>1700</v>
      </c>
      <c r="D12" s="386"/>
      <c r="E12" s="386">
        <f t="shared" si="0"/>
        <v>1700</v>
      </c>
      <c r="F12" s="395">
        <v>1700</v>
      </c>
      <c r="G12" s="388">
        <f t="shared" si="1"/>
        <v>0</v>
      </c>
      <c r="N12" s="55"/>
    </row>
    <row r="13" spans="1:14" ht="16.5">
      <c r="A13" s="111"/>
      <c r="B13" s="133" t="s">
        <v>396</v>
      </c>
      <c r="C13" s="385">
        <v>1384</v>
      </c>
      <c r="D13" s="386"/>
      <c r="E13" s="386">
        <f t="shared" si="0"/>
        <v>1384</v>
      </c>
      <c r="F13" s="395">
        <v>1384</v>
      </c>
      <c r="G13" s="388">
        <f t="shared" si="1"/>
        <v>0</v>
      </c>
      <c r="N13" s="55"/>
    </row>
    <row r="14" spans="1:14" ht="16.5">
      <c r="A14" s="111"/>
      <c r="B14" s="133" t="s">
        <v>208</v>
      </c>
      <c r="C14" s="385">
        <v>2000</v>
      </c>
      <c r="D14" s="386"/>
      <c r="E14" s="386">
        <f t="shared" si="0"/>
        <v>2000</v>
      </c>
      <c r="F14" s="395">
        <v>2000</v>
      </c>
      <c r="G14" s="388">
        <f t="shared" si="1"/>
        <v>0</v>
      </c>
      <c r="N14" s="55"/>
    </row>
    <row r="15" spans="1:14" ht="16.5">
      <c r="A15" s="111"/>
      <c r="B15" s="133" t="s">
        <v>209</v>
      </c>
      <c r="C15" s="385">
        <v>20000</v>
      </c>
      <c r="D15" s="386"/>
      <c r="E15" s="386">
        <f t="shared" si="0"/>
        <v>20000</v>
      </c>
      <c r="F15" s="395">
        <v>20000</v>
      </c>
      <c r="G15" s="388">
        <f t="shared" si="1"/>
        <v>0</v>
      </c>
      <c r="N15" s="55"/>
    </row>
    <row r="16" spans="1:14" ht="16.5">
      <c r="A16" s="111"/>
      <c r="B16" s="133"/>
      <c r="C16" s="385"/>
      <c r="D16" s="386"/>
      <c r="E16" s="406">
        <f t="shared" si="0"/>
        <v>0</v>
      </c>
      <c r="F16" s="284"/>
      <c r="G16" s="388">
        <f t="shared" si="1"/>
        <v>0</v>
      </c>
      <c r="N16" s="55"/>
    </row>
    <row r="17" spans="1:14" ht="16.5">
      <c r="A17" s="111">
        <v>2</v>
      </c>
      <c r="B17" s="136" t="s">
        <v>287</v>
      </c>
      <c r="C17" s="394">
        <f>SUM(C18:C23)</f>
        <v>28671</v>
      </c>
      <c r="D17" s="394">
        <f>SUM(D18:D23)</f>
        <v>0</v>
      </c>
      <c r="E17" s="406">
        <f t="shared" si="0"/>
        <v>28671</v>
      </c>
      <c r="F17" s="407">
        <f>SUM(F18:F23)</f>
        <v>0</v>
      </c>
      <c r="G17" s="388">
        <f t="shared" si="1"/>
        <v>28671</v>
      </c>
      <c r="N17" s="55"/>
    </row>
    <row r="18" spans="1:14" ht="16.5">
      <c r="A18" s="135"/>
      <c r="B18" s="133" t="s">
        <v>114</v>
      </c>
      <c r="C18" s="385">
        <v>3746</v>
      </c>
      <c r="D18" s="386"/>
      <c r="E18" s="386">
        <f t="shared" si="0"/>
        <v>3746</v>
      </c>
      <c r="F18" s="284"/>
      <c r="G18" s="388">
        <f t="shared" si="1"/>
        <v>3746</v>
      </c>
      <c r="N18" s="55"/>
    </row>
    <row r="19" spans="1:14" ht="16.5">
      <c r="A19" s="135"/>
      <c r="B19" s="133" t="s">
        <v>246</v>
      </c>
      <c r="C19" s="385">
        <v>20000</v>
      </c>
      <c r="D19" s="386"/>
      <c r="E19" s="386">
        <f t="shared" si="0"/>
        <v>20000</v>
      </c>
      <c r="F19" s="284"/>
      <c r="G19" s="388">
        <f t="shared" si="1"/>
        <v>20000</v>
      </c>
      <c r="N19" s="55"/>
    </row>
    <row r="20" spans="1:14" ht="16.5">
      <c r="A20" s="135"/>
      <c r="B20" s="530" t="s">
        <v>416</v>
      </c>
      <c r="C20" s="385">
        <v>600</v>
      </c>
      <c r="D20" s="386"/>
      <c r="E20" s="386">
        <f t="shared" si="0"/>
        <v>600</v>
      </c>
      <c r="F20" s="284"/>
      <c r="G20" s="388">
        <f t="shared" si="1"/>
        <v>600</v>
      </c>
      <c r="N20" s="55"/>
    </row>
    <row r="21" spans="1:14" ht="16.5">
      <c r="A21" s="135"/>
      <c r="B21" s="530" t="s">
        <v>446</v>
      </c>
      <c r="C21" s="385">
        <v>1200</v>
      </c>
      <c r="D21" s="386"/>
      <c r="E21" s="386">
        <f t="shared" si="0"/>
        <v>1200</v>
      </c>
      <c r="F21" s="284"/>
      <c r="G21" s="388">
        <f t="shared" si="1"/>
        <v>1200</v>
      </c>
      <c r="N21" s="55"/>
    </row>
    <row r="22" spans="1:14" ht="16.5">
      <c r="A22" s="135"/>
      <c r="B22" s="530" t="s">
        <v>447</v>
      </c>
      <c r="C22" s="385">
        <v>2375</v>
      </c>
      <c r="D22" s="386"/>
      <c r="E22" s="386">
        <f t="shared" si="0"/>
        <v>2375</v>
      </c>
      <c r="F22" s="284"/>
      <c r="G22" s="388">
        <f t="shared" si="1"/>
        <v>2375</v>
      </c>
      <c r="N22" s="55"/>
    </row>
    <row r="23" spans="1:14" ht="16.5">
      <c r="A23" s="135"/>
      <c r="B23" s="133" t="s">
        <v>210</v>
      </c>
      <c r="C23" s="385">
        <v>750</v>
      </c>
      <c r="D23" s="386"/>
      <c r="E23" s="386">
        <f t="shared" si="0"/>
        <v>750</v>
      </c>
      <c r="F23" s="284"/>
      <c r="G23" s="388">
        <f t="shared" si="1"/>
        <v>750</v>
      </c>
      <c r="N23" s="55"/>
    </row>
    <row r="24" spans="1:14" ht="16.5">
      <c r="A24" s="135"/>
      <c r="B24" s="202"/>
      <c r="C24" s="392"/>
      <c r="D24" s="386"/>
      <c r="E24" s="406">
        <f t="shared" si="0"/>
        <v>0</v>
      </c>
      <c r="F24" s="284"/>
      <c r="G24" s="388">
        <f t="shared" si="1"/>
        <v>0</v>
      </c>
      <c r="N24" s="55"/>
    </row>
    <row r="25" spans="1:14" ht="16.5">
      <c r="A25" s="135">
        <v>3</v>
      </c>
      <c r="B25" s="203" t="s">
        <v>288</v>
      </c>
      <c r="C25" s="390">
        <f>SUM(C26)</f>
        <v>6754</v>
      </c>
      <c r="D25" s="390">
        <f>SUM(D26)</f>
        <v>0</v>
      </c>
      <c r="E25" s="406">
        <f t="shared" si="0"/>
        <v>6754</v>
      </c>
      <c r="F25" s="398">
        <f>SUM(F26)</f>
        <v>0</v>
      </c>
      <c r="G25" s="388">
        <f t="shared" si="1"/>
        <v>6754</v>
      </c>
      <c r="N25" s="55"/>
    </row>
    <row r="26" spans="1:14" ht="18.75" customHeight="1">
      <c r="A26" s="135"/>
      <c r="B26" s="137" t="s">
        <v>423</v>
      </c>
      <c r="C26" s="392">
        <v>6754</v>
      </c>
      <c r="D26" s="386"/>
      <c r="E26" s="386">
        <f t="shared" si="0"/>
        <v>6754</v>
      </c>
      <c r="F26" s="284"/>
      <c r="G26" s="388">
        <f t="shared" si="1"/>
        <v>6754</v>
      </c>
      <c r="N26" s="55"/>
    </row>
    <row r="27" spans="1:14" ht="16.5">
      <c r="A27" s="135"/>
      <c r="B27" s="137"/>
      <c r="C27" s="392"/>
      <c r="D27" s="386"/>
      <c r="E27" s="406">
        <f t="shared" si="0"/>
        <v>0</v>
      </c>
      <c r="F27" s="284"/>
      <c r="G27" s="388">
        <f t="shared" si="1"/>
        <v>0</v>
      </c>
      <c r="N27" s="55"/>
    </row>
    <row r="28" spans="1:14" ht="16.5">
      <c r="A28" s="135">
        <v>4</v>
      </c>
      <c r="B28" s="136" t="s">
        <v>289</v>
      </c>
      <c r="C28" s="390">
        <f>SUM(C29)</f>
        <v>30000</v>
      </c>
      <c r="D28" s="390">
        <f>SUM(D29)</f>
        <v>0</v>
      </c>
      <c r="E28" s="406">
        <f t="shared" si="0"/>
        <v>30000</v>
      </c>
      <c r="F28" s="398">
        <f>SUM(F29)</f>
        <v>0</v>
      </c>
      <c r="G28" s="388">
        <f t="shared" si="1"/>
        <v>30000</v>
      </c>
      <c r="N28" s="55"/>
    </row>
    <row r="29" spans="1:14" ht="16.5">
      <c r="A29" s="135"/>
      <c r="B29" s="133" t="s">
        <v>211</v>
      </c>
      <c r="C29" s="392">
        <v>30000</v>
      </c>
      <c r="D29" s="386"/>
      <c r="E29" s="386">
        <f t="shared" si="0"/>
        <v>30000</v>
      </c>
      <c r="F29" s="284"/>
      <c r="G29" s="388">
        <f t="shared" si="1"/>
        <v>30000</v>
      </c>
      <c r="N29" s="55"/>
    </row>
    <row r="30" spans="1:14" ht="16.5">
      <c r="A30" s="135"/>
      <c r="B30" s="202"/>
      <c r="C30" s="399"/>
      <c r="D30" s="490"/>
      <c r="E30" s="490"/>
      <c r="F30" s="491"/>
      <c r="G30" s="388">
        <f t="shared" si="1"/>
        <v>0</v>
      </c>
      <c r="N30" s="55"/>
    </row>
    <row r="31" spans="1:14" ht="16.5">
      <c r="A31" s="135">
        <v>5</v>
      </c>
      <c r="B31" s="60" t="s">
        <v>421</v>
      </c>
      <c r="C31" s="406">
        <f>SUM(C32)</f>
        <v>2050</v>
      </c>
      <c r="D31" s="406">
        <f>SUM(D32)</f>
        <v>0</v>
      </c>
      <c r="E31" s="406">
        <f>C31+D31</f>
        <v>2050</v>
      </c>
      <c r="F31" s="406">
        <f>SUM(F32)</f>
        <v>0</v>
      </c>
      <c r="G31" s="388">
        <f t="shared" si="1"/>
        <v>2050</v>
      </c>
      <c r="N31" s="55"/>
    </row>
    <row r="32" spans="1:14" ht="16.5" customHeight="1">
      <c r="A32" s="135"/>
      <c r="B32" s="143" t="s">
        <v>422</v>
      </c>
      <c r="C32" s="386">
        <v>2050</v>
      </c>
      <c r="D32" s="386"/>
      <c r="E32" s="386">
        <f>C32+D32</f>
        <v>2050</v>
      </c>
      <c r="F32" s="406">
        <v>0</v>
      </c>
      <c r="G32" s="452">
        <f t="shared" si="1"/>
        <v>2050</v>
      </c>
      <c r="N32" s="55"/>
    </row>
    <row r="33" spans="1:14" ht="16.5">
      <c r="A33" s="111"/>
      <c r="B33" s="137"/>
      <c r="C33" s="392"/>
      <c r="D33" s="487"/>
      <c r="E33" s="488">
        <f t="shared" si="0"/>
        <v>0</v>
      </c>
      <c r="F33" s="489"/>
      <c r="G33" s="388">
        <f t="shared" si="1"/>
        <v>0</v>
      </c>
      <c r="I33" s="176"/>
      <c r="N33" s="55"/>
    </row>
    <row r="34" spans="1:14" ht="16.5">
      <c r="A34" s="111"/>
      <c r="B34" s="120" t="s">
        <v>52</v>
      </c>
      <c r="C34" s="387">
        <f>SUM(C17+C4+C28+C25+C31)</f>
        <v>122733</v>
      </c>
      <c r="D34" s="387">
        <f>SUM(D17+D4+D28+D25+D31)</f>
        <v>0</v>
      </c>
      <c r="E34" s="387">
        <f>SUM(E17+E4+E28+E25+E31)</f>
        <v>122733</v>
      </c>
      <c r="F34" s="387">
        <f>SUM(F17+F4+F28+F25+F31)</f>
        <v>55258</v>
      </c>
      <c r="G34" s="388">
        <f>SUM(G17+G4+G28+G25+G31)</f>
        <v>67475</v>
      </c>
      <c r="N34" s="55"/>
    </row>
    <row r="35" spans="1:14" ht="16.5">
      <c r="A35" s="720" t="s">
        <v>111</v>
      </c>
      <c r="B35" s="721"/>
      <c r="C35" s="722"/>
      <c r="D35" s="238"/>
      <c r="E35" s="384"/>
      <c r="F35" s="405"/>
      <c r="G35" s="388"/>
      <c r="N35" s="55"/>
    </row>
    <row r="36" spans="1:14" ht="16.5">
      <c r="A36" s="217"/>
      <c r="B36" s="246"/>
      <c r="C36" s="280"/>
      <c r="D36" s="280"/>
      <c r="E36" s="384"/>
      <c r="F36" s="48"/>
      <c r="G36" s="388"/>
      <c r="N36" s="55"/>
    </row>
    <row r="37" spans="1:14" ht="16.5">
      <c r="A37" s="236">
        <v>1</v>
      </c>
      <c r="B37" s="246" t="s">
        <v>202</v>
      </c>
      <c r="C37" s="390">
        <f>SUM(C38:C41)</f>
        <v>17578</v>
      </c>
      <c r="D37" s="390">
        <f>SUM(D38:D41)</f>
        <v>0</v>
      </c>
      <c r="E37" s="406">
        <f t="shared" si="0"/>
        <v>17578</v>
      </c>
      <c r="F37" s="390">
        <f>SUM(F38:F41)</f>
        <v>12700</v>
      </c>
      <c r="G37" s="388">
        <f t="shared" si="1"/>
        <v>4878</v>
      </c>
      <c r="N37" s="55"/>
    </row>
    <row r="38" spans="1:14" ht="16.5">
      <c r="A38" s="217"/>
      <c r="B38" s="133" t="s">
        <v>203</v>
      </c>
      <c r="C38" s="392">
        <v>12700</v>
      </c>
      <c r="D38" s="396"/>
      <c r="E38" s="386">
        <f t="shared" si="0"/>
        <v>12700</v>
      </c>
      <c r="F38" s="392">
        <v>12700</v>
      </c>
      <c r="G38" s="388">
        <f t="shared" si="1"/>
        <v>0</v>
      </c>
      <c r="N38" s="55"/>
    </row>
    <row r="39" spans="1:14" ht="16.5">
      <c r="A39" s="217"/>
      <c r="B39" s="133" t="s">
        <v>474</v>
      </c>
      <c r="C39" s="392">
        <v>507</v>
      </c>
      <c r="D39" s="386"/>
      <c r="E39" s="386">
        <f t="shared" si="0"/>
        <v>507</v>
      </c>
      <c r="F39" s="392">
        <v>0</v>
      </c>
      <c r="G39" s="452">
        <f t="shared" si="1"/>
        <v>507</v>
      </c>
      <c r="N39" s="55"/>
    </row>
    <row r="40" spans="1:14" ht="16.5">
      <c r="A40" s="217"/>
      <c r="B40" s="237" t="s">
        <v>394</v>
      </c>
      <c r="C40" s="392">
        <v>795</v>
      </c>
      <c r="D40" s="386"/>
      <c r="E40" s="386">
        <f t="shared" si="0"/>
        <v>795</v>
      </c>
      <c r="F40" s="408">
        <v>0</v>
      </c>
      <c r="G40" s="452">
        <f t="shared" si="1"/>
        <v>795</v>
      </c>
      <c r="N40" s="55"/>
    </row>
    <row r="41" spans="1:14" ht="16.5">
      <c r="A41" s="217"/>
      <c r="B41" s="237" t="s">
        <v>475</v>
      </c>
      <c r="C41" s="392">
        <v>3576</v>
      </c>
      <c r="D41" s="386"/>
      <c r="E41" s="386">
        <f t="shared" si="0"/>
        <v>3576</v>
      </c>
      <c r="F41" s="408">
        <v>0</v>
      </c>
      <c r="G41" s="452">
        <f t="shared" si="1"/>
        <v>3576</v>
      </c>
      <c r="N41" s="55"/>
    </row>
    <row r="42" spans="1:14" ht="16.5">
      <c r="A42" s="217"/>
      <c r="B42" s="238"/>
      <c r="C42" s="409"/>
      <c r="D42" s="410"/>
      <c r="E42" s="406">
        <f t="shared" si="0"/>
        <v>0</v>
      </c>
      <c r="F42" s="284"/>
      <c r="G42" s="388">
        <f t="shared" si="1"/>
        <v>0</v>
      </c>
      <c r="N42" s="55"/>
    </row>
    <row r="43" spans="1:14" ht="30.75">
      <c r="A43" s="236">
        <v>2</v>
      </c>
      <c r="B43" s="246" t="s">
        <v>204</v>
      </c>
      <c r="C43" s="390">
        <f>SUM(C44:C44)</f>
        <v>771</v>
      </c>
      <c r="D43" s="390">
        <f>SUM(D44:D44)</f>
        <v>0</v>
      </c>
      <c r="E43" s="406">
        <f t="shared" si="0"/>
        <v>771</v>
      </c>
      <c r="F43" s="406">
        <v>0</v>
      </c>
      <c r="G43" s="541">
        <f>E43+F43</f>
        <v>771</v>
      </c>
      <c r="N43" s="55"/>
    </row>
    <row r="44" spans="1:14" ht="16.5">
      <c r="A44" s="217"/>
      <c r="B44" s="137" t="s">
        <v>395</v>
      </c>
      <c r="C44" s="392">
        <v>771</v>
      </c>
      <c r="D44" s="386"/>
      <c r="E44" s="386">
        <f t="shared" si="0"/>
        <v>771</v>
      </c>
      <c r="F44" s="284"/>
      <c r="G44" s="452">
        <f t="shared" si="1"/>
        <v>771</v>
      </c>
      <c r="N44" s="55"/>
    </row>
    <row r="45" spans="1:14" ht="16.5">
      <c r="A45" s="217"/>
      <c r="B45" s="137"/>
      <c r="C45" s="392"/>
      <c r="D45" s="386"/>
      <c r="E45" s="386"/>
      <c r="F45" s="284"/>
      <c r="G45" s="452"/>
      <c r="N45" s="55"/>
    </row>
    <row r="46" spans="1:14" ht="16.5">
      <c r="A46" s="217">
        <v>3</v>
      </c>
      <c r="B46" s="246" t="s">
        <v>527</v>
      </c>
      <c r="C46" s="390">
        <f>SUM(C47)</f>
        <v>0</v>
      </c>
      <c r="D46" s="390">
        <f>SUM(D47)</f>
        <v>836</v>
      </c>
      <c r="E46" s="406">
        <f>SUM(C46:D46)</f>
        <v>836</v>
      </c>
      <c r="F46" s="406">
        <f>SUM(F47)</f>
        <v>836</v>
      </c>
      <c r="G46" s="541">
        <f>E46-F46</f>
        <v>0</v>
      </c>
      <c r="N46" s="55"/>
    </row>
    <row r="47" spans="1:14" ht="16.5">
      <c r="A47" s="236"/>
      <c r="B47" s="137" t="s">
        <v>525</v>
      </c>
      <c r="C47" s="392"/>
      <c r="D47" s="594">
        <v>836</v>
      </c>
      <c r="E47" s="406">
        <f>SUM(C47:D47)</f>
        <v>836</v>
      </c>
      <c r="F47" s="594">
        <v>836</v>
      </c>
      <c r="G47" s="452"/>
      <c r="N47" s="55"/>
    </row>
    <row r="48" spans="1:7" s="134" customFormat="1" ht="15.75">
      <c r="A48" s="111"/>
      <c r="B48" s="120" t="s">
        <v>1</v>
      </c>
      <c r="C48" s="390">
        <f>SUM(C37+C43+C46)</f>
        <v>18349</v>
      </c>
      <c r="D48" s="390">
        <f>SUM(D37+D43+D46)</f>
        <v>836</v>
      </c>
      <c r="E48" s="390">
        <f>SUM(E37+E43+E46)</f>
        <v>19185</v>
      </c>
      <c r="F48" s="390">
        <f>SUM(F37+F43+F46)</f>
        <v>13536</v>
      </c>
      <c r="G48" s="391">
        <f>SUM(G37+G43+G46)</f>
        <v>5649</v>
      </c>
    </row>
    <row r="49" spans="1:14" ht="17.25" thickBot="1">
      <c r="A49" s="119"/>
      <c r="B49" s="131" t="s">
        <v>109</v>
      </c>
      <c r="C49" s="400">
        <f>SUM(C34+C48)</f>
        <v>141082</v>
      </c>
      <c r="D49" s="400">
        <f>SUM(D34+D48)</f>
        <v>836</v>
      </c>
      <c r="E49" s="400">
        <f>SUM(E34+E48)</f>
        <v>141918</v>
      </c>
      <c r="F49" s="400">
        <f>SUM(F34+F48)</f>
        <v>68794</v>
      </c>
      <c r="G49" s="401">
        <f>SUM(G34+G48)</f>
        <v>73124</v>
      </c>
      <c r="N49" s="55"/>
    </row>
  </sheetData>
  <sheetProtection/>
  <mergeCells count="2">
    <mergeCell ref="A2:C2"/>
    <mergeCell ref="A35:C35"/>
  </mergeCells>
  <printOptions/>
  <pageMargins left="0.57" right="0.31496062992125984" top="0.65" bottom="0.21" header="0.17" footer="0.2"/>
  <pageSetup horizontalDpi="600" verticalDpi="600" orientation="portrait" paperSize="9" scale="90" r:id="rId1"/>
  <headerFooter>
    <oddHeader>&amp;C&amp;"Book Antiqua,Félkövér"&amp;11Keszthely Város Önkormányzata
felújítási előirányzatai célonként&amp;R&amp;"Book Antiqua,Félkövér"11. sz.melléklet
ezer Ft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31">
      <selection activeCell="G37" sqref="G37"/>
    </sheetView>
  </sheetViews>
  <sheetFormatPr defaultColWidth="9.140625" defaultRowHeight="12.75"/>
  <cols>
    <col min="1" max="1" width="4.7109375" style="127" customWidth="1"/>
    <col min="2" max="2" width="44.28125" style="3" customWidth="1"/>
    <col min="3" max="3" width="10.421875" style="3" customWidth="1"/>
    <col min="4" max="4" width="9.8515625" style="3" customWidth="1"/>
    <col min="5" max="5" width="10.421875" style="3" customWidth="1"/>
    <col min="6" max="6" width="10.57421875" style="3" customWidth="1"/>
    <col min="7" max="7" width="9.140625" style="3" customWidth="1"/>
    <col min="8" max="16384" width="9.140625" style="3" customWidth="1"/>
  </cols>
  <sheetData>
    <row r="1" spans="1:7" ht="45.75" thickBot="1">
      <c r="A1" s="170" t="s">
        <v>26</v>
      </c>
      <c r="B1" s="171" t="s">
        <v>115</v>
      </c>
      <c r="C1" s="325" t="s">
        <v>305</v>
      </c>
      <c r="D1" s="325" t="s">
        <v>304</v>
      </c>
      <c r="E1" s="325" t="s">
        <v>305</v>
      </c>
      <c r="F1" s="325" t="s">
        <v>302</v>
      </c>
      <c r="G1" s="326" t="s">
        <v>303</v>
      </c>
    </row>
    <row r="2" spans="1:7" ht="16.5">
      <c r="A2" s="723" t="s">
        <v>113</v>
      </c>
      <c r="B2" s="724"/>
      <c r="C2" s="531"/>
      <c r="D2" s="531"/>
      <c r="E2" s="531"/>
      <c r="F2" s="531"/>
      <c r="G2" s="532"/>
    </row>
    <row r="3" spans="1:7" ht="16.5">
      <c r="A3" s="497"/>
      <c r="B3" s="238"/>
      <c r="C3" s="48"/>
      <c r="D3" s="48"/>
      <c r="E3" s="48"/>
      <c r="F3" s="48"/>
      <c r="G3" s="276"/>
    </row>
    <row r="4" spans="1:7" ht="16.5">
      <c r="A4" s="49">
        <v>1</v>
      </c>
      <c r="B4" s="60" t="s">
        <v>286</v>
      </c>
      <c r="C4" s="412">
        <f>C5+C6+C16+C17</f>
        <v>86813</v>
      </c>
      <c r="D4" s="412">
        <f>D5+D6+D16+D17</f>
        <v>1959</v>
      </c>
      <c r="E4" s="412">
        <f>E5+E6+E16+E17</f>
        <v>88772</v>
      </c>
      <c r="F4" s="412">
        <f>F5+F6+F16+F17</f>
        <v>86433</v>
      </c>
      <c r="G4" s="494">
        <f>G5+G6+G16+G17</f>
        <v>2339</v>
      </c>
    </row>
    <row r="5" spans="1:7" ht="33">
      <c r="A5" s="49"/>
      <c r="B5" s="455" t="s">
        <v>131</v>
      </c>
      <c r="C5" s="413">
        <v>380</v>
      </c>
      <c r="D5" s="413"/>
      <c r="E5" s="413">
        <f>C5+D5</f>
        <v>380</v>
      </c>
      <c r="F5" s="249"/>
      <c r="G5" s="498">
        <f aca="true" t="shared" si="0" ref="G5:G37">E5-F5</f>
        <v>380</v>
      </c>
    </row>
    <row r="6" spans="1:7" ht="33">
      <c r="A6" s="49"/>
      <c r="B6" s="455" t="s">
        <v>400</v>
      </c>
      <c r="C6" s="413">
        <f>SUM(C7:C15)</f>
        <v>86433</v>
      </c>
      <c r="D6" s="413">
        <f>SUM(D7:D15)</f>
        <v>-1916</v>
      </c>
      <c r="E6" s="413">
        <f>SUM(E7:E15)</f>
        <v>84517</v>
      </c>
      <c r="F6" s="413">
        <v>84517</v>
      </c>
      <c r="G6" s="498">
        <f t="shared" si="0"/>
        <v>0</v>
      </c>
    </row>
    <row r="7" spans="1:7" ht="16.5">
      <c r="A7" s="49"/>
      <c r="B7" s="495" t="s">
        <v>402</v>
      </c>
      <c r="C7" s="413">
        <v>68062</v>
      </c>
      <c r="D7" s="413">
        <v>-2175</v>
      </c>
      <c r="E7" s="413">
        <f>C7+D7</f>
        <v>65887</v>
      </c>
      <c r="F7" s="413">
        <v>65887</v>
      </c>
      <c r="G7" s="498">
        <f t="shared" si="0"/>
        <v>0</v>
      </c>
    </row>
    <row r="8" spans="1:7" ht="16.5">
      <c r="A8" s="49"/>
      <c r="B8" s="495" t="s">
        <v>406</v>
      </c>
      <c r="C8" s="413">
        <v>4650</v>
      </c>
      <c r="D8" s="413"/>
      <c r="E8" s="413">
        <f aca="true" t="shared" si="1" ref="E8:E22">C8+D8</f>
        <v>4650</v>
      </c>
      <c r="F8" s="413">
        <v>4650</v>
      </c>
      <c r="G8" s="498">
        <f t="shared" si="0"/>
        <v>0</v>
      </c>
    </row>
    <row r="9" spans="1:7" ht="16.5">
      <c r="A9" s="49"/>
      <c r="B9" s="495" t="s">
        <v>403</v>
      </c>
      <c r="C9" s="413">
        <v>455</v>
      </c>
      <c r="D9" s="413"/>
      <c r="E9" s="413">
        <f t="shared" si="1"/>
        <v>455</v>
      </c>
      <c r="F9" s="413">
        <v>455</v>
      </c>
      <c r="G9" s="498">
        <f t="shared" si="0"/>
        <v>0</v>
      </c>
    </row>
    <row r="10" spans="1:7" ht="16.5">
      <c r="A10" s="49"/>
      <c r="B10" s="495" t="s">
        <v>404</v>
      </c>
      <c r="C10" s="413">
        <v>2319</v>
      </c>
      <c r="D10" s="413"/>
      <c r="E10" s="413">
        <f t="shared" si="1"/>
        <v>2319</v>
      </c>
      <c r="F10" s="413">
        <v>2319</v>
      </c>
      <c r="G10" s="498">
        <f t="shared" si="0"/>
        <v>0</v>
      </c>
    </row>
    <row r="11" spans="1:7" ht="15.75" customHeight="1">
      <c r="A11" s="49"/>
      <c r="B11" s="495" t="s">
        <v>405</v>
      </c>
      <c r="C11" s="413">
        <v>1530</v>
      </c>
      <c r="D11" s="413"/>
      <c r="E11" s="413">
        <f t="shared" si="1"/>
        <v>1530</v>
      </c>
      <c r="F11" s="413">
        <v>1530</v>
      </c>
      <c r="G11" s="498">
        <f t="shared" si="0"/>
        <v>0</v>
      </c>
    </row>
    <row r="12" spans="1:7" ht="16.5">
      <c r="A12" s="49"/>
      <c r="B12" s="495" t="s">
        <v>399</v>
      </c>
      <c r="C12" s="413">
        <v>4664</v>
      </c>
      <c r="D12" s="413"/>
      <c r="E12" s="413">
        <f t="shared" si="1"/>
        <v>4664</v>
      </c>
      <c r="F12" s="413">
        <v>4664</v>
      </c>
      <c r="G12" s="498">
        <f t="shared" si="0"/>
        <v>0</v>
      </c>
    </row>
    <row r="13" spans="1:7" ht="16.5">
      <c r="A13" s="49"/>
      <c r="B13" s="495" t="s">
        <v>401</v>
      </c>
      <c r="C13" s="413">
        <v>3078</v>
      </c>
      <c r="D13" s="413">
        <v>259</v>
      </c>
      <c r="E13" s="413">
        <f t="shared" si="1"/>
        <v>3337</v>
      </c>
      <c r="F13" s="413">
        <v>3337</v>
      </c>
      <c r="G13" s="498">
        <f t="shared" si="0"/>
        <v>0</v>
      </c>
    </row>
    <row r="14" spans="1:7" ht="16.5">
      <c r="A14" s="49"/>
      <c r="B14" s="495" t="s">
        <v>448</v>
      </c>
      <c r="C14" s="413">
        <v>183</v>
      </c>
      <c r="D14" s="413"/>
      <c r="E14" s="413">
        <f t="shared" si="1"/>
        <v>183</v>
      </c>
      <c r="F14" s="413">
        <v>183</v>
      </c>
      <c r="G14" s="498">
        <f t="shared" si="0"/>
        <v>0</v>
      </c>
    </row>
    <row r="15" spans="1:7" ht="16.5">
      <c r="A15" s="49"/>
      <c r="B15" s="495" t="s">
        <v>398</v>
      </c>
      <c r="C15" s="413">
        <v>1492</v>
      </c>
      <c r="D15" s="413"/>
      <c r="E15" s="413">
        <f t="shared" si="1"/>
        <v>1492</v>
      </c>
      <c r="F15" s="413">
        <v>1492</v>
      </c>
      <c r="G15" s="498">
        <f t="shared" si="0"/>
        <v>0</v>
      </c>
    </row>
    <row r="16" spans="1:7" ht="16.5">
      <c r="A16" s="49"/>
      <c r="B16" s="455" t="s">
        <v>538</v>
      </c>
      <c r="C16" s="413"/>
      <c r="D16" s="413">
        <v>2949</v>
      </c>
      <c r="E16" s="413">
        <f t="shared" si="1"/>
        <v>2949</v>
      </c>
      <c r="F16" s="413">
        <v>990</v>
      </c>
      <c r="G16" s="498">
        <f>E16-F16</f>
        <v>1959</v>
      </c>
    </row>
    <row r="17" spans="1:7" ht="16.5">
      <c r="A17" s="49"/>
      <c r="B17" s="455" t="s">
        <v>539</v>
      </c>
      <c r="C17" s="413"/>
      <c r="D17" s="413">
        <v>926</v>
      </c>
      <c r="E17" s="413">
        <f t="shared" si="1"/>
        <v>926</v>
      </c>
      <c r="F17" s="413">
        <v>926</v>
      </c>
      <c r="G17" s="498">
        <f>E17-F17</f>
        <v>0</v>
      </c>
    </row>
    <row r="18" spans="1:7" ht="16.5">
      <c r="A18" s="49"/>
      <c r="B18" s="495"/>
      <c r="C18" s="413"/>
      <c r="D18" s="413"/>
      <c r="E18" s="413"/>
      <c r="F18" s="413"/>
      <c r="G18" s="498"/>
    </row>
    <row r="19" spans="1:7" ht="30.75">
      <c r="A19" s="49">
        <v>2</v>
      </c>
      <c r="B19" s="60" t="s">
        <v>450</v>
      </c>
      <c r="C19" s="412">
        <f>SUM(C20:C22)</f>
        <v>33815</v>
      </c>
      <c r="D19" s="412">
        <f>SUM(D20:D22)</f>
        <v>6753</v>
      </c>
      <c r="E19" s="412">
        <f>SUM(E20:E22)</f>
        <v>40568</v>
      </c>
      <c r="F19" s="412">
        <f>SUM(F20:F22)</f>
        <v>40568</v>
      </c>
      <c r="G19" s="494">
        <f t="shared" si="0"/>
        <v>0</v>
      </c>
    </row>
    <row r="20" spans="1:7" ht="16.5">
      <c r="A20" s="49"/>
      <c r="B20" s="455" t="s">
        <v>449</v>
      </c>
      <c r="C20" s="413">
        <v>32688</v>
      </c>
      <c r="D20" s="413"/>
      <c r="E20" s="413">
        <f>SUM(C20:D20)</f>
        <v>32688</v>
      </c>
      <c r="F20" s="413">
        <v>32688</v>
      </c>
      <c r="G20" s="498">
        <f t="shared" si="0"/>
        <v>0</v>
      </c>
    </row>
    <row r="21" spans="1:7" ht="33">
      <c r="A21" s="49"/>
      <c r="B21" s="455" t="s">
        <v>540</v>
      </c>
      <c r="C21" s="413"/>
      <c r="D21" s="413">
        <v>6753</v>
      </c>
      <c r="E21" s="413">
        <f>SUM(C21:D21)</f>
        <v>6753</v>
      </c>
      <c r="F21" s="413">
        <v>6753</v>
      </c>
      <c r="G21" s="498">
        <f t="shared" si="0"/>
        <v>0</v>
      </c>
    </row>
    <row r="22" spans="1:7" ht="33">
      <c r="A22" s="49"/>
      <c r="B22" s="455" t="s">
        <v>541</v>
      </c>
      <c r="C22" s="413">
        <v>1127</v>
      </c>
      <c r="D22" s="413"/>
      <c r="E22" s="413">
        <f t="shared" si="1"/>
        <v>1127</v>
      </c>
      <c r="F22" s="413">
        <v>1127</v>
      </c>
      <c r="G22" s="498">
        <f t="shared" si="0"/>
        <v>0</v>
      </c>
    </row>
    <row r="23" spans="1:7" ht="16.5">
      <c r="A23" s="49"/>
      <c r="B23" s="495"/>
      <c r="C23" s="413"/>
      <c r="D23" s="413"/>
      <c r="E23" s="413"/>
      <c r="F23" s="413"/>
      <c r="G23" s="498"/>
    </row>
    <row r="24" spans="1:7" ht="19.5" customHeight="1">
      <c r="A24" s="49">
        <v>3</v>
      </c>
      <c r="B24" s="60" t="s">
        <v>325</v>
      </c>
      <c r="C24" s="412">
        <f>SUM(C25)</f>
        <v>2600</v>
      </c>
      <c r="D24" s="412">
        <f>SUM(D25)</f>
        <v>0</v>
      </c>
      <c r="E24" s="412">
        <f aca="true" t="shared" si="2" ref="E24:E30">C24+D24</f>
        <v>2600</v>
      </c>
      <c r="F24" s="412">
        <f>SUM(F25)</f>
        <v>0</v>
      </c>
      <c r="G24" s="494">
        <f t="shared" si="0"/>
        <v>2600</v>
      </c>
    </row>
    <row r="25" spans="1:7" ht="49.5">
      <c r="A25" s="49"/>
      <c r="B25" s="455" t="s">
        <v>352</v>
      </c>
      <c r="C25" s="413">
        <v>2600</v>
      </c>
      <c r="D25" s="413"/>
      <c r="E25" s="413">
        <f t="shared" si="2"/>
        <v>2600</v>
      </c>
      <c r="F25" s="249"/>
      <c r="G25" s="498">
        <f t="shared" si="0"/>
        <v>2600</v>
      </c>
    </row>
    <row r="26" spans="1:7" ht="16.5">
      <c r="A26" s="49"/>
      <c r="B26" s="455"/>
      <c r="C26" s="413"/>
      <c r="D26" s="413"/>
      <c r="E26" s="412">
        <f t="shared" si="2"/>
        <v>0</v>
      </c>
      <c r="F26" s="249"/>
      <c r="G26" s="498">
        <f t="shared" si="0"/>
        <v>0</v>
      </c>
    </row>
    <row r="27" spans="1:7" ht="16.5">
      <c r="A27" s="49">
        <v>4</v>
      </c>
      <c r="B27" s="238" t="s">
        <v>290</v>
      </c>
      <c r="C27" s="415">
        <f>SUM(C28:C29)</f>
        <v>3020</v>
      </c>
      <c r="D27" s="415">
        <f>SUM(D28:D29)</f>
        <v>0</v>
      </c>
      <c r="E27" s="412">
        <f t="shared" si="2"/>
        <v>3020</v>
      </c>
      <c r="F27" s="415">
        <f>SUM(F28:F29)</f>
        <v>0</v>
      </c>
      <c r="G27" s="494">
        <f t="shared" si="0"/>
        <v>3020</v>
      </c>
    </row>
    <row r="28" spans="1:7" ht="16.5">
      <c r="A28" s="49"/>
      <c r="B28" s="455" t="s">
        <v>118</v>
      </c>
      <c r="C28" s="419">
        <v>3000</v>
      </c>
      <c r="D28" s="419"/>
      <c r="E28" s="413">
        <f t="shared" si="2"/>
        <v>3000</v>
      </c>
      <c r="F28" s="249"/>
      <c r="G28" s="498">
        <f t="shared" si="0"/>
        <v>3000</v>
      </c>
    </row>
    <row r="29" spans="1:7" ht="16.5">
      <c r="A29" s="49"/>
      <c r="B29" s="455" t="s">
        <v>212</v>
      </c>
      <c r="C29" s="419">
        <v>20</v>
      </c>
      <c r="D29" s="419"/>
      <c r="E29" s="413">
        <f t="shared" si="2"/>
        <v>20</v>
      </c>
      <c r="F29" s="249"/>
      <c r="G29" s="498">
        <f t="shared" si="0"/>
        <v>20</v>
      </c>
    </row>
    <row r="30" spans="1:7" ht="16.5">
      <c r="A30" s="49"/>
      <c r="B30" s="143"/>
      <c r="C30" s="413"/>
      <c r="D30" s="413"/>
      <c r="E30" s="412">
        <f t="shared" si="2"/>
        <v>0</v>
      </c>
      <c r="F30" s="249"/>
      <c r="G30" s="494">
        <f t="shared" si="0"/>
        <v>0</v>
      </c>
    </row>
    <row r="31" spans="1:7" ht="16.5">
      <c r="A31" s="49"/>
      <c r="B31" s="496" t="s">
        <v>52</v>
      </c>
      <c r="C31" s="412">
        <f>SUM(C4+C24+C27+C19)</f>
        <v>126248</v>
      </c>
      <c r="D31" s="412">
        <f>SUM(D4+D24+D27+D19)</f>
        <v>8712</v>
      </c>
      <c r="E31" s="412">
        <f>SUM(E4+E24+E27+E19)</f>
        <v>134960</v>
      </c>
      <c r="F31" s="412">
        <f>SUM(F4+F24+F27+F19)</f>
        <v>127001</v>
      </c>
      <c r="G31" s="494">
        <f>SUM(G4+G24+G27+G19)</f>
        <v>7959</v>
      </c>
    </row>
    <row r="32" spans="1:7" ht="16.5">
      <c r="A32" s="725" t="s">
        <v>111</v>
      </c>
      <c r="B32" s="726"/>
      <c r="C32" s="413"/>
      <c r="D32" s="413"/>
      <c r="E32" s="412"/>
      <c r="F32" s="249"/>
      <c r="G32" s="494">
        <f>E32-F32</f>
        <v>0</v>
      </c>
    </row>
    <row r="33" spans="1:7" ht="16.5">
      <c r="A33" s="49">
        <v>1</v>
      </c>
      <c r="B33" s="238" t="s">
        <v>157</v>
      </c>
      <c r="C33" s="412">
        <f>SUM(C34:C35)</f>
        <v>7</v>
      </c>
      <c r="D33" s="412">
        <f>SUM(D34:D35)</f>
        <v>57</v>
      </c>
      <c r="E33" s="412">
        <f>SUM(E34:E35)</f>
        <v>64</v>
      </c>
      <c r="F33" s="412">
        <f>SUM(F34:F35)</f>
        <v>64</v>
      </c>
      <c r="G33" s="494">
        <f>SUM(G34:G35)</f>
        <v>0</v>
      </c>
    </row>
    <row r="34" spans="1:7" ht="33">
      <c r="A34" s="49"/>
      <c r="B34" s="455" t="s">
        <v>248</v>
      </c>
      <c r="C34" s="413">
        <v>7</v>
      </c>
      <c r="D34" s="413">
        <v>38</v>
      </c>
      <c r="E34" s="412">
        <f>C34+D34</f>
        <v>45</v>
      </c>
      <c r="F34" s="412">
        <v>45</v>
      </c>
      <c r="G34" s="494">
        <f t="shared" si="0"/>
        <v>0</v>
      </c>
    </row>
    <row r="35" spans="1:7" ht="16.5">
      <c r="A35" s="49"/>
      <c r="B35" s="455" t="s">
        <v>528</v>
      </c>
      <c r="C35" s="413"/>
      <c r="D35" s="413">
        <v>19</v>
      </c>
      <c r="E35" s="412">
        <f>C35+D35</f>
        <v>19</v>
      </c>
      <c r="F35" s="412">
        <v>19</v>
      </c>
      <c r="G35" s="494"/>
    </row>
    <row r="36" spans="1:7" ht="16.5">
      <c r="A36" s="49"/>
      <c r="B36" s="496" t="s">
        <v>52</v>
      </c>
      <c r="C36" s="412">
        <f>C33</f>
        <v>7</v>
      </c>
      <c r="D36" s="412">
        <f>D33</f>
        <v>57</v>
      </c>
      <c r="E36" s="412">
        <f>E33</f>
        <v>64</v>
      </c>
      <c r="F36" s="412">
        <f>F33</f>
        <v>64</v>
      </c>
      <c r="G36" s="494">
        <f>G33</f>
        <v>0</v>
      </c>
    </row>
    <row r="37" spans="1:7" ht="17.25" thickBot="1">
      <c r="A37" s="499"/>
      <c r="B37" s="500" t="s">
        <v>109</v>
      </c>
      <c r="C37" s="421">
        <f>SUM(C31+C36)</f>
        <v>126255</v>
      </c>
      <c r="D37" s="421">
        <f>SUM(D31+D36)</f>
        <v>8769</v>
      </c>
      <c r="E37" s="421">
        <f>C37+D37</f>
        <v>135024</v>
      </c>
      <c r="F37" s="421">
        <f>SUM(F31+F36)</f>
        <v>127065</v>
      </c>
      <c r="G37" s="501">
        <f t="shared" si="0"/>
        <v>7959</v>
      </c>
    </row>
    <row r="39" spans="3:6" ht="16.5">
      <c r="C39" s="46"/>
      <c r="D39" s="451"/>
      <c r="E39" s="451"/>
      <c r="F39" s="46"/>
    </row>
  </sheetData>
  <sheetProtection/>
  <mergeCells count="2">
    <mergeCell ref="A2:B2"/>
    <mergeCell ref="A32:B32"/>
  </mergeCells>
  <printOptions/>
  <pageMargins left="0.29" right="0.24" top="0.9" bottom="0.25" header="0.31496062992125984" footer="0.31496062992125984"/>
  <pageSetup horizontalDpi="600" verticalDpi="600" orientation="portrait" paperSize="9" r:id="rId1"/>
  <headerFooter>
    <oddHeader>&amp;C&amp;"Book Antiqua,Félkövér"&amp;11Keszthely Város Önkormányzata
működési célú támogatásértékű kiadásai&amp;R&amp;"Book Antiqua,Félkövér"12. sz. melléklet
ezer Ft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61"/>
  <sheetViews>
    <sheetView zoomScalePageLayoutView="0" workbookViewId="0" topLeftCell="A7">
      <selection activeCell="C54" sqref="C54"/>
    </sheetView>
  </sheetViews>
  <sheetFormatPr defaultColWidth="9.140625" defaultRowHeight="12.75"/>
  <cols>
    <col min="1" max="1" width="4.57421875" style="127" customWidth="1"/>
    <col min="2" max="2" width="52.00390625" style="128" customWidth="1"/>
    <col min="3" max="3" width="10.421875" style="4" customWidth="1"/>
    <col min="4" max="4" width="10.7109375" style="4" customWidth="1"/>
    <col min="5" max="5" width="10.28125" style="4" customWidth="1"/>
    <col min="6" max="6" width="10.57421875" style="3" customWidth="1"/>
    <col min="7" max="7" width="9.57421875" style="3" customWidth="1"/>
    <col min="8" max="8" width="11.140625" style="3" bestFit="1" customWidth="1"/>
    <col min="9" max="16384" width="9.140625" style="3" customWidth="1"/>
  </cols>
  <sheetData>
    <row r="1" spans="1:9" ht="45.75" thickBot="1">
      <c r="A1" s="170" t="s">
        <v>26</v>
      </c>
      <c r="B1" s="171" t="s">
        <v>116</v>
      </c>
      <c r="C1" s="423" t="s">
        <v>305</v>
      </c>
      <c r="D1" s="423" t="s">
        <v>304</v>
      </c>
      <c r="E1" s="448" t="s">
        <v>305</v>
      </c>
      <c r="F1" s="325" t="s">
        <v>302</v>
      </c>
      <c r="G1" s="326" t="s">
        <v>303</v>
      </c>
      <c r="I1" s="55"/>
    </row>
    <row r="2" spans="1:9" ht="16.5" customHeight="1">
      <c r="A2" s="718" t="s">
        <v>113</v>
      </c>
      <c r="B2" s="717"/>
      <c r="C2" s="282"/>
      <c r="D2" s="424"/>
      <c r="E2" s="424"/>
      <c r="F2" s="168"/>
      <c r="G2" s="279"/>
      <c r="I2" s="55"/>
    </row>
    <row r="3" spans="1:9" ht="16.5">
      <c r="A3" s="111"/>
      <c r="B3" s="122"/>
      <c r="C3" s="281"/>
      <c r="D3" s="422"/>
      <c r="E3" s="422"/>
      <c r="F3" s="48"/>
      <c r="G3" s="276"/>
      <c r="I3" s="55"/>
    </row>
    <row r="4" spans="1:9" ht="19.5" customHeight="1">
      <c r="A4" s="111">
        <v>1</v>
      </c>
      <c r="B4" s="122" t="s">
        <v>322</v>
      </c>
      <c r="C4" s="414">
        <f>SUM(C5:C7)</f>
        <v>17653</v>
      </c>
      <c r="D4" s="414">
        <f>SUM(D5:D7)</f>
        <v>0</v>
      </c>
      <c r="E4" s="425">
        <f>C4+D4</f>
        <v>17653</v>
      </c>
      <c r="F4" s="387">
        <f>SUM(F5:F7)</f>
        <v>17653</v>
      </c>
      <c r="G4" s="417">
        <f>E4-F4</f>
        <v>0</v>
      </c>
      <c r="I4" s="55"/>
    </row>
    <row r="5" spans="1:9" ht="33">
      <c r="A5" s="111"/>
      <c r="B5" s="114" t="s">
        <v>132</v>
      </c>
      <c r="C5" s="418">
        <v>1270</v>
      </c>
      <c r="D5" s="418"/>
      <c r="E5" s="428">
        <f aca="true" t="shared" si="0" ref="E5:E59">C5+D5</f>
        <v>1270</v>
      </c>
      <c r="F5" s="385">
        <v>1270</v>
      </c>
      <c r="G5" s="417">
        <f aca="true" t="shared" si="1" ref="G5:G59">E5-F5</f>
        <v>0</v>
      </c>
      <c r="I5" s="55"/>
    </row>
    <row r="6" spans="1:9" ht="33">
      <c r="A6" s="111"/>
      <c r="B6" s="114" t="s">
        <v>133</v>
      </c>
      <c r="C6" s="418">
        <v>2500</v>
      </c>
      <c r="D6" s="426"/>
      <c r="E6" s="428">
        <f t="shared" si="0"/>
        <v>2500</v>
      </c>
      <c r="F6" s="444">
        <v>2500</v>
      </c>
      <c r="G6" s="417">
        <f t="shared" si="1"/>
        <v>0</v>
      </c>
      <c r="I6" s="55"/>
    </row>
    <row r="7" spans="1:9" ht="16.5">
      <c r="A7" s="111"/>
      <c r="B7" s="114" t="s">
        <v>134</v>
      </c>
      <c r="C7" s="418">
        <v>13883</v>
      </c>
      <c r="D7" s="419"/>
      <c r="E7" s="428">
        <f t="shared" si="0"/>
        <v>13883</v>
      </c>
      <c r="F7" s="386">
        <v>13883</v>
      </c>
      <c r="G7" s="417">
        <f t="shared" si="1"/>
        <v>0</v>
      </c>
      <c r="I7" s="55"/>
    </row>
    <row r="8" spans="1:9" ht="16.5">
      <c r="A8" s="111"/>
      <c r="B8" s="114"/>
      <c r="C8" s="418"/>
      <c r="D8" s="419"/>
      <c r="E8" s="425">
        <f t="shared" si="0"/>
        <v>0</v>
      </c>
      <c r="F8" s="249"/>
      <c r="G8" s="417">
        <f t="shared" si="1"/>
        <v>0</v>
      </c>
      <c r="I8" s="55"/>
    </row>
    <row r="9" spans="1:9" ht="16.5" customHeight="1">
      <c r="A9" s="111">
        <v>2</v>
      </c>
      <c r="B9" s="116" t="s">
        <v>323</v>
      </c>
      <c r="C9" s="387">
        <f>SUM(C10:C10)</f>
        <v>211655</v>
      </c>
      <c r="D9" s="387">
        <f>SUM(D10:D10)</f>
        <v>0</v>
      </c>
      <c r="E9" s="425">
        <f t="shared" si="0"/>
        <v>211655</v>
      </c>
      <c r="F9" s="406">
        <f>SUM(F10:F10)</f>
        <v>211655</v>
      </c>
      <c r="G9" s="417">
        <f t="shared" si="1"/>
        <v>0</v>
      </c>
      <c r="I9" s="55"/>
    </row>
    <row r="10" spans="1:9" ht="16.5">
      <c r="A10" s="111"/>
      <c r="B10" s="133" t="s">
        <v>213</v>
      </c>
      <c r="C10" s="385">
        <v>211655</v>
      </c>
      <c r="D10" s="386"/>
      <c r="E10" s="428">
        <f t="shared" si="0"/>
        <v>211655</v>
      </c>
      <c r="F10" s="386">
        <v>211655</v>
      </c>
      <c r="G10" s="417">
        <f t="shared" si="1"/>
        <v>0</v>
      </c>
      <c r="I10" s="55"/>
    </row>
    <row r="11" spans="1:9" ht="16.5">
      <c r="A11" s="111"/>
      <c r="B11" s="114"/>
      <c r="C11" s="418"/>
      <c r="D11" s="419"/>
      <c r="E11" s="425">
        <f t="shared" si="0"/>
        <v>0</v>
      </c>
      <c r="F11" s="249"/>
      <c r="G11" s="417">
        <f t="shared" si="1"/>
        <v>0</v>
      </c>
      <c r="I11" s="55"/>
    </row>
    <row r="12" spans="1:9" ht="16.5">
      <c r="A12" s="111">
        <v>3</v>
      </c>
      <c r="B12" s="122" t="s">
        <v>321</v>
      </c>
      <c r="C12" s="414">
        <f>SUM(C13:C13)</f>
        <v>30000</v>
      </c>
      <c r="D12" s="414">
        <f>SUM(D13:D13)</f>
        <v>0</v>
      </c>
      <c r="E12" s="425">
        <f t="shared" si="0"/>
        <v>30000</v>
      </c>
      <c r="F12" s="415">
        <f>SUM(F13:F13)</f>
        <v>0</v>
      </c>
      <c r="G12" s="417">
        <f t="shared" si="1"/>
        <v>30000</v>
      </c>
      <c r="I12" s="55"/>
    </row>
    <row r="13" spans="1:9" ht="16.5">
      <c r="A13" s="111"/>
      <c r="B13" s="114" t="s">
        <v>121</v>
      </c>
      <c r="C13" s="418">
        <v>30000</v>
      </c>
      <c r="D13" s="419"/>
      <c r="E13" s="428">
        <f t="shared" si="0"/>
        <v>30000</v>
      </c>
      <c r="F13" s="249"/>
      <c r="G13" s="445">
        <f t="shared" si="1"/>
        <v>30000</v>
      </c>
      <c r="I13" s="55"/>
    </row>
    <row r="14" spans="1:9" ht="16.5">
      <c r="A14" s="111"/>
      <c r="B14" s="138"/>
      <c r="C14" s="418"/>
      <c r="D14" s="419"/>
      <c r="E14" s="425">
        <f t="shared" si="0"/>
        <v>0</v>
      </c>
      <c r="F14" s="249"/>
      <c r="G14" s="417">
        <f t="shared" si="1"/>
        <v>0</v>
      </c>
      <c r="I14" s="55"/>
    </row>
    <row r="15" spans="1:9" ht="16.5">
      <c r="A15" s="111">
        <v>4</v>
      </c>
      <c r="B15" s="122" t="s">
        <v>320</v>
      </c>
      <c r="C15" s="414">
        <f>SUM(C16:C16)</f>
        <v>300</v>
      </c>
      <c r="D15" s="414">
        <f>SUM(D16:D16)</f>
        <v>0</v>
      </c>
      <c r="E15" s="425">
        <f t="shared" si="0"/>
        <v>300</v>
      </c>
      <c r="F15" s="415">
        <f>SUM(F16:F16)</f>
        <v>0</v>
      </c>
      <c r="G15" s="417">
        <f t="shared" si="1"/>
        <v>300</v>
      </c>
      <c r="I15" s="55"/>
    </row>
    <row r="16" spans="1:9" ht="16.5">
      <c r="A16" s="111"/>
      <c r="B16" s="114" t="s">
        <v>117</v>
      </c>
      <c r="C16" s="418">
        <v>300</v>
      </c>
      <c r="D16" s="419"/>
      <c r="E16" s="428">
        <f t="shared" si="0"/>
        <v>300</v>
      </c>
      <c r="F16" s="249"/>
      <c r="G16" s="445">
        <f t="shared" si="1"/>
        <v>300</v>
      </c>
      <c r="I16" s="55"/>
    </row>
    <row r="17" spans="1:9" ht="16.5">
      <c r="A17" s="111"/>
      <c r="B17" s="125"/>
      <c r="C17" s="418"/>
      <c r="D17" s="419"/>
      <c r="E17" s="425">
        <f t="shared" si="0"/>
        <v>0</v>
      </c>
      <c r="F17" s="249"/>
      <c r="G17" s="417">
        <f t="shared" si="1"/>
        <v>0</v>
      </c>
      <c r="I17" s="55"/>
    </row>
    <row r="18" spans="1:9" ht="19.5" customHeight="1">
      <c r="A18" s="111">
        <v>5</v>
      </c>
      <c r="B18" s="113" t="s">
        <v>429</v>
      </c>
      <c r="C18" s="414">
        <f>SUM(C19:C45)</f>
        <v>27640</v>
      </c>
      <c r="D18" s="414">
        <f>SUM(D19:D45)</f>
        <v>650</v>
      </c>
      <c r="E18" s="414">
        <f>SUM(E19:E45)</f>
        <v>28240</v>
      </c>
      <c r="F18" s="414">
        <f>SUM(F19:F45)</f>
        <v>0</v>
      </c>
      <c r="G18" s="417">
        <f t="shared" si="1"/>
        <v>28240</v>
      </c>
      <c r="I18" s="55"/>
    </row>
    <row r="19" spans="1:9" ht="16.5">
      <c r="A19" s="111"/>
      <c r="B19" s="114" t="s">
        <v>456</v>
      </c>
      <c r="C19" s="418">
        <v>7797</v>
      </c>
      <c r="D19" s="419"/>
      <c r="E19" s="428">
        <f t="shared" si="0"/>
        <v>7797</v>
      </c>
      <c r="F19" s="419"/>
      <c r="G19" s="445">
        <f t="shared" si="1"/>
        <v>7797</v>
      </c>
      <c r="I19" s="55"/>
    </row>
    <row r="20" spans="1:9" ht="19.5" customHeight="1">
      <c r="A20" s="111"/>
      <c r="B20" s="114" t="s">
        <v>435</v>
      </c>
      <c r="C20" s="418">
        <v>314</v>
      </c>
      <c r="D20" s="419"/>
      <c r="E20" s="428">
        <f t="shared" si="0"/>
        <v>314</v>
      </c>
      <c r="F20" s="419"/>
      <c r="G20" s="445">
        <f t="shared" si="1"/>
        <v>314</v>
      </c>
      <c r="I20" s="55"/>
    </row>
    <row r="21" spans="1:9" ht="33">
      <c r="A21" s="117"/>
      <c r="B21" s="118" t="s">
        <v>454</v>
      </c>
      <c r="C21" s="428">
        <v>14969</v>
      </c>
      <c r="D21" s="419"/>
      <c r="E21" s="428">
        <f t="shared" si="0"/>
        <v>14969</v>
      </c>
      <c r="F21" s="419"/>
      <c r="G21" s="445">
        <f t="shared" si="1"/>
        <v>14969</v>
      </c>
      <c r="I21" s="55"/>
    </row>
    <row r="22" spans="1:9" ht="16.5">
      <c r="A22" s="117"/>
      <c r="B22" s="118" t="s">
        <v>119</v>
      </c>
      <c r="C22" s="428">
        <v>900</v>
      </c>
      <c r="D22" s="419"/>
      <c r="E22" s="428">
        <f t="shared" si="0"/>
        <v>900</v>
      </c>
      <c r="F22" s="419"/>
      <c r="G22" s="445">
        <f t="shared" si="1"/>
        <v>900</v>
      </c>
      <c r="I22" s="55"/>
    </row>
    <row r="23" spans="1:9" ht="16.5">
      <c r="A23" s="117"/>
      <c r="B23" s="118" t="s">
        <v>244</v>
      </c>
      <c r="C23" s="429">
        <v>300</v>
      </c>
      <c r="D23" s="419"/>
      <c r="E23" s="428">
        <f t="shared" si="0"/>
        <v>300</v>
      </c>
      <c r="F23" s="419"/>
      <c r="G23" s="445">
        <f t="shared" si="1"/>
        <v>300</v>
      </c>
      <c r="H23" s="548"/>
      <c r="I23" s="55"/>
    </row>
    <row r="24" spans="1:9" ht="33">
      <c r="A24" s="117"/>
      <c r="B24" s="446" t="s">
        <v>453</v>
      </c>
      <c r="C24" s="419">
        <v>800</v>
      </c>
      <c r="D24" s="419"/>
      <c r="E24" s="447">
        <f t="shared" si="0"/>
        <v>800</v>
      </c>
      <c r="F24" s="419"/>
      <c r="G24" s="445">
        <f t="shared" si="1"/>
        <v>800</v>
      </c>
      <c r="I24" s="55"/>
    </row>
    <row r="25" spans="1:9" ht="33">
      <c r="A25" s="117"/>
      <c r="B25" s="446" t="s">
        <v>436</v>
      </c>
      <c r="C25" s="419">
        <v>50</v>
      </c>
      <c r="D25" s="419"/>
      <c r="E25" s="447"/>
      <c r="F25" s="419"/>
      <c r="G25" s="445"/>
      <c r="I25" s="55"/>
    </row>
    <row r="26" spans="1:9" ht="16.5">
      <c r="A26" s="117"/>
      <c r="B26" s="446" t="s">
        <v>452</v>
      </c>
      <c r="C26" s="419">
        <v>220</v>
      </c>
      <c r="D26" s="419"/>
      <c r="E26" s="447">
        <f t="shared" si="0"/>
        <v>220</v>
      </c>
      <c r="F26" s="419"/>
      <c r="G26" s="445">
        <f t="shared" si="1"/>
        <v>220</v>
      </c>
      <c r="I26" s="55"/>
    </row>
    <row r="27" spans="1:9" ht="33">
      <c r="A27" s="117"/>
      <c r="B27" s="446" t="s">
        <v>311</v>
      </c>
      <c r="C27" s="419">
        <v>50</v>
      </c>
      <c r="D27" s="419"/>
      <c r="E27" s="447">
        <f t="shared" si="0"/>
        <v>50</v>
      </c>
      <c r="F27" s="419"/>
      <c r="G27" s="445">
        <f t="shared" si="1"/>
        <v>50</v>
      </c>
      <c r="I27" s="55"/>
    </row>
    <row r="28" spans="1:9" ht="21" customHeight="1">
      <c r="A28" s="117"/>
      <c r="B28" s="446" t="s">
        <v>312</v>
      </c>
      <c r="C28" s="419">
        <v>200</v>
      </c>
      <c r="D28" s="419"/>
      <c r="E28" s="447">
        <f t="shared" si="0"/>
        <v>200</v>
      </c>
      <c r="F28" s="419"/>
      <c r="G28" s="445">
        <f t="shared" si="1"/>
        <v>200</v>
      </c>
      <c r="I28" s="55"/>
    </row>
    <row r="29" spans="1:9" ht="21" customHeight="1">
      <c r="A29" s="117"/>
      <c r="B29" s="446" t="s">
        <v>433</v>
      </c>
      <c r="C29" s="419">
        <v>100</v>
      </c>
      <c r="D29" s="419"/>
      <c r="E29" s="447">
        <f t="shared" si="0"/>
        <v>100</v>
      </c>
      <c r="F29" s="419"/>
      <c r="G29" s="445">
        <f t="shared" si="1"/>
        <v>100</v>
      </c>
      <c r="I29" s="55"/>
    </row>
    <row r="30" spans="1:9" ht="33">
      <c r="A30" s="117"/>
      <c r="B30" s="446" t="s">
        <v>432</v>
      </c>
      <c r="C30" s="419">
        <v>100</v>
      </c>
      <c r="D30" s="419"/>
      <c r="E30" s="447">
        <f t="shared" si="0"/>
        <v>100</v>
      </c>
      <c r="F30" s="419"/>
      <c r="G30" s="445">
        <f t="shared" si="1"/>
        <v>100</v>
      </c>
      <c r="I30" s="55"/>
    </row>
    <row r="31" spans="1:9" ht="16.5">
      <c r="A31" s="117"/>
      <c r="B31" s="446" t="s">
        <v>476</v>
      </c>
      <c r="C31" s="419">
        <v>250</v>
      </c>
      <c r="D31" s="419"/>
      <c r="E31" s="447">
        <f t="shared" si="0"/>
        <v>250</v>
      </c>
      <c r="F31" s="419"/>
      <c r="G31" s="445">
        <f t="shared" si="1"/>
        <v>250</v>
      </c>
      <c r="I31" s="55"/>
    </row>
    <row r="32" spans="1:9" ht="16.5">
      <c r="A32" s="117"/>
      <c r="B32" s="446" t="s">
        <v>431</v>
      </c>
      <c r="C32" s="419">
        <v>100</v>
      </c>
      <c r="D32" s="419"/>
      <c r="E32" s="447">
        <f t="shared" si="0"/>
        <v>100</v>
      </c>
      <c r="F32" s="419"/>
      <c r="G32" s="445">
        <f t="shared" si="1"/>
        <v>100</v>
      </c>
      <c r="I32" s="55"/>
    </row>
    <row r="33" spans="1:9" ht="16.5">
      <c r="A33" s="117"/>
      <c r="B33" s="446" t="s">
        <v>430</v>
      </c>
      <c r="C33" s="419">
        <v>50</v>
      </c>
      <c r="D33" s="419"/>
      <c r="E33" s="447">
        <f t="shared" si="0"/>
        <v>50</v>
      </c>
      <c r="F33" s="419"/>
      <c r="G33" s="445">
        <f t="shared" si="1"/>
        <v>50</v>
      </c>
      <c r="I33" s="55"/>
    </row>
    <row r="34" spans="1:9" ht="34.5" customHeight="1">
      <c r="A34" s="117"/>
      <c r="B34" s="446" t="s">
        <v>434</v>
      </c>
      <c r="C34" s="419">
        <v>550</v>
      </c>
      <c r="D34" s="419"/>
      <c r="E34" s="447">
        <f t="shared" si="0"/>
        <v>550</v>
      </c>
      <c r="F34" s="419"/>
      <c r="G34" s="445">
        <f t="shared" si="1"/>
        <v>550</v>
      </c>
      <c r="I34" s="55"/>
    </row>
    <row r="35" spans="1:9" ht="33">
      <c r="A35" s="117"/>
      <c r="B35" s="446" t="s">
        <v>313</v>
      </c>
      <c r="C35" s="419">
        <v>50</v>
      </c>
      <c r="D35" s="419"/>
      <c r="E35" s="447">
        <f t="shared" si="0"/>
        <v>50</v>
      </c>
      <c r="F35" s="419"/>
      <c r="G35" s="445">
        <f t="shared" si="1"/>
        <v>50</v>
      </c>
      <c r="I35" s="55"/>
    </row>
    <row r="36" spans="1:9" ht="16.5">
      <c r="A36" s="117"/>
      <c r="B36" s="446" t="s">
        <v>529</v>
      </c>
      <c r="C36" s="419"/>
      <c r="D36" s="419">
        <v>200</v>
      </c>
      <c r="E36" s="447">
        <f t="shared" si="0"/>
        <v>200</v>
      </c>
      <c r="F36" s="419"/>
      <c r="G36" s="445">
        <f t="shared" si="1"/>
        <v>200</v>
      </c>
      <c r="I36" s="55"/>
    </row>
    <row r="37" spans="1:9" ht="33.75" thickBot="1">
      <c r="A37" s="453"/>
      <c r="B37" s="595" t="s">
        <v>530</v>
      </c>
      <c r="C37" s="515"/>
      <c r="D37" s="515">
        <v>450</v>
      </c>
      <c r="E37" s="596">
        <f t="shared" si="0"/>
        <v>450</v>
      </c>
      <c r="F37" s="515"/>
      <c r="G37" s="597">
        <f t="shared" si="1"/>
        <v>450</v>
      </c>
      <c r="I37" s="55"/>
    </row>
    <row r="38" spans="1:9" ht="33">
      <c r="A38" s="536"/>
      <c r="B38" s="600" t="s">
        <v>314</v>
      </c>
      <c r="C38" s="545">
        <v>100</v>
      </c>
      <c r="D38" s="545"/>
      <c r="E38" s="601">
        <f t="shared" si="0"/>
        <v>100</v>
      </c>
      <c r="F38" s="545"/>
      <c r="G38" s="602">
        <f t="shared" si="1"/>
        <v>100</v>
      </c>
      <c r="I38" s="55"/>
    </row>
    <row r="39" spans="1:9" ht="16.5">
      <c r="A39" s="512"/>
      <c r="B39" s="513" t="s">
        <v>457</v>
      </c>
      <c r="C39" s="505">
        <v>100</v>
      </c>
      <c r="D39" s="505"/>
      <c r="E39" s="502">
        <f t="shared" si="0"/>
        <v>100</v>
      </c>
      <c r="F39" s="505"/>
      <c r="G39" s="598">
        <f t="shared" si="1"/>
        <v>100</v>
      </c>
      <c r="I39" s="55"/>
    </row>
    <row r="40" spans="1:9" ht="33">
      <c r="A40" s="49"/>
      <c r="B40" s="455" t="s">
        <v>455</v>
      </c>
      <c r="C40" s="419">
        <v>180</v>
      </c>
      <c r="D40" s="419"/>
      <c r="E40" s="419">
        <f t="shared" si="0"/>
        <v>180</v>
      </c>
      <c r="F40" s="419"/>
      <c r="G40" s="603">
        <f t="shared" si="1"/>
        <v>180</v>
      </c>
      <c r="I40" s="55"/>
    </row>
    <row r="41" spans="1:9" ht="16.5">
      <c r="A41" s="56"/>
      <c r="B41" s="514" t="s">
        <v>458</v>
      </c>
      <c r="C41" s="599">
        <v>50</v>
      </c>
      <c r="D41" s="599"/>
      <c r="E41" s="506">
        <f t="shared" si="0"/>
        <v>50</v>
      </c>
      <c r="F41" s="599"/>
      <c r="G41" s="604">
        <f t="shared" si="1"/>
        <v>50</v>
      </c>
      <c r="I41" s="55"/>
    </row>
    <row r="42" spans="1:9" ht="16.5">
      <c r="A42" s="49"/>
      <c r="B42" s="455" t="s">
        <v>459</v>
      </c>
      <c r="C42" s="505">
        <v>150</v>
      </c>
      <c r="D42" s="505"/>
      <c r="E42" s="419">
        <f t="shared" si="0"/>
        <v>150</v>
      </c>
      <c r="F42" s="505"/>
      <c r="G42" s="603">
        <f t="shared" si="1"/>
        <v>150</v>
      </c>
      <c r="I42" s="55"/>
    </row>
    <row r="43" spans="1:9" ht="16.5">
      <c r="A43" s="49"/>
      <c r="B43" s="455" t="s">
        <v>460</v>
      </c>
      <c r="C43" s="505">
        <v>30</v>
      </c>
      <c r="D43" s="505"/>
      <c r="E43" s="419">
        <f t="shared" si="0"/>
        <v>30</v>
      </c>
      <c r="F43" s="505"/>
      <c r="G43" s="603">
        <f t="shared" si="1"/>
        <v>30</v>
      </c>
      <c r="I43" s="55"/>
    </row>
    <row r="44" spans="1:9" ht="16.5">
      <c r="A44" s="49"/>
      <c r="B44" s="455" t="s">
        <v>461</v>
      </c>
      <c r="C44" s="505">
        <v>130</v>
      </c>
      <c r="D44" s="505"/>
      <c r="E44" s="419">
        <f t="shared" si="0"/>
        <v>130</v>
      </c>
      <c r="F44" s="505"/>
      <c r="G44" s="603">
        <f t="shared" si="1"/>
        <v>130</v>
      </c>
      <c r="I44" s="55"/>
    </row>
    <row r="45" spans="1:9" ht="16.5">
      <c r="A45" s="542"/>
      <c r="B45" s="543" t="s">
        <v>451</v>
      </c>
      <c r="C45" s="419">
        <v>100</v>
      </c>
      <c r="D45" s="419"/>
      <c r="E45" s="544">
        <f t="shared" si="0"/>
        <v>100</v>
      </c>
      <c r="F45" s="419"/>
      <c r="G45" s="603">
        <f t="shared" si="1"/>
        <v>100</v>
      </c>
      <c r="I45" s="55"/>
    </row>
    <row r="46" spans="1:9" ht="16.5">
      <c r="A46" s="503"/>
      <c r="B46" s="514"/>
      <c r="C46" s="506"/>
      <c r="D46" s="506"/>
      <c r="E46" s="506"/>
      <c r="F46" s="506"/>
      <c r="G46" s="603"/>
      <c r="I46" s="55"/>
    </row>
    <row r="47" spans="1:9" ht="16.5" customHeight="1">
      <c r="A47" s="503">
        <v>6</v>
      </c>
      <c r="B47" s="60" t="s">
        <v>324</v>
      </c>
      <c r="C47" s="415">
        <f>SUM(C48:C52)</f>
        <v>12590</v>
      </c>
      <c r="D47" s="415">
        <f>SUM(D48:D52)</f>
        <v>0</v>
      </c>
      <c r="E47" s="415">
        <f t="shared" si="0"/>
        <v>12590</v>
      </c>
      <c r="F47" s="415">
        <f>SUM(F48:F52)</f>
        <v>0</v>
      </c>
      <c r="G47" s="504">
        <f t="shared" si="1"/>
        <v>12590</v>
      </c>
      <c r="I47" s="55"/>
    </row>
    <row r="48" spans="1:9" ht="16.5">
      <c r="A48" s="111"/>
      <c r="B48" s="118" t="s">
        <v>120</v>
      </c>
      <c r="C48" s="428">
        <v>11070</v>
      </c>
      <c r="D48" s="506"/>
      <c r="E48" s="428">
        <f t="shared" si="0"/>
        <v>11070</v>
      </c>
      <c r="F48" s="506"/>
      <c r="G48" s="445">
        <f t="shared" si="1"/>
        <v>11070</v>
      </c>
      <c r="I48" s="55"/>
    </row>
    <row r="49" spans="1:9" ht="33">
      <c r="A49" s="111"/>
      <c r="B49" s="446" t="s">
        <v>438</v>
      </c>
      <c r="C49" s="428">
        <v>200</v>
      </c>
      <c r="D49" s="506"/>
      <c r="E49" s="428">
        <f t="shared" si="0"/>
        <v>200</v>
      </c>
      <c r="F49" s="506"/>
      <c r="G49" s="445">
        <f t="shared" si="1"/>
        <v>200</v>
      </c>
      <c r="I49" s="55"/>
    </row>
    <row r="50" spans="1:9" ht="16.5">
      <c r="A50" s="111"/>
      <c r="B50" s="446" t="s">
        <v>437</v>
      </c>
      <c r="C50" s="428">
        <v>100</v>
      </c>
      <c r="D50" s="506"/>
      <c r="E50" s="428">
        <f t="shared" si="0"/>
        <v>100</v>
      </c>
      <c r="F50" s="506"/>
      <c r="G50" s="445">
        <f t="shared" si="1"/>
        <v>100</v>
      </c>
      <c r="I50" s="55"/>
    </row>
    <row r="51" spans="1:9" ht="16.5">
      <c r="A51" s="111"/>
      <c r="B51" s="139" t="s">
        <v>315</v>
      </c>
      <c r="C51" s="418">
        <v>120</v>
      </c>
      <c r="D51" s="419"/>
      <c r="E51" s="428">
        <f t="shared" si="0"/>
        <v>120</v>
      </c>
      <c r="F51" s="419"/>
      <c r="G51" s="445">
        <f t="shared" si="1"/>
        <v>120</v>
      </c>
      <c r="I51" s="55"/>
    </row>
    <row r="52" spans="1:9" ht="16.5" customHeight="1">
      <c r="A52" s="111"/>
      <c r="B52" s="139" t="s">
        <v>439</v>
      </c>
      <c r="C52" s="418">
        <v>1100</v>
      </c>
      <c r="D52" s="419"/>
      <c r="E52" s="428">
        <f t="shared" si="0"/>
        <v>1100</v>
      </c>
      <c r="F52" s="419"/>
      <c r="G52" s="445">
        <f t="shared" si="1"/>
        <v>1100</v>
      </c>
      <c r="I52" s="55"/>
    </row>
    <row r="53" spans="1:9" ht="16.5">
      <c r="A53" s="111"/>
      <c r="B53" s="141"/>
      <c r="C53" s="418"/>
      <c r="D53" s="419"/>
      <c r="E53" s="425">
        <f t="shared" si="0"/>
        <v>0</v>
      </c>
      <c r="F53" s="249"/>
      <c r="G53" s="417">
        <f t="shared" si="1"/>
        <v>0</v>
      </c>
      <c r="I53" s="55"/>
    </row>
    <row r="54" spans="1:9" ht="16.5">
      <c r="A54" s="111"/>
      <c r="B54" s="124" t="s">
        <v>52</v>
      </c>
      <c r="C54" s="411">
        <f>SUM(C47+C18+C15+C12+C4+C9)</f>
        <v>299838</v>
      </c>
      <c r="D54" s="411">
        <f>SUM(D47+D18+D15+D12+D4+D9)</f>
        <v>650</v>
      </c>
      <c r="E54" s="425">
        <f t="shared" si="0"/>
        <v>300488</v>
      </c>
      <c r="F54" s="412">
        <f>SUM(F47+F18+F15+F12+F4+F9)</f>
        <v>229308</v>
      </c>
      <c r="G54" s="417">
        <f t="shared" si="1"/>
        <v>71180</v>
      </c>
      <c r="I54" s="55"/>
    </row>
    <row r="55" spans="1:9" ht="16.5">
      <c r="A55" s="111"/>
      <c r="B55" s="124"/>
      <c r="C55" s="418"/>
      <c r="D55" s="419"/>
      <c r="E55" s="425"/>
      <c r="F55" s="249"/>
      <c r="G55" s="417">
        <f t="shared" si="1"/>
        <v>0</v>
      </c>
      <c r="I55" s="55"/>
    </row>
    <row r="56" spans="1:9" ht="16.5">
      <c r="A56" s="727" t="s">
        <v>111</v>
      </c>
      <c r="B56" s="728"/>
      <c r="C56" s="418"/>
      <c r="D56" s="419"/>
      <c r="E56" s="425"/>
      <c r="F56" s="249"/>
      <c r="G56" s="417">
        <f t="shared" si="1"/>
        <v>0</v>
      </c>
      <c r="I56" s="55"/>
    </row>
    <row r="57" spans="1:7" ht="16.5">
      <c r="A57" s="111"/>
      <c r="B57" s="124" t="s">
        <v>52</v>
      </c>
      <c r="C57" s="411">
        <v>0</v>
      </c>
      <c r="D57" s="412"/>
      <c r="E57" s="425"/>
      <c r="F57" s="249"/>
      <c r="G57" s="417">
        <f t="shared" si="1"/>
        <v>0</v>
      </c>
    </row>
    <row r="58" spans="1:7" ht="16.5">
      <c r="A58" s="111"/>
      <c r="B58" s="125"/>
      <c r="C58" s="418"/>
      <c r="D58" s="419"/>
      <c r="E58" s="425"/>
      <c r="F58" s="249"/>
      <c r="G58" s="417">
        <f t="shared" si="1"/>
        <v>0</v>
      </c>
    </row>
    <row r="59" spans="1:7" ht="17.25" thickBot="1">
      <c r="A59" s="119"/>
      <c r="B59" s="126" t="s">
        <v>109</v>
      </c>
      <c r="C59" s="420">
        <f>SUM(C57+C54)</f>
        <v>299838</v>
      </c>
      <c r="D59" s="420">
        <f>SUM(D57+D54)</f>
        <v>650</v>
      </c>
      <c r="E59" s="439">
        <f t="shared" si="0"/>
        <v>300488</v>
      </c>
      <c r="F59" s="421">
        <f>SUM(F57+F54)</f>
        <v>229308</v>
      </c>
      <c r="G59" s="432">
        <f t="shared" si="1"/>
        <v>71180</v>
      </c>
    </row>
    <row r="61" ht="16.5">
      <c r="B61" s="3"/>
    </row>
  </sheetData>
  <sheetProtection/>
  <mergeCells count="2">
    <mergeCell ref="A2:B2"/>
    <mergeCell ref="A56:B56"/>
  </mergeCells>
  <printOptions/>
  <pageMargins left="0.31496062992125984" right="0.2755905511811024" top="0.7874015748031497" bottom="0.15748031496062992" header="0.31496062992125984" footer="0.1968503937007874"/>
  <pageSetup horizontalDpi="600" verticalDpi="600" orientation="portrait" paperSize="9" scale="90" r:id="rId1"/>
  <headerFooter>
    <oddHeader>&amp;C&amp;"Book Antiqua,Félkövér"&amp;11Keszthely Város Önkormányzata
működési célú pénzeszköz átadásai&amp;R&amp;"Book Antiqua,Félkövér"13. sz. melléklet
ezer Ft</oddHeader>
    <oddFooter>&amp;C&amp;P</oddFooter>
  </headerFooter>
  <rowBreaks count="1" manualBreakCount="1">
    <brk id="37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3">
      <selection activeCell="I11" sqref="I11"/>
    </sheetView>
  </sheetViews>
  <sheetFormatPr defaultColWidth="9.140625" defaultRowHeight="12.75"/>
  <cols>
    <col min="1" max="1" width="5.7109375" style="127" customWidth="1"/>
    <col min="2" max="2" width="39.8515625" style="3" customWidth="1"/>
    <col min="3" max="3" width="10.7109375" style="3" customWidth="1"/>
    <col min="4" max="4" width="9.7109375" style="3" customWidth="1"/>
    <col min="5" max="5" width="10.421875" style="3" customWidth="1"/>
    <col min="6" max="6" width="8.57421875" style="3" customWidth="1"/>
    <col min="7" max="7" width="9.28125" style="3" customWidth="1"/>
    <col min="8" max="16384" width="9.140625" style="3" customWidth="1"/>
  </cols>
  <sheetData>
    <row r="1" spans="1:9" ht="45.75" thickBot="1">
      <c r="A1" s="109" t="s">
        <v>26</v>
      </c>
      <c r="B1" s="277" t="s">
        <v>116</v>
      </c>
      <c r="C1" s="325" t="s">
        <v>305</v>
      </c>
      <c r="D1" s="325" t="s">
        <v>304</v>
      </c>
      <c r="E1" s="325" t="s">
        <v>305</v>
      </c>
      <c r="F1" s="283" t="s">
        <v>302</v>
      </c>
      <c r="G1" s="326" t="s">
        <v>303</v>
      </c>
      <c r="I1" s="55"/>
    </row>
    <row r="2" spans="1:9" ht="16.5" customHeight="1">
      <c r="A2" s="729" t="s">
        <v>113</v>
      </c>
      <c r="B2" s="730"/>
      <c r="C2" s="440"/>
      <c r="D2" s="440"/>
      <c r="E2" s="440"/>
      <c r="F2" s="438"/>
      <c r="G2" s="430"/>
      <c r="I2" s="55"/>
    </row>
    <row r="3" spans="1:9" ht="12.75" customHeight="1">
      <c r="A3" s="111"/>
      <c r="B3" s="433"/>
      <c r="C3" s="249"/>
      <c r="D3" s="249"/>
      <c r="E3" s="249"/>
      <c r="F3" s="284"/>
      <c r="G3" s="431"/>
      <c r="I3" s="55"/>
    </row>
    <row r="4" spans="1:9" ht="33.75" customHeight="1">
      <c r="A4" s="111">
        <v>1</v>
      </c>
      <c r="B4" s="434" t="s">
        <v>292</v>
      </c>
      <c r="C4" s="415">
        <f>SUM(C5:C7)</f>
        <v>19600</v>
      </c>
      <c r="D4" s="415">
        <f>SUM(D5:D7)</f>
        <v>0</v>
      </c>
      <c r="E4" s="415">
        <f>C4+D4</f>
        <v>19600</v>
      </c>
      <c r="F4" s="416">
        <f>SUM(F6:F7)</f>
        <v>0</v>
      </c>
      <c r="G4" s="417">
        <f aca="true" t="shared" si="0" ref="G4:G22">E4-F4</f>
        <v>19600</v>
      </c>
      <c r="I4" s="55"/>
    </row>
    <row r="5" spans="1:9" ht="33">
      <c r="A5" s="111"/>
      <c r="B5" s="435" t="s">
        <v>442</v>
      </c>
      <c r="C5" s="419">
        <v>100</v>
      </c>
      <c r="D5" s="419"/>
      <c r="E5" s="419">
        <f>C5+D5</f>
        <v>100</v>
      </c>
      <c r="F5" s="507">
        <v>0</v>
      </c>
      <c r="G5" s="445">
        <f t="shared" si="0"/>
        <v>100</v>
      </c>
      <c r="I5" s="55"/>
    </row>
    <row r="6" spans="1:9" ht="16.5">
      <c r="A6" s="111"/>
      <c r="B6" s="435" t="s">
        <v>122</v>
      </c>
      <c r="C6" s="419">
        <v>9500</v>
      </c>
      <c r="D6" s="419"/>
      <c r="E6" s="419">
        <f>C6+D6</f>
        <v>9500</v>
      </c>
      <c r="F6" s="284"/>
      <c r="G6" s="445">
        <f t="shared" si="0"/>
        <v>9500</v>
      </c>
      <c r="I6" s="55"/>
    </row>
    <row r="7" spans="1:9" ht="33">
      <c r="A7" s="111"/>
      <c r="B7" s="435" t="s">
        <v>245</v>
      </c>
      <c r="C7" s="419">
        <v>10000</v>
      </c>
      <c r="D7" s="419"/>
      <c r="E7" s="419">
        <f>C7+D7</f>
        <v>10000</v>
      </c>
      <c r="F7" s="284"/>
      <c r="G7" s="445">
        <f t="shared" si="0"/>
        <v>10000</v>
      </c>
      <c r="I7" s="55"/>
    </row>
    <row r="8" spans="1:9" ht="45.75">
      <c r="A8" s="111">
        <v>2</v>
      </c>
      <c r="B8" s="434" t="s">
        <v>310</v>
      </c>
      <c r="C8" s="415">
        <f>SUM(C9:C12)</f>
        <v>16026</v>
      </c>
      <c r="D8" s="415">
        <f>SUM(D9:D12)</f>
        <v>0</v>
      </c>
      <c r="E8" s="415">
        <f>SUM(E9:E12)</f>
        <v>16026</v>
      </c>
      <c r="F8" s="415">
        <f>SUM(F9:F12)</f>
        <v>26</v>
      </c>
      <c r="G8" s="427">
        <f t="shared" si="0"/>
        <v>16000</v>
      </c>
      <c r="I8" s="55"/>
    </row>
    <row r="9" spans="1:9" ht="33">
      <c r="A9" s="111"/>
      <c r="B9" s="437" t="s">
        <v>316</v>
      </c>
      <c r="C9" s="419">
        <v>3500</v>
      </c>
      <c r="D9" s="419"/>
      <c r="E9" s="419">
        <f aca="true" t="shared" si="1" ref="E9:E17">C9+D9</f>
        <v>3500</v>
      </c>
      <c r="F9" s="419"/>
      <c r="G9" s="389">
        <f t="shared" si="0"/>
        <v>3500</v>
      </c>
      <c r="I9" s="55"/>
    </row>
    <row r="10" spans="1:9" ht="16.5">
      <c r="A10" s="111"/>
      <c r="B10" s="437" t="s">
        <v>440</v>
      </c>
      <c r="C10" s="419">
        <v>12500</v>
      </c>
      <c r="D10" s="419"/>
      <c r="E10" s="419">
        <f t="shared" si="1"/>
        <v>12500</v>
      </c>
      <c r="F10" s="449">
        <v>0</v>
      </c>
      <c r="G10" s="389">
        <f t="shared" si="0"/>
        <v>12500</v>
      </c>
      <c r="I10" s="55"/>
    </row>
    <row r="11" spans="1:9" ht="49.5">
      <c r="A11" s="111"/>
      <c r="B11" s="437" t="s">
        <v>317</v>
      </c>
      <c r="C11" s="419">
        <v>0</v>
      </c>
      <c r="D11" s="419"/>
      <c r="E11" s="419">
        <f t="shared" si="1"/>
        <v>0</v>
      </c>
      <c r="F11" s="449"/>
      <c r="G11" s="389">
        <f t="shared" si="0"/>
        <v>0</v>
      </c>
      <c r="I11" s="55"/>
    </row>
    <row r="12" spans="1:9" ht="16.5">
      <c r="A12" s="111"/>
      <c r="B12" s="437" t="s">
        <v>318</v>
      </c>
      <c r="C12" s="419">
        <v>26</v>
      </c>
      <c r="D12" s="419"/>
      <c r="E12" s="419">
        <f t="shared" si="1"/>
        <v>26</v>
      </c>
      <c r="F12" s="449">
        <v>26</v>
      </c>
      <c r="G12" s="427">
        <f t="shared" si="0"/>
        <v>0</v>
      </c>
      <c r="I12" s="55"/>
    </row>
    <row r="13" spans="1:9" ht="30.75">
      <c r="A13" s="111">
        <v>3</v>
      </c>
      <c r="B13" s="140" t="s">
        <v>291</v>
      </c>
      <c r="C13" s="415">
        <f>SUM(C14)</f>
        <v>660</v>
      </c>
      <c r="D13" s="415">
        <f>SUM(D14)</f>
        <v>0</v>
      </c>
      <c r="E13" s="415">
        <f t="shared" si="1"/>
        <v>660</v>
      </c>
      <c r="F13" s="450">
        <f>F14</f>
        <v>0</v>
      </c>
      <c r="G13" s="427">
        <f t="shared" si="0"/>
        <v>660</v>
      </c>
      <c r="I13" s="55"/>
    </row>
    <row r="14" spans="1:9" ht="16.5">
      <c r="A14" s="111"/>
      <c r="B14" s="140" t="s">
        <v>319</v>
      </c>
      <c r="C14" s="419">
        <v>660</v>
      </c>
      <c r="D14" s="419"/>
      <c r="E14" s="419">
        <f t="shared" si="1"/>
        <v>660</v>
      </c>
      <c r="F14" s="449">
        <v>0</v>
      </c>
      <c r="G14" s="389">
        <f t="shared" si="0"/>
        <v>660</v>
      </c>
      <c r="I14" s="55"/>
    </row>
    <row r="15" spans="1:9" ht="12.75" customHeight="1">
      <c r="A15" s="111"/>
      <c r="B15" s="140"/>
      <c r="C15" s="419"/>
      <c r="D15" s="419"/>
      <c r="E15" s="419">
        <f t="shared" si="1"/>
        <v>0</v>
      </c>
      <c r="F15" s="449"/>
      <c r="G15" s="389">
        <f t="shared" si="0"/>
        <v>0</v>
      </c>
      <c r="I15" s="55"/>
    </row>
    <row r="16" spans="1:9" ht="16.5">
      <c r="A16" s="111">
        <v>4</v>
      </c>
      <c r="B16" s="132" t="s">
        <v>285</v>
      </c>
      <c r="C16" s="415">
        <f>C17</f>
        <v>10600</v>
      </c>
      <c r="D16" s="415">
        <f>D17</f>
        <v>0</v>
      </c>
      <c r="E16" s="415">
        <f t="shared" si="1"/>
        <v>10600</v>
      </c>
      <c r="F16" s="415">
        <f>F17</f>
        <v>0</v>
      </c>
      <c r="G16" s="427">
        <f t="shared" si="0"/>
        <v>10600</v>
      </c>
      <c r="I16" s="55"/>
    </row>
    <row r="17" spans="1:9" ht="65.25" customHeight="1">
      <c r="A17" s="111"/>
      <c r="B17" s="437" t="s">
        <v>397</v>
      </c>
      <c r="C17" s="419">
        <v>10600</v>
      </c>
      <c r="D17" s="419"/>
      <c r="E17" s="419">
        <f t="shared" si="1"/>
        <v>10600</v>
      </c>
      <c r="F17" s="449">
        <v>0</v>
      </c>
      <c r="G17" s="389">
        <f t="shared" si="0"/>
        <v>10600</v>
      </c>
      <c r="I17" s="55"/>
    </row>
    <row r="18" spans="1:9" ht="31.5" customHeight="1">
      <c r="A18" s="111">
        <v>5</v>
      </c>
      <c r="B18" s="113" t="s">
        <v>429</v>
      </c>
      <c r="C18" s="415">
        <f>SUM(C19:C20)</f>
        <v>100</v>
      </c>
      <c r="D18" s="415">
        <f>SUM(D19:D20)</f>
        <v>0</v>
      </c>
      <c r="E18" s="415">
        <f>SUM(E19:E20)</f>
        <v>100</v>
      </c>
      <c r="F18" s="450">
        <v>0</v>
      </c>
      <c r="G18" s="427">
        <f t="shared" si="0"/>
        <v>100</v>
      </c>
      <c r="I18" s="55"/>
    </row>
    <row r="19" spans="1:9" ht="34.5" customHeight="1">
      <c r="A19" s="111"/>
      <c r="B19" s="437" t="s">
        <v>441</v>
      </c>
      <c r="C19" s="419">
        <v>0</v>
      </c>
      <c r="D19" s="419"/>
      <c r="E19" s="419">
        <f>C19+D19</f>
        <v>0</v>
      </c>
      <c r="F19" s="449">
        <v>0</v>
      </c>
      <c r="G19" s="389">
        <f t="shared" si="0"/>
        <v>0</v>
      </c>
      <c r="I19" s="55"/>
    </row>
    <row r="20" spans="1:9" ht="16.5">
      <c r="A20" s="111"/>
      <c r="B20" s="437" t="s">
        <v>462</v>
      </c>
      <c r="C20" s="419">
        <v>100</v>
      </c>
      <c r="D20" s="419"/>
      <c r="E20" s="419">
        <f>C20+D20</f>
        <v>100</v>
      </c>
      <c r="F20" s="449"/>
      <c r="G20" s="389">
        <f t="shared" si="0"/>
        <v>100</v>
      </c>
      <c r="I20" s="55"/>
    </row>
    <row r="21" spans="1:9" ht="45.75">
      <c r="A21" s="111">
        <v>6</v>
      </c>
      <c r="B21" s="113" t="s">
        <v>531</v>
      </c>
      <c r="C21" s="415">
        <f>SUM(C22)</f>
        <v>0</v>
      </c>
      <c r="D21" s="415">
        <f>SUM(D22)</f>
        <v>15752</v>
      </c>
      <c r="E21" s="415">
        <f>SUM(E22)</f>
        <v>15752</v>
      </c>
      <c r="F21" s="419">
        <f>SUM(F22)</f>
        <v>0</v>
      </c>
      <c r="G21" s="427">
        <f t="shared" si="0"/>
        <v>15752</v>
      </c>
      <c r="I21" s="55"/>
    </row>
    <row r="22" spans="1:9" ht="49.5">
      <c r="A22" s="111"/>
      <c r="B22" s="437" t="s">
        <v>532</v>
      </c>
      <c r="C22" s="419"/>
      <c r="D22" s="419">
        <v>15752</v>
      </c>
      <c r="E22" s="419">
        <f>SUM(C22:D22)</f>
        <v>15752</v>
      </c>
      <c r="F22" s="449">
        <v>0</v>
      </c>
      <c r="G22" s="389">
        <f t="shared" si="0"/>
        <v>15752</v>
      </c>
      <c r="I22" s="55"/>
    </row>
    <row r="23" spans="1:9" ht="16.5">
      <c r="A23" s="588"/>
      <c r="B23" s="607" t="s">
        <v>52</v>
      </c>
      <c r="C23" s="608">
        <f>C4+C8+C13+C16+C18+C21</f>
        <v>46986</v>
      </c>
      <c r="D23" s="608">
        <f>D4+D8+D13+D16+D18+D21</f>
        <v>15752</v>
      </c>
      <c r="E23" s="608">
        <f>E4+E8+E13+E16+E18+E21</f>
        <v>62738</v>
      </c>
      <c r="F23" s="608">
        <f>F4+F8+F13+F16+F18+F21</f>
        <v>26</v>
      </c>
      <c r="G23" s="609">
        <f>G4+G8+G13+G16+G18+G21</f>
        <v>62712</v>
      </c>
      <c r="I23" s="55"/>
    </row>
    <row r="24" spans="1:9" ht="16.5">
      <c r="A24" s="49"/>
      <c r="B24" s="496"/>
      <c r="C24" s="386"/>
      <c r="D24" s="386"/>
      <c r="E24" s="415">
        <f>C24+D24</f>
        <v>0</v>
      </c>
      <c r="F24" s="249"/>
      <c r="G24" s="389"/>
      <c r="I24" s="55"/>
    </row>
    <row r="25" spans="1:9" ht="16.5">
      <c r="A25" s="731" t="s">
        <v>111</v>
      </c>
      <c r="B25" s="732"/>
      <c r="C25" s="487"/>
      <c r="D25" s="487"/>
      <c r="E25" s="605">
        <f>C25+D25</f>
        <v>0</v>
      </c>
      <c r="F25" s="489"/>
      <c r="G25" s="606">
        <f>C25-F25</f>
        <v>0</v>
      </c>
      <c r="I25" s="55"/>
    </row>
    <row r="26" spans="1:9" ht="16.5">
      <c r="A26" s="111"/>
      <c r="B26" s="436" t="s">
        <v>52</v>
      </c>
      <c r="C26" s="386">
        <v>0</v>
      </c>
      <c r="D26" s="386">
        <v>0</v>
      </c>
      <c r="E26" s="415">
        <f>C26+D26</f>
        <v>0</v>
      </c>
      <c r="F26" s="284"/>
      <c r="G26" s="389">
        <f>C26-F26</f>
        <v>0</v>
      </c>
      <c r="I26" s="55"/>
    </row>
    <row r="27" spans="1:7" ht="17.25" thickBot="1">
      <c r="A27" s="453"/>
      <c r="B27" s="454" t="s">
        <v>109</v>
      </c>
      <c r="C27" s="439">
        <f>SUM(C25+C23)</f>
        <v>46986</v>
      </c>
      <c r="D27" s="439">
        <f>SUM(D25+D23)</f>
        <v>15752</v>
      </c>
      <c r="E27" s="508">
        <f>C27+D27</f>
        <v>62738</v>
      </c>
      <c r="F27" s="439">
        <f>SUM(F25+F23)</f>
        <v>26</v>
      </c>
      <c r="G27" s="509">
        <f>SUM(G25+G23)</f>
        <v>62712</v>
      </c>
    </row>
  </sheetData>
  <sheetProtection/>
  <mergeCells count="2">
    <mergeCell ref="A2:B2"/>
    <mergeCell ref="A25:B25"/>
  </mergeCells>
  <printOptions/>
  <pageMargins left="0.59" right="0.43" top="0.81" bottom="0.3" header="0.31496062992125984" footer="0.31496062992125984"/>
  <pageSetup horizontalDpi="600" verticalDpi="600" orientation="portrait" paperSize="9" r:id="rId1"/>
  <headerFooter>
    <oddHeader>&amp;C&amp;"Book Antiqua,Félkövér"&amp;11Keszthely Város Önkormányzata
felhalmozási célú pénzeszköz átadásai&amp;R&amp;"Book Antiqua,Félkövér"14. sz.melléklet
ezer Ft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P61"/>
  <sheetViews>
    <sheetView tabSelected="1" zoomScalePageLayoutView="0" workbookViewId="0" topLeftCell="A25">
      <selection activeCell="J38" sqref="J38"/>
    </sheetView>
  </sheetViews>
  <sheetFormatPr defaultColWidth="9.140625" defaultRowHeight="12.75"/>
  <cols>
    <col min="1" max="1" width="24.421875" style="242" customWidth="1"/>
    <col min="2" max="8" width="8.7109375" style="243" customWidth="1"/>
    <col min="9" max="9" width="9.7109375" style="243" customWidth="1"/>
    <col min="10" max="10" width="11.7109375" style="243" customWidth="1"/>
    <col min="11" max="11" width="8.7109375" style="243" customWidth="1"/>
    <col min="12" max="13" width="9.7109375" style="243" customWidth="1"/>
    <col min="14" max="14" width="9.7109375" style="244" customWidth="1"/>
    <col min="15" max="15" width="14.7109375" style="243" customWidth="1"/>
    <col min="16" max="16384" width="9.140625" style="243" customWidth="1"/>
  </cols>
  <sheetData>
    <row r="1" spans="1:15" ht="14.2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/>
      <c r="O1"/>
    </row>
    <row r="2" spans="1:14" s="245" customFormat="1" ht="16.5" customHeight="1" thickBot="1">
      <c r="A2" s="285" t="s">
        <v>27</v>
      </c>
      <c r="B2" s="286" t="s">
        <v>215</v>
      </c>
      <c r="C2" s="286" t="s">
        <v>216</v>
      </c>
      <c r="D2" s="286" t="s">
        <v>217</v>
      </c>
      <c r="E2" s="286" t="s">
        <v>218</v>
      </c>
      <c r="F2" s="286" t="s">
        <v>219</v>
      </c>
      <c r="G2" s="286" t="s">
        <v>220</v>
      </c>
      <c r="H2" s="286" t="s">
        <v>221</v>
      </c>
      <c r="I2" s="286" t="s">
        <v>222</v>
      </c>
      <c r="J2" s="286" t="s">
        <v>223</v>
      </c>
      <c r="K2" s="286" t="s">
        <v>224</v>
      </c>
      <c r="L2" s="286" t="s">
        <v>225</v>
      </c>
      <c r="M2" s="286" t="s">
        <v>226</v>
      </c>
      <c r="N2" s="287" t="s">
        <v>1</v>
      </c>
    </row>
    <row r="3" spans="1:14" s="245" customFormat="1" ht="18" customHeight="1" thickBot="1">
      <c r="A3" s="288" t="s">
        <v>227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7"/>
    </row>
    <row r="4" spans="1:15" ht="27.75">
      <c r="A4" s="289" t="s">
        <v>533</v>
      </c>
      <c r="B4" s="290">
        <v>67562</v>
      </c>
      <c r="C4" s="290">
        <v>26609</v>
      </c>
      <c r="D4" s="290">
        <v>353361</v>
      </c>
      <c r="E4" s="290">
        <v>82542</v>
      </c>
      <c r="F4" s="290">
        <v>82320</v>
      </c>
      <c r="G4" s="290">
        <v>70253</v>
      </c>
      <c r="H4" s="290">
        <v>77151</v>
      </c>
      <c r="I4" s="290">
        <v>42036</v>
      </c>
      <c r="J4" s="290">
        <v>440665</v>
      </c>
      <c r="K4" s="290">
        <v>122277</v>
      </c>
      <c r="L4" s="290">
        <v>67304</v>
      </c>
      <c r="M4" s="290">
        <v>176747</v>
      </c>
      <c r="N4" s="291">
        <f>SUM(B4:M4)</f>
        <v>1608827</v>
      </c>
      <c r="O4" s="292"/>
    </row>
    <row r="5" spans="1:15" ht="15.75">
      <c r="A5" s="289" t="s">
        <v>304</v>
      </c>
      <c r="B5" s="290"/>
      <c r="C5" s="290"/>
      <c r="D5" s="290"/>
      <c r="E5" s="290"/>
      <c r="F5" s="290"/>
      <c r="G5" s="290"/>
      <c r="H5" s="290"/>
      <c r="I5" s="290"/>
      <c r="J5" s="290"/>
      <c r="K5" s="290"/>
      <c r="L5" s="290"/>
      <c r="M5" s="290">
        <v>39982</v>
      </c>
      <c r="N5" s="291">
        <f>SUM(B5:M5)</f>
        <v>39982</v>
      </c>
      <c r="O5" s="292"/>
    </row>
    <row r="6" spans="1:15" ht="15.75">
      <c r="A6" s="289" t="s">
        <v>305</v>
      </c>
      <c r="B6" s="290">
        <f>B4+B5</f>
        <v>67562</v>
      </c>
      <c r="C6" s="290">
        <f aca="true" t="shared" si="0" ref="C6:N6">C4+C5</f>
        <v>26609</v>
      </c>
      <c r="D6" s="290">
        <f t="shared" si="0"/>
        <v>353361</v>
      </c>
      <c r="E6" s="290">
        <f t="shared" si="0"/>
        <v>82542</v>
      </c>
      <c r="F6" s="290">
        <f t="shared" si="0"/>
        <v>82320</v>
      </c>
      <c r="G6" s="290">
        <f t="shared" si="0"/>
        <v>70253</v>
      </c>
      <c r="H6" s="290">
        <f t="shared" si="0"/>
        <v>77151</v>
      </c>
      <c r="I6" s="290">
        <f t="shared" si="0"/>
        <v>42036</v>
      </c>
      <c r="J6" s="290">
        <f t="shared" si="0"/>
        <v>440665</v>
      </c>
      <c r="K6" s="290">
        <f t="shared" si="0"/>
        <v>122277</v>
      </c>
      <c r="L6" s="290">
        <f t="shared" si="0"/>
        <v>67304</v>
      </c>
      <c r="M6" s="290">
        <f t="shared" si="0"/>
        <v>216729</v>
      </c>
      <c r="N6" s="291">
        <f t="shared" si="0"/>
        <v>1648809</v>
      </c>
      <c r="O6" s="292"/>
    </row>
    <row r="7" spans="1:15" ht="41.25">
      <c r="A7" s="289" t="s">
        <v>534</v>
      </c>
      <c r="B7" s="290">
        <v>95585</v>
      </c>
      <c r="C7" s="290">
        <v>165666</v>
      </c>
      <c r="D7" s="290">
        <v>91450</v>
      </c>
      <c r="E7" s="290">
        <v>91450</v>
      </c>
      <c r="F7" s="290">
        <v>432527</v>
      </c>
      <c r="G7" s="290">
        <v>91450</v>
      </c>
      <c r="H7" s="290">
        <v>91450</v>
      </c>
      <c r="I7" s="290">
        <v>91450</v>
      </c>
      <c r="J7" s="290">
        <v>122500</v>
      </c>
      <c r="K7" s="290">
        <v>91450</v>
      </c>
      <c r="L7" s="290">
        <v>91450</v>
      </c>
      <c r="M7" s="290">
        <v>100635</v>
      </c>
      <c r="N7" s="291">
        <f>SUM(B7:M7)</f>
        <v>1557063</v>
      </c>
      <c r="O7" s="292"/>
    </row>
    <row r="8" spans="1:15" ht="15.75">
      <c r="A8" s="289" t="s">
        <v>304</v>
      </c>
      <c r="B8" s="290"/>
      <c r="C8" s="290"/>
      <c r="D8" s="290"/>
      <c r="E8" s="290"/>
      <c r="F8" s="290"/>
      <c r="G8" s="290"/>
      <c r="H8" s="290"/>
      <c r="I8" s="290"/>
      <c r="J8" s="290"/>
      <c r="K8" s="290"/>
      <c r="L8" s="290"/>
      <c r="M8" s="290">
        <v>-28752</v>
      </c>
      <c r="N8" s="291">
        <f>SUM(B8:M8)</f>
        <v>-28752</v>
      </c>
      <c r="O8" s="292"/>
    </row>
    <row r="9" spans="1:15" ht="15.75">
      <c r="A9" s="289" t="s">
        <v>305</v>
      </c>
      <c r="B9" s="290">
        <f>B7+B8</f>
        <v>95585</v>
      </c>
      <c r="C9" s="290">
        <f aca="true" t="shared" si="1" ref="C9:N9">C7+C8</f>
        <v>165666</v>
      </c>
      <c r="D9" s="290">
        <f t="shared" si="1"/>
        <v>91450</v>
      </c>
      <c r="E9" s="290">
        <f t="shared" si="1"/>
        <v>91450</v>
      </c>
      <c r="F9" s="290">
        <f t="shared" si="1"/>
        <v>432527</v>
      </c>
      <c r="G9" s="290">
        <f t="shared" si="1"/>
        <v>91450</v>
      </c>
      <c r="H9" s="290">
        <f t="shared" si="1"/>
        <v>91450</v>
      </c>
      <c r="I9" s="290">
        <f t="shared" si="1"/>
        <v>91450</v>
      </c>
      <c r="J9" s="290">
        <f t="shared" si="1"/>
        <v>122500</v>
      </c>
      <c r="K9" s="290">
        <f t="shared" si="1"/>
        <v>91450</v>
      </c>
      <c r="L9" s="290">
        <f t="shared" si="1"/>
        <v>91450</v>
      </c>
      <c r="M9" s="290">
        <f t="shared" si="1"/>
        <v>71883</v>
      </c>
      <c r="N9" s="291">
        <f t="shared" si="1"/>
        <v>1528311</v>
      </c>
      <c r="O9" s="292"/>
    </row>
    <row r="10" spans="1:15" ht="27.75">
      <c r="A10" s="289" t="s">
        <v>228</v>
      </c>
      <c r="B10" s="290">
        <v>1889</v>
      </c>
      <c r="C10" s="290"/>
      <c r="D10" s="290">
        <v>4700</v>
      </c>
      <c r="E10" s="290">
        <v>774</v>
      </c>
      <c r="F10" s="290">
        <v>100000</v>
      </c>
      <c r="G10" s="290">
        <v>40749</v>
      </c>
      <c r="H10" s="290">
        <v>774</v>
      </c>
      <c r="I10" s="290">
        <v>7565</v>
      </c>
      <c r="J10" s="290">
        <v>10378</v>
      </c>
      <c r="K10" s="290">
        <v>753</v>
      </c>
      <c r="L10" s="290">
        <v>5000</v>
      </c>
      <c r="M10" s="290">
        <v>13033</v>
      </c>
      <c r="N10" s="291">
        <f>SUM(B10:M10)</f>
        <v>185615</v>
      </c>
      <c r="O10" s="292"/>
    </row>
    <row r="11" spans="1:15" ht="15.75">
      <c r="A11" s="289" t="s">
        <v>304</v>
      </c>
      <c r="B11" s="290"/>
      <c r="C11" s="290"/>
      <c r="D11" s="290"/>
      <c r="E11" s="290"/>
      <c r="F11" s="290"/>
      <c r="G11" s="290"/>
      <c r="H11" s="290"/>
      <c r="I11" s="290"/>
      <c r="J11" s="290"/>
      <c r="K11" s="290"/>
      <c r="L11" s="290"/>
      <c r="M11" s="290">
        <v>948</v>
      </c>
      <c r="N11" s="291">
        <f>SUM(B11:M11)</f>
        <v>948</v>
      </c>
      <c r="O11" s="292"/>
    </row>
    <row r="12" spans="1:15" ht="15.75">
      <c r="A12" s="289" t="s">
        <v>309</v>
      </c>
      <c r="B12" s="290">
        <f>B10+B11</f>
        <v>1889</v>
      </c>
      <c r="C12" s="290">
        <f aca="true" t="shared" si="2" ref="C12:N12">C10+C11</f>
        <v>0</v>
      </c>
      <c r="D12" s="290">
        <f t="shared" si="2"/>
        <v>4700</v>
      </c>
      <c r="E12" s="290">
        <f t="shared" si="2"/>
        <v>774</v>
      </c>
      <c r="F12" s="290">
        <f t="shared" si="2"/>
        <v>100000</v>
      </c>
      <c r="G12" s="290">
        <f t="shared" si="2"/>
        <v>40749</v>
      </c>
      <c r="H12" s="290">
        <f t="shared" si="2"/>
        <v>774</v>
      </c>
      <c r="I12" s="290">
        <f t="shared" si="2"/>
        <v>7565</v>
      </c>
      <c r="J12" s="290">
        <f t="shared" si="2"/>
        <v>10378</v>
      </c>
      <c r="K12" s="290">
        <f t="shared" si="2"/>
        <v>753</v>
      </c>
      <c r="L12" s="290">
        <f t="shared" si="2"/>
        <v>5000</v>
      </c>
      <c r="M12" s="290">
        <f t="shared" si="2"/>
        <v>13981</v>
      </c>
      <c r="N12" s="291">
        <f t="shared" si="2"/>
        <v>186563</v>
      </c>
      <c r="O12" s="292"/>
    </row>
    <row r="13" spans="1:15" ht="27.75">
      <c r="A13" s="289" t="s">
        <v>229</v>
      </c>
      <c r="B13" s="290">
        <v>26851</v>
      </c>
      <c r="C13" s="290">
        <v>29327</v>
      </c>
      <c r="D13" s="290">
        <v>53062</v>
      </c>
      <c r="E13" s="290">
        <v>136453</v>
      </c>
      <c r="F13" s="290">
        <v>145388</v>
      </c>
      <c r="G13" s="290">
        <v>89935</v>
      </c>
      <c r="H13" s="290">
        <v>56946</v>
      </c>
      <c r="I13" s="290">
        <v>235929</v>
      </c>
      <c r="J13" s="290">
        <v>132403</v>
      </c>
      <c r="K13" s="290">
        <v>99916</v>
      </c>
      <c r="L13" s="290">
        <v>13618</v>
      </c>
      <c r="M13" s="290">
        <v>50646</v>
      </c>
      <c r="N13" s="291">
        <f>SUM(B13:M13)</f>
        <v>1070474</v>
      </c>
      <c r="O13" s="292"/>
    </row>
    <row r="14" spans="1:15" ht="15.75">
      <c r="A14" s="289" t="s">
        <v>304</v>
      </c>
      <c r="B14" s="290"/>
      <c r="C14" s="290"/>
      <c r="D14" s="290"/>
      <c r="E14" s="290"/>
      <c r="F14" s="290"/>
      <c r="G14" s="290"/>
      <c r="H14" s="290"/>
      <c r="I14" s="290"/>
      <c r="J14" s="290"/>
      <c r="K14" s="290"/>
      <c r="L14" s="290"/>
      <c r="M14" s="290">
        <v>11633</v>
      </c>
      <c r="N14" s="291">
        <f>SUM(B14:M14)</f>
        <v>11633</v>
      </c>
      <c r="O14" s="292"/>
    </row>
    <row r="15" spans="1:15" ht="15.75">
      <c r="A15" s="289" t="s">
        <v>305</v>
      </c>
      <c r="B15" s="290">
        <f>B13+B14</f>
        <v>26851</v>
      </c>
      <c r="C15" s="290">
        <f aca="true" t="shared" si="3" ref="C15:N15">C13+C14</f>
        <v>29327</v>
      </c>
      <c r="D15" s="290">
        <f t="shared" si="3"/>
        <v>53062</v>
      </c>
      <c r="E15" s="290">
        <f t="shared" si="3"/>
        <v>136453</v>
      </c>
      <c r="F15" s="290">
        <f t="shared" si="3"/>
        <v>145388</v>
      </c>
      <c r="G15" s="290">
        <f t="shared" si="3"/>
        <v>89935</v>
      </c>
      <c r="H15" s="290">
        <f t="shared" si="3"/>
        <v>56946</v>
      </c>
      <c r="I15" s="290">
        <f t="shared" si="3"/>
        <v>235929</v>
      </c>
      <c r="J15" s="290">
        <f t="shared" si="3"/>
        <v>132403</v>
      </c>
      <c r="K15" s="290">
        <f t="shared" si="3"/>
        <v>99916</v>
      </c>
      <c r="L15" s="290">
        <f t="shared" si="3"/>
        <v>13618</v>
      </c>
      <c r="M15" s="290">
        <f t="shared" si="3"/>
        <v>62279</v>
      </c>
      <c r="N15" s="291">
        <f t="shared" si="3"/>
        <v>1082107</v>
      </c>
      <c r="O15" s="292"/>
    </row>
    <row r="16" spans="1:15" ht="15.75">
      <c r="A16" s="289" t="s">
        <v>230</v>
      </c>
      <c r="B16" s="161">
        <v>150</v>
      </c>
      <c r="C16" s="290"/>
      <c r="D16" s="290"/>
      <c r="E16" s="161">
        <v>150</v>
      </c>
      <c r="F16" s="290"/>
      <c r="G16" s="290"/>
      <c r="H16" s="161">
        <v>150</v>
      </c>
      <c r="I16" s="290"/>
      <c r="J16" s="290"/>
      <c r="K16" s="161">
        <v>150</v>
      </c>
      <c r="L16" s="290"/>
      <c r="M16" s="290">
        <v>7000</v>
      </c>
      <c r="N16" s="291">
        <v>7600</v>
      </c>
      <c r="O16" s="292"/>
    </row>
    <row r="17" spans="1:15" ht="15.75">
      <c r="A17" s="289" t="s">
        <v>304</v>
      </c>
      <c r="B17" s="190"/>
      <c r="C17" s="294"/>
      <c r="D17" s="294"/>
      <c r="E17" s="190"/>
      <c r="F17" s="294"/>
      <c r="G17" s="294"/>
      <c r="H17" s="190"/>
      <c r="I17" s="294"/>
      <c r="J17" s="294"/>
      <c r="K17" s="190"/>
      <c r="L17" s="294"/>
      <c r="M17" s="294">
        <v>31442</v>
      </c>
      <c r="N17" s="291">
        <f>SUM(B17:M17)</f>
        <v>31442</v>
      </c>
      <c r="O17" s="292"/>
    </row>
    <row r="18" spans="1:15" ht="15.75">
      <c r="A18" s="289" t="s">
        <v>305</v>
      </c>
      <c r="B18" s="190">
        <f>B16+B17</f>
        <v>150</v>
      </c>
      <c r="C18" s="190">
        <f aca="true" t="shared" si="4" ref="C18:N18">C16+C17</f>
        <v>0</v>
      </c>
      <c r="D18" s="190">
        <f t="shared" si="4"/>
        <v>0</v>
      </c>
      <c r="E18" s="190">
        <f t="shared" si="4"/>
        <v>150</v>
      </c>
      <c r="F18" s="190">
        <f t="shared" si="4"/>
        <v>0</v>
      </c>
      <c r="G18" s="190">
        <f t="shared" si="4"/>
        <v>0</v>
      </c>
      <c r="H18" s="190">
        <f t="shared" si="4"/>
        <v>150</v>
      </c>
      <c r="I18" s="190">
        <f t="shared" si="4"/>
        <v>0</v>
      </c>
      <c r="J18" s="190">
        <f t="shared" si="4"/>
        <v>0</v>
      </c>
      <c r="K18" s="190">
        <f t="shared" si="4"/>
        <v>150</v>
      </c>
      <c r="L18" s="190">
        <f t="shared" si="4"/>
        <v>0</v>
      </c>
      <c r="M18" s="190">
        <f t="shared" si="4"/>
        <v>38442</v>
      </c>
      <c r="N18" s="477">
        <f t="shared" si="4"/>
        <v>39042</v>
      </c>
      <c r="O18" s="292"/>
    </row>
    <row r="19" spans="1:15" ht="15.75">
      <c r="A19" s="293" t="s">
        <v>535</v>
      </c>
      <c r="B19" s="294"/>
      <c r="C19" s="294"/>
      <c r="D19" s="294"/>
      <c r="E19" s="294"/>
      <c r="F19" s="294"/>
      <c r="G19" s="294"/>
      <c r="H19" s="294"/>
      <c r="I19" s="294">
        <v>46495</v>
      </c>
      <c r="J19" s="294"/>
      <c r="K19" s="294"/>
      <c r="L19" s="294"/>
      <c r="M19" s="294"/>
      <c r="N19" s="291">
        <v>46495</v>
      </c>
      <c r="O19" s="292"/>
    </row>
    <row r="20" spans="1:15" ht="15.75">
      <c r="A20" s="289" t="s">
        <v>304</v>
      </c>
      <c r="B20" s="294"/>
      <c r="C20" s="294"/>
      <c r="D20" s="294"/>
      <c r="E20" s="294"/>
      <c r="F20" s="294"/>
      <c r="G20" s="294"/>
      <c r="H20" s="294"/>
      <c r="I20" s="294"/>
      <c r="J20" s="294"/>
      <c r="K20" s="294"/>
      <c r="L20" s="294"/>
      <c r="M20" s="294"/>
      <c r="N20" s="295">
        <f>SUM(B20:M20)</f>
        <v>0</v>
      </c>
      <c r="O20" s="292"/>
    </row>
    <row r="21" spans="1:15" ht="15.75">
      <c r="A21" s="289" t="s">
        <v>305</v>
      </c>
      <c r="B21" s="294">
        <f>B19+B20</f>
        <v>0</v>
      </c>
      <c r="C21" s="294">
        <f aca="true" t="shared" si="5" ref="C21:N21">C19+C20</f>
        <v>0</v>
      </c>
      <c r="D21" s="294">
        <f t="shared" si="5"/>
        <v>0</v>
      </c>
      <c r="E21" s="294">
        <f t="shared" si="5"/>
        <v>0</v>
      </c>
      <c r="F21" s="294">
        <f t="shared" si="5"/>
        <v>0</v>
      </c>
      <c r="G21" s="294">
        <f t="shared" si="5"/>
        <v>0</v>
      </c>
      <c r="H21" s="294">
        <f t="shared" si="5"/>
        <v>0</v>
      </c>
      <c r="I21" s="294">
        <f t="shared" si="5"/>
        <v>46495</v>
      </c>
      <c r="J21" s="294">
        <f t="shared" si="5"/>
        <v>0</v>
      </c>
      <c r="K21" s="294">
        <f t="shared" si="5"/>
        <v>0</v>
      </c>
      <c r="L21" s="294">
        <f t="shared" si="5"/>
        <v>0</v>
      </c>
      <c r="M21" s="294">
        <f t="shared" si="5"/>
        <v>0</v>
      </c>
      <c r="N21" s="295">
        <f t="shared" si="5"/>
        <v>46495</v>
      </c>
      <c r="O21" s="292"/>
    </row>
    <row r="22" spans="1:15" ht="15.75">
      <c r="A22" s="293" t="s">
        <v>231</v>
      </c>
      <c r="B22" s="190">
        <v>163625</v>
      </c>
      <c r="C22" s="190">
        <v>94326</v>
      </c>
      <c r="D22" s="294"/>
      <c r="E22" s="294">
        <v>19093</v>
      </c>
      <c r="F22" s="294">
        <v>94027</v>
      </c>
      <c r="G22" s="294">
        <v>63345</v>
      </c>
      <c r="H22" s="294">
        <v>52953</v>
      </c>
      <c r="I22" s="294">
        <v>27623</v>
      </c>
      <c r="J22" s="294"/>
      <c r="K22" s="294"/>
      <c r="L22" s="294">
        <v>71531</v>
      </c>
      <c r="M22" s="294">
        <v>28597</v>
      </c>
      <c r="N22" s="295">
        <f>SUM(B22:M22)</f>
        <v>615120</v>
      </c>
      <c r="O22" s="292"/>
    </row>
    <row r="23" spans="1:15" ht="15.75">
      <c r="A23" s="289" t="s">
        <v>304</v>
      </c>
      <c r="B23" s="161"/>
      <c r="C23" s="161"/>
      <c r="D23" s="290"/>
      <c r="E23" s="290"/>
      <c r="F23" s="290"/>
      <c r="G23" s="290"/>
      <c r="H23" s="290"/>
      <c r="I23" s="290"/>
      <c r="J23" s="290"/>
      <c r="K23" s="290"/>
      <c r="L23" s="290"/>
      <c r="M23" s="290"/>
      <c r="N23" s="291">
        <f>SUM(B23:M23)</f>
        <v>0</v>
      </c>
      <c r="O23" s="292"/>
    </row>
    <row r="24" spans="1:15" ht="16.5" thickBot="1">
      <c r="A24" s="293" t="s">
        <v>305</v>
      </c>
      <c r="B24" s="190">
        <f>B22+B23</f>
        <v>163625</v>
      </c>
      <c r="C24" s="190">
        <f aca="true" t="shared" si="6" ref="C24:N24">C22+C23</f>
        <v>94326</v>
      </c>
      <c r="D24" s="190">
        <f t="shared" si="6"/>
        <v>0</v>
      </c>
      <c r="E24" s="190">
        <f t="shared" si="6"/>
        <v>19093</v>
      </c>
      <c r="F24" s="190">
        <f t="shared" si="6"/>
        <v>94027</v>
      </c>
      <c r="G24" s="190">
        <f t="shared" si="6"/>
        <v>63345</v>
      </c>
      <c r="H24" s="190">
        <f t="shared" si="6"/>
        <v>52953</v>
      </c>
      <c r="I24" s="190">
        <f t="shared" si="6"/>
        <v>27623</v>
      </c>
      <c r="J24" s="190">
        <f t="shared" si="6"/>
        <v>0</v>
      </c>
      <c r="K24" s="190">
        <f t="shared" si="6"/>
        <v>0</v>
      </c>
      <c r="L24" s="190">
        <f t="shared" si="6"/>
        <v>71531</v>
      </c>
      <c r="M24" s="190">
        <f t="shared" si="6"/>
        <v>28597</v>
      </c>
      <c r="N24" s="477">
        <f t="shared" si="6"/>
        <v>615120</v>
      </c>
      <c r="O24" s="292"/>
    </row>
    <row r="25" spans="1:15" s="244" customFormat="1" ht="15" customHeight="1">
      <c r="A25" s="547" t="s">
        <v>232</v>
      </c>
      <c r="B25" s="248">
        <f>B4+B7+B10+B13+B16+B19+B22</f>
        <v>355662</v>
      </c>
      <c r="C25" s="248">
        <f aca="true" t="shared" si="7" ref="C25:N25">C4+C7+C10+C13+C16+C19+C22</f>
        <v>315928</v>
      </c>
      <c r="D25" s="248">
        <f t="shared" si="7"/>
        <v>502573</v>
      </c>
      <c r="E25" s="248">
        <f t="shared" si="7"/>
        <v>330462</v>
      </c>
      <c r="F25" s="248">
        <f t="shared" si="7"/>
        <v>854262</v>
      </c>
      <c r="G25" s="248">
        <f t="shared" si="7"/>
        <v>355732</v>
      </c>
      <c r="H25" s="248">
        <f t="shared" si="7"/>
        <v>279424</v>
      </c>
      <c r="I25" s="248">
        <f t="shared" si="7"/>
        <v>451098</v>
      </c>
      <c r="J25" s="248">
        <f t="shared" si="7"/>
        <v>705946</v>
      </c>
      <c r="K25" s="248">
        <f t="shared" si="7"/>
        <v>314546</v>
      </c>
      <c r="L25" s="248">
        <f t="shared" si="7"/>
        <v>248903</v>
      </c>
      <c r="M25" s="248">
        <f t="shared" si="7"/>
        <v>376658</v>
      </c>
      <c r="N25" s="529">
        <f t="shared" si="7"/>
        <v>5091194</v>
      </c>
      <c r="O25" s="292"/>
    </row>
    <row r="26" spans="1:15" s="244" customFormat="1" ht="15" customHeight="1">
      <c r="A26" s="441" t="s">
        <v>304</v>
      </c>
      <c r="B26" s="371">
        <f>B5+B8+B11+B14+B17+B20+B23</f>
        <v>0</v>
      </c>
      <c r="C26" s="371">
        <f aca="true" t="shared" si="8" ref="C26:N26">C5+C8+C11+C14+C17+C20+C23</f>
        <v>0</v>
      </c>
      <c r="D26" s="371">
        <f t="shared" si="8"/>
        <v>0</v>
      </c>
      <c r="E26" s="371">
        <f t="shared" si="8"/>
        <v>0</v>
      </c>
      <c r="F26" s="371">
        <f t="shared" si="8"/>
        <v>0</v>
      </c>
      <c r="G26" s="371">
        <f t="shared" si="8"/>
        <v>0</v>
      </c>
      <c r="H26" s="371">
        <f t="shared" si="8"/>
        <v>0</v>
      </c>
      <c r="I26" s="371">
        <f t="shared" si="8"/>
        <v>0</v>
      </c>
      <c r="J26" s="371">
        <f t="shared" si="8"/>
        <v>0</v>
      </c>
      <c r="K26" s="371">
        <f t="shared" si="8"/>
        <v>0</v>
      </c>
      <c r="L26" s="371">
        <f t="shared" si="8"/>
        <v>0</v>
      </c>
      <c r="M26" s="371">
        <f t="shared" si="8"/>
        <v>55253</v>
      </c>
      <c r="N26" s="291">
        <f t="shared" si="8"/>
        <v>55253</v>
      </c>
      <c r="O26" s="292"/>
    </row>
    <row r="27" spans="1:15" s="244" customFormat="1" ht="16.5" customHeight="1" thickBot="1">
      <c r="A27" s="476" t="s">
        <v>305</v>
      </c>
      <c r="B27" s="442">
        <f>B25+B26</f>
        <v>355662</v>
      </c>
      <c r="C27" s="442">
        <f aca="true" t="shared" si="9" ref="C27:N27">C25+C26</f>
        <v>315928</v>
      </c>
      <c r="D27" s="442">
        <f t="shared" si="9"/>
        <v>502573</v>
      </c>
      <c r="E27" s="442">
        <f t="shared" si="9"/>
        <v>330462</v>
      </c>
      <c r="F27" s="442">
        <f t="shared" si="9"/>
        <v>854262</v>
      </c>
      <c r="G27" s="442">
        <f t="shared" si="9"/>
        <v>355732</v>
      </c>
      <c r="H27" s="442">
        <f t="shared" si="9"/>
        <v>279424</v>
      </c>
      <c r="I27" s="442">
        <f t="shared" si="9"/>
        <v>451098</v>
      </c>
      <c r="J27" s="442">
        <f t="shared" si="9"/>
        <v>705946</v>
      </c>
      <c r="K27" s="442">
        <f t="shared" si="9"/>
        <v>314546</v>
      </c>
      <c r="L27" s="442">
        <f t="shared" si="9"/>
        <v>248903</v>
      </c>
      <c r="M27" s="442">
        <f t="shared" si="9"/>
        <v>431911</v>
      </c>
      <c r="N27" s="298">
        <f t="shared" si="9"/>
        <v>5146447</v>
      </c>
      <c r="O27" s="292"/>
    </row>
    <row r="28" spans="1:15" s="244" customFormat="1" ht="15.75">
      <c r="A28" s="478"/>
      <c r="B28" s="479"/>
      <c r="C28" s="479"/>
      <c r="D28" s="479"/>
      <c r="E28" s="479"/>
      <c r="F28" s="479"/>
      <c r="G28" s="479"/>
      <c r="H28" s="479"/>
      <c r="I28" s="479"/>
      <c r="J28" s="479"/>
      <c r="K28" s="479"/>
      <c r="L28" s="479"/>
      <c r="M28" s="479"/>
      <c r="N28" s="480"/>
      <c r="O28" s="292"/>
    </row>
    <row r="29" spans="1:15" ht="15.75">
      <c r="A29" s="296" t="s">
        <v>233</v>
      </c>
      <c r="B29" s="297">
        <v>86120</v>
      </c>
      <c r="C29" s="297">
        <v>86004</v>
      </c>
      <c r="D29" s="297">
        <v>85196</v>
      </c>
      <c r="E29" s="297">
        <v>88010</v>
      </c>
      <c r="F29" s="297">
        <v>101352</v>
      </c>
      <c r="G29" s="297">
        <v>80730</v>
      </c>
      <c r="H29" s="297">
        <v>82800</v>
      </c>
      <c r="I29" s="297">
        <v>84315</v>
      </c>
      <c r="J29" s="297">
        <v>120859</v>
      </c>
      <c r="K29" s="297">
        <v>84648</v>
      </c>
      <c r="L29" s="297">
        <v>82849</v>
      </c>
      <c r="M29" s="297">
        <v>89228</v>
      </c>
      <c r="N29" s="291">
        <f>SUM(B29:M29)</f>
        <v>1072111</v>
      </c>
      <c r="O29" s="292"/>
    </row>
    <row r="30" spans="1:15" ht="15.75">
      <c r="A30" s="289" t="s">
        <v>304</v>
      </c>
      <c r="B30" s="297"/>
      <c r="C30" s="297"/>
      <c r="D30" s="297"/>
      <c r="E30" s="297"/>
      <c r="F30" s="297"/>
      <c r="G30" s="297"/>
      <c r="H30" s="297"/>
      <c r="I30" s="297"/>
      <c r="J30" s="297"/>
      <c r="K30" s="297"/>
      <c r="L30" s="297"/>
      <c r="M30" s="297">
        <v>10330</v>
      </c>
      <c r="N30" s="291">
        <f>SUM(B30:M30)</f>
        <v>10330</v>
      </c>
      <c r="O30" s="292"/>
    </row>
    <row r="31" spans="1:15" ht="15.75">
      <c r="A31" s="289" t="s">
        <v>305</v>
      </c>
      <c r="B31" s="297">
        <f>B29+B30</f>
        <v>86120</v>
      </c>
      <c r="C31" s="297">
        <f aca="true" t="shared" si="10" ref="C31:N31">C29+C30</f>
        <v>86004</v>
      </c>
      <c r="D31" s="297">
        <f t="shared" si="10"/>
        <v>85196</v>
      </c>
      <c r="E31" s="297">
        <f t="shared" si="10"/>
        <v>88010</v>
      </c>
      <c r="F31" s="297">
        <f t="shared" si="10"/>
        <v>101352</v>
      </c>
      <c r="G31" s="297">
        <f t="shared" si="10"/>
        <v>80730</v>
      </c>
      <c r="H31" s="297">
        <f t="shared" si="10"/>
        <v>82800</v>
      </c>
      <c r="I31" s="297">
        <f t="shared" si="10"/>
        <v>84315</v>
      </c>
      <c r="J31" s="297">
        <f t="shared" si="10"/>
        <v>120859</v>
      </c>
      <c r="K31" s="297">
        <f t="shared" si="10"/>
        <v>84648</v>
      </c>
      <c r="L31" s="297">
        <f t="shared" si="10"/>
        <v>82849</v>
      </c>
      <c r="M31" s="297">
        <f t="shared" si="10"/>
        <v>99558</v>
      </c>
      <c r="N31" s="546">
        <f t="shared" si="10"/>
        <v>1082441</v>
      </c>
      <c r="O31" s="292"/>
    </row>
    <row r="32" spans="1:15" ht="15.75">
      <c r="A32" s="289" t="s">
        <v>351</v>
      </c>
      <c r="B32" s="290">
        <v>24726</v>
      </c>
      <c r="C32" s="290">
        <v>23824</v>
      </c>
      <c r="D32" s="290">
        <v>24848</v>
      </c>
      <c r="E32" s="290">
        <v>25238</v>
      </c>
      <c r="F32" s="290">
        <v>30138</v>
      </c>
      <c r="G32" s="290">
        <v>24201</v>
      </c>
      <c r="H32" s="290">
        <v>24369</v>
      </c>
      <c r="I32" s="290">
        <v>24054</v>
      </c>
      <c r="J32" s="290">
        <v>30119</v>
      </c>
      <c r="K32" s="290">
        <v>24894</v>
      </c>
      <c r="L32" s="290">
        <v>23650</v>
      </c>
      <c r="M32" s="290">
        <v>23908</v>
      </c>
      <c r="N32" s="291">
        <f>SUM(B32:M32)</f>
        <v>303969</v>
      </c>
      <c r="O32" s="292"/>
    </row>
    <row r="33" spans="1:15" ht="15.75">
      <c r="A33" s="289" t="s">
        <v>304</v>
      </c>
      <c r="B33" s="290"/>
      <c r="C33" s="290"/>
      <c r="D33" s="290"/>
      <c r="E33" s="290"/>
      <c r="F33" s="290"/>
      <c r="G33" s="290"/>
      <c r="H33" s="290"/>
      <c r="I33" s="290"/>
      <c r="J33" s="290"/>
      <c r="K33" s="290"/>
      <c r="L33" s="290"/>
      <c r="M33" s="290">
        <v>1569</v>
      </c>
      <c r="N33" s="291">
        <f>SUM(B33:M33)</f>
        <v>1569</v>
      </c>
      <c r="O33" s="292"/>
    </row>
    <row r="34" spans="1:15" ht="15.75">
      <c r="A34" s="289" t="s">
        <v>305</v>
      </c>
      <c r="B34" s="290">
        <f>B32+B33</f>
        <v>24726</v>
      </c>
      <c r="C34" s="290">
        <f aca="true" t="shared" si="11" ref="C34:N34">C32+C33</f>
        <v>23824</v>
      </c>
      <c r="D34" s="290">
        <f t="shared" si="11"/>
        <v>24848</v>
      </c>
      <c r="E34" s="290">
        <f t="shared" si="11"/>
        <v>25238</v>
      </c>
      <c r="F34" s="290">
        <f t="shared" si="11"/>
        <v>30138</v>
      </c>
      <c r="G34" s="290">
        <f t="shared" si="11"/>
        <v>24201</v>
      </c>
      <c r="H34" s="290">
        <f t="shared" si="11"/>
        <v>24369</v>
      </c>
      <c r="I34" s="290">
        <f t="shared" si="11"/>
        <v>24054</v>
      </c>
      <c r="J34" s="290">
        <f t="shared" si="11"/>
        <v>30119</v>
      </c>
      <c r="K34" s="290">
        <f t="shared" si="11"/>
        <v>24894</v>
      </c>
      <c r="L34" s="290">
        <f t="shared" si="11"/>
        <v>23650</v>
      </c>
      <c r="M34" s="290">
        <f t="shared" si="11"/>
        <v>25477</v>
      </c>
      <c r="N34" s="291">
        <f t="shared" si="11"/>
        <v>305538</v>
      </c>
      <c r="O34" s="292"/>
    </row>
    <row r="35" spans="1:15" ht="15.75">
      <c r="A35" s="289" t="s">
        <v>234</v>
      </c>
      <c r="B35" s="290">
        <v>109961</v>
      </c>
      <c r="C35" s="290">
        <v>103758</v>
      </c>
      <c r="D35" s="290">
        <v>108585</v>
      </c>
      <c r="E35" s="290">
        <v>126886</v>
      </c>
      <c r="F35" s="290">
        <v>176722</v>
      </c>
      <c r="G35" s="290">
        <v>96374</v>
      </c>
      <c r="H35" s="290">
        <v>121524</v>
      </c>
      <c r="I35" s="290">
        <v>93633</v>
      </c>
      <c r="J35" s="290">
        <v>130047</v>
      </c>
      <c r="K35" s="290">
        <v>141096</v>
      </c>
      <c r="L35" s="290">
        <v>108246</v>
      </c>
      <c r="M35" s="290">
        <v>168661</v>
      </c>
      <c r="N35" s="291">
        <f>SUM(B35:M35)</f>
        <v>1485493</v>
      </c>
      <c r="O35" s="292"/>
    </row>
    <row r="36" spans="1:15" ht="15.75">
      <c r="A36" s="289" t="s">
        <v>304</v>
      </c>
      <c r="B36" s="290"/>
      <c r="C36" s="290"/>
      <c r="D36" s="290"/>
      <c r="E36" s="290"/>
      <c r="F36" s="290"/>
      <c r="G36" s="290"/>
      <c r="H36" s="290"/>
      <c r="I36" s="290"/>
      <c r="J36" s="290"/>
      <c r="K36" s="290"/>
      <c r="L36" s="290"/>
      <c r="M36" s="290">
        <v>74251</v>
      </c>
      <c r="N36" s="291">
        <f>SUM(B36:M36)</f>
        <v>74251</v>
      </c>
      <c r="O36" s="292"/>
    </row>
    <row r="37" spans="1:15" ht="15.75">
      <c r="A37" s="289" t="s">
        <v>305</v>
      </c>
      <c r="B37" s="290">
        <f>B35+B36</f>
        <v>109961</v>
      </c>
      <c r="C37" s="290">
        <f aca="true" t="shared" si="12" ref="C37:N37">C35+C36</f>
        <v>103758</v>
      </c>
      <c r="D37" s="290">
        <f t="shared" si="12"/>
        <v>108585</v>
      </c>
      <c r="E37" s="290">
        <f t="shared" si="12"/>
        <v>126886</v>
      </c>
      <c r="F37" s="290">
        <f t="shared" si="12"/>
        <v>176722</v>
      </c>
      <c r="G37" s="290">
        <f t="shared" si="12"/>
        <v>96374</v>
      </c>
      <c r="H37" s="290">
        <f t="shared" si="12"/>
        <v>121524</v>
      </c>
      <c r="I37" s="290">
        <f t="shared" si="12"/>
        <v>93633</v>
      </c>
      <c r="J37" s="290">
        <f t="shared" si="12"/>
        <v>130047</v>
      </c>
      <c r="K37" s="290">
        <f t="shared" si="12"/>
        <v>141096</v>
      </c>
      <c r="L37" s="290">
        <f t="shared" si="12"/>
        <v>108246</v>
      </c>
      <c r="M37" s="290">
        <f t="shared" si="12"/>
        <v>242912</v>
      </c>
      <c r="N37" s="291">
        <f t="shared" si="12"/>
        <v>1559744</v>
      </c>
      <c r="O37" s="292"/>
    </row>
    <row r="38" spans="1:15" ht="27.75">
      <c r="A38" s="289" t="s">
        <v>235</v>
      </c>
      <c r="B38" s="290">
        <v>104495</v>
      </c>
      <c r="C38" s="290"/>
      <c r="D38" s="290">
        <v>75587</v>
      </c>
      <c r="E38" s="290">
        <v>10359</v>
      </c>
      <c r="F38" s="290">
        <v>137702</v>
      </c>
      <c r="G38" s="290">
        <v>12029</v>
      </c>
      <c r="H38" s="290">
        <v>10909</v>
      </c>
      <c r="I38" s="290">
        <v>12509</v>
      </c>
      <c r="J38" s="290">
        <v>36666</v>
      </c>
      <c r="K38" s="290">
        <v>15868</v>
      </c>
      <c r="L38" s="290">
        <v>13589</v>
      </c>
      <c r="M38" s="290">
        <v>43366</v>
      </c>
      <c r="N38" s="291">
        <f>SUM(B38:M38)</f>
        <v>473079</v>
      </c>
      <c r="O38" s="292"/>
    </row>
    <row r="39" spans="1:15" ht="15.75">
      <c r="A39" s="289" t="s">
        <v>304</v>
      </c>
      <c r="B39" s="290"/>
      <c r="C39" s="290"/>
      <c r="D39" s="290"/>
      <c r="E39" s="290"/>
      <c r="F39" s="290"/>
      <c r="G39" s="290"/>
      <c r="H39" s="290"/>
      <c r="I39" s="290"/>
      <c r="J39" s="290"/>
      <c r="K39" s="290"/>
      <c r="L39" s="290"/>
      <c r="M39" s="290">
        <v>25171</v>
      </c>
      <c r="N39" s="291">
        <f>SUM(B39:M39)</f>
        <v>25171</v>
      </c>
      <c r="O39" s="292"/>
    </row>
    <row r="40" spans="1:15" ht="15.75">
      <c r="A40" s="289" t="s">
        <v>305</v>
      </c>
      <c r="B40" s="290">
        <f>B38+B39</f>
        <v>104495</v>
      </c>
      <c r="C40" s="290">
        <f aca="true" t="shared" si="13" ref="C40:N40">C38+C39</f>
        <v>0</v>
      </c>
      <c r="D40" s="290">
        <f t="shared" si="13"/>
        <v>75587</v>
      </c>
      <c r="E40" s="290">
        <f t="shared" si="13"/>
        <v>10359</v>
      </c>
      <c r="F40" s="290">
        <f t="shared" si="13"/>
        <v>137702</v>
      </c>
      <c r="G40" s="290">
        <f t="shared" si="13"/>
        <v>12029</v>
      </c>
      <c r="H40" s="290">
        <f t="shared" si="13"/>
        <v>10909</v>
      </c>
      <c r="I40" s="290">
        <f t="shared" si="13"/>
        <v>12509</v>
      </c>
      <c r="J40" s="290">
        <f t="shared" si="13"/>
        <v>36666</v>
      </c>
      <c r="K40" s="290">
        <f t="shared" si="13"/>
        <v>15868</v>
      </c>
      <c r="L40" s="290">
        <f t="shared" si="13"/>
        <v>13589</v>
      </c>
      <c r="M40" s="290">
        <f t="shared" si="13"/>
        <v>68537</v>
      </c>
      <c r="N40" s="291">
        <f t="shared" si="13"/>
        <v>498250</v>
      </c>
      <c r="O40" s="292"/>
    </row>
    <row r="41" spans="1:16" ht="15.75">
      <c r="A41" s="289" t="s">
        <v>350</v>
      </c>
      <c r="B41" s="290">
        <v>12505</v>
      </c>
      <c r="C41" s="290">
        <v>12126</v>
      </c>
      <c r="D41" s="290">
        <v>12126</v>
      </c>
      <c r="E41" s="290">
        <v>12126</v>
      </c>
      <c r="F41" s="290">
        <v>11906</v>
      </c>
      <c r="G41" s="290">
        <v>11906</v>
      </c>
      <c r="H41" s="290">
        <v>11906</v>
      </c>
      <c r="I41" s="290">
        <v>11906</v>
      </c>
      <c r="J41" s="290">
        <v>12000</v>
      </c>
      <c r="K41" s="290">
        <v>12125</v>
      </c>
      <c r="L41" s="290">
        <v>11905</v>
      </c>
      <c r="M41" s="290">
        <v>17550</v>
      </c>
      <c r="N41" s="291">
        <f>SUM(B41:M41)</f>
        <v>150087</v>
      </c>
      <c r="O41" s="292"/>
      <c r="P41"/>
    </row>
    <row r="42" spans="1:16" ht="15.75">
      <c r="A42" s="289" t="s">
        <v>304</v>
      </c>
      <c r="B42" s="290"/>
      <c r="C42" s="290"/>
      <c r="D42" s="290"/>
      <c r="E42" s="290"/>
      <c r="F42" s="290"/>
      <c r="G42" s="290"/>
      <c r="H42" s="290"/>
      <c r="I42" s="290"/>
      <c r="J42" s="290"/>
      <c r="K42" s="290">
        <v>-5949</v>
      </c>
      <c r="L42" s="290">
        <v>-11905</v>
      </c>
      <c r="M42" s="290">
        <v>-17550</v>
      </c>
      <c r="N42" s="291">
        <f>SUM(B42:M42)</f>
        <v>-35404</v>
      </c>
      <c r="O42" s="292"/>
      <c r="P42"/>
    </row>
    <row r="43" spans="1:16" ht="15.75">
      <c r="A43" s="289" t="s">
        <v>305</v>
      </c>
      <c r="B43" s="290">
        <f>B41+B42</f>
        <v>12505</v>
      </c>
      <c r="C43" s="290">
        <f aca="true" t="shared" si="14" ref="C43:N43">C41+C42</f>
        <v>12126</v>
      </c>
      <c r="D43" s="290">
        <f t="shared" si="14"/>
        <v>12126</v>
      </c>
      <c r="E43" s="290">
        <f t="shared" si="14"/>
        <v>12126</v>
      </c>
      <c r="F43" s="290">
        <f t="shared" si="14"/>
        <v>11906</v>
      </c>
      <c r="G43" s="290">
        <f t="shared" si="14"/>
        <v>11906</v>
      </c>
      <c r="H43" s="290">
        <f t="shared" si="14"/>
        <v>11906</v>
      </c>
      <c r="I43" s="290">
        <f t="shared" si="14"/>
        <v>11906</v>
      </c>
      <c r="J43" s="290">
        <f t="shared" si="14"/>
        <v>12000</v>
      </c>
      <c r="K43" s="290">
        <f t="shared" si="14"/>
        <v>6176</v>
      </c>
      <c r="L43" s="290">
        <f t="shared" si="14"/>
        <v>0</v>
      </c>
      <c r="M43" s="290">
        <f t="shared" si="14"/>
        <v>0</v>
      </c>
      <c r="N43" s="291">
        <f t="shared" si="14"/>
        <v>114683</v>
      </c>
      <c r="O43" s="292"/>
      <c r="P43"/>
    </row>
    <row r="44" spans="1:16" ht="15.75">
      <c r="A44" s="289" t="s">
        <v>236</v>
      </c>
      <c r="B44" s="290"/>
      <c r="C44" s="290">
        <v>4500</v>
      </c>
      <c r="D44" s="290">
        <v>3500</v>
      </c>
      <c r="E44" s="290">
        <v>9000</v>
      </c>
      <c r="F44" s="290">
        <v>45273</v>
      </c>
      <c r="G44" s="290">
        <v>22500</v>
      </c>
      <c r="H44" s="290">
        <v>14250</v>
      </c>
      <c r="I44" s="290">
        <v>7500</v>
      </c>
      <c r="J44" s="290">
        <v>24128</v>
      </c>
      <c r="K44" s="290">
        <v>1873</v>
      </c>
      <c r="L44" s="290"/>
      <c r="M44" s="290">
        <v>8558</v>
      </c>
      <c r="N44" s="291">
        <f>SUM(B44:M44)</f>
        <v>141082</v>
      </c>
      <c r="O44" s="292"/>
      <c r="P44"/>
    </row>
    <row r="45" spans="1:16" ht="15.75">
      <c r="A45" s="289" t="s">
        <v>304</v>
      </c>
      <c r="B45" s="290"/>
      <c r="C45" s="290"/>
      <c r="D45" s="290"/>
      <c r="E45" s="290"/>
      <c r="F45" s="290"/>
      <c r="G45" s="290"/>
      <c r="H45" s="290"/>
      <c r="I45" s="290"/>
      <c r="J45" s="290"/>
      <c r="K45" s="290"/>
      <c r="L45" s="290"/>
      <c r="M45" s="290">
        <v>836</v>
      </c>
      <c r="N45" s="291">
        <f>SUM(B45:M45)</f>
        <v>836</v>
      </c>
      <c r="O45" s="292"/>
      <c r="P45"/>
    </row>
    <row r="46" spans="1:16" ht="15.75">
      <c r="A46" s="289" t="s">
        <v>305</v>
      </c>
      <c r="B46" s="290">
        <f>B44+B45</f>
        <v>0</v>
      </c>
      <c r="C46" s="290">
        <f aca="true" t="shared" si="15" ref="C46:N46">C44+C45</f>
        <v>4500</v>
      </c>
      <c r="D46" s="290">
        <f t="shared" si="15"/>
        <v>3500</v>
      </c>
      <c r="E46" s="290">
        <f t="shared" si="15"/>
        <v>9000</v>
      </c>
      <c r="F46" s="290">
        <f t="shared" si="15"/>
        <v>45273</v>
      </c>
      <c r="G46" s="290">
        <f t="shared" si="15"/>
        <v>22500</v>
      </c>
      <c r="H46" s="290">
        <f t="shared" si="15"/>
        <v>14250</v>
      </c>
      <c r="I46" s="290">
        <f t="shared" si="15"/>
        <v>7500</v>
      </c>
      <c r="J46" s="290">
        <f t="shared" si="15"/>
        <v>24128</v>
      </c>
      <c r="K46" s="290">
        <f t="shared" si="15"/>
        <v>1873</v>
      </c>
      <c r="L46" s="290">
        <f t="shared" si="15"/>
        <v>0</v>
      </c>
      <c r="M46" s="290">
        <f t="shared" si="15"/>
        <v>9394</v>
      </c>
      <c r="N46" s="291">
        <f t="shared" si="15"/>
        <v>141918</v>
      </c>
      <c r="O46" s="292"/>
      <c r="P46"/>
    </row>
    <row r="47" spans="1:16" ht="15.75">
      <c r="A47" s="289" t="s">
        <v>237</v>
      </c>
      <c r="B47" s="290">
        <v>12099</v>
      </c>
      <c r="C47" s="290">
        <v>11500</v>
      </c>
      <c r="D47" s="290">
        <v>192731</v>
      </c>
      <c r="E47" s="290">
        <v>58843</v>
      </c>
      <c r="F47" s="290">
        <v>193352</v>
      </c>
      <c r="G47" s="290">
        <v>75500</v>
      </c>
      <c r="H47" s="290">
        <v>13666</v>
      </c>
      <c r="I47" s="290">
        <v>209616</v>
      </c>
      <c r="J47" s="290">
        <v>258574</v>
      </c>
      <c r="K47" s="290">
        <v>8679</v>
      </c>
      <c r="L47" s="290">
        <v>7500</v>
      </c>
      <c r="M47" s="290">
        <v>14264</v>
      </c>
      <c r="N47" s="291">
        <f>SUM(B47:M47)</f>
        <v>1056324</v>
      </c>
      <c r="O47" s="292"/>
      <c r="P47"/>
    </row>
    <row r="48" spans="1:16" ht="15.75">
      <c r="A48" s="289" t="s">
        <v>304</v>
      </c>
      <c r="B48" s="290"/>
      <c r="C48" s="290"/>
      <c r="D48" s="290"/>
      <c r="E48" s="290"/>
      <c r="F48" s="290"/>
      <c r="G48" s="290"/>
      <c r="H48" s="290"/>
      <c r="I48" s="290"/>
      <c r="J48" s="290">
        <v>-18765</v>
      </c>
      <c r="K48" s="290"/>
      <c r="L48" s="290"/>
      <c r="M48" s="290">
        <v>-14264</v>
      </c>
      <c r="N48" s="291">
        <f>SUM(B48:M48)</f>
        <v>-33029</v>
      </c>
      <c r="O48" s="292"/>
      <c r="P48"/>
    </row>
    <row r="49" spans="1:16" ht="15.75">
      <c r="A49" s="289" t="s">
        <v>305</v>
      </c>
      <c r="B49" s="290">
        <f>B47+B48</f>
        <v>12099</v>
      </c>
      <c r="C49" s="290">
        <f aca="true" t="shared" si="16" ref="C49:M49">C47+C48</f>
        <v>11500</v>
      </c>
      <c r="D49" s="290">
        <f t="shared" si="16"/>
        <v>192731</v>
      </c>
      <c r="E49" s="290">
        <f t="shared" si="16"/>
        <v>58843</v>
      </c>
      <c r="F49" s="290">
        <f t="shared" si="16"/>
        <v>193352</v>
      </c>
      <c r="G49" s="290">
        <f t="shared" si="16"/>
        <v>75500</v>
      </c>
      <c r="H49" s="290">
        <f t="shared" si="16"/>
        <v>13666</v>
      </c>
      <c r="I49" s="290">
        <f t="shared" si="16"/>
        <v>209616</v>
      </c>
      <c r="J49" s="290">
        <f t="shared" si="16"/>
        <v>239809</v>
      </c>
      <c r="K49" s="290">
        <f t="shared" si="16"/>
        <v>8679</v>
      </c>
      <c r="L49" s="290">
        <f t="shared" si="16"/>
        <v>7500</v>
      </c>
      <c r="M49" s="290">
        <f t="shared" si="16"/>
        <v>0</v>
      </c>
      <c r="N49" s="291">
        <f>SUM(B49:M49)</f>
        <v>1023295</v>
      </c>
      <c r="O49" s="292"/>
      <c r="P49"/>
    </row>
    <row r="50" spans="1:16" ht="27.75">
      <c r="A50" s="289" t="s">
        <v>536</v>
      </c>
      <c r="B50" s="290">
        <v>2821</v>
      </c>
      <c r="C50" s="290">
        <v>74216</v>
      </c>
      <c r="D50" s="290"/>
      <c r="E50" s="290"/>
      <c r="F50" s="290">
        <v>140130</v>
      </c>
      <c r="G50" s="290"/>
      <c r="H50" s="290"/>
      <c r="I50" s="290"/>
      <c r="J50" s="290">
        <v>5080</v>
      </c>
      <c r="K50" s="290"/>
      <c r="L50" s="290">
        <v>1164</v>
      </c>
      <c r="M50" s="290"/>
      <c r="N50" s="291">
        <f>SUM(B50:M50)</f>
        <v>223411</v>
      </c>
      <c r="O50" s="292"/>
      <c r="P50"/>
    </row>
    <row r="51" spans="1:16" ht="15.75">
      <c r="A51" s="289" t="s">
        <v>304</v>
      </c>
      <c r="B51" s="294"/>
      <c r="C51" s="294"/>
      <c r="D51" s="294"/>
      <c r="E51" s="294"/>
      <c r="F51" s="294"/>
      <c r="G51" s="294"/>
      <c r="H51" s="294"/>
      <c r="I51" s="294"/>
      <c r="J51" s="294"/>
      <c r="K51" s="294"/>
      <c r="L51" s="294"/>
      <c r="M51" s="294">
        <v>31442</v>
      </c>
      <c r="N51" s="295">
        <f>SUM(B51:M51)</f>
        <v>31442</v>
      </c>
      <c r="O51" s="292"/>
      <c r="P51"/>
    </row>
    <row r="52" spans="1:16" ht="15.75">
      <c r="A52" s="289" t="s">
        <v>305</v>
      </c>
      <c r="B52" s="294">
        <f>B50+B51</f>
        <v>2821</v>
      </c>
      <c r="C52" s="294">
        <f aca="true" t="shared" si="17" ref="C52:N52">C50+C51</f>
        <v>74216</v>
      </c>
      <c r="D52" s="294">
        <f t="shared" si="17"/>
        <v>0</v>
      </c>
      <c r="E52" s="294">
        <f t="shared" si="17"/>
        <v>0</v>
      </c>
      <c r="F52" s="294">
        <f t="shared" si="17"/>
        <v>140130</v>
      </c>
      <c r="G52" s="294">
        <f t="shared" si="17"/>
        <v>0</v>
      </c>
      <c r="H52" s="294">
        <f t="shared" si="17"/>
        <v>0</v>
      </c>
      <c r="I52" s="294">
        <f t="shared" si="17"/>
        <v>0</v>
      </c>
      <c r="J52" s="294">
        <f t="shared" si="17"/>
        <v>5080</v>
      </c>
      <c r="K52" s="294">
        <f t="shared" si="17"/>
        <v>0</v>
      </c>
      <c r="L52" s="294">
        <f t="shared" si="17"/>
        <v>1164</v>
      </c>
      <c r="M52" s="294">
        <f t="shared" si="17"/>
        <v>31442</v>
      </c>
      <c r="N52" s="295">
        <f t="shared" si="17"/>
        <v>254853</v>
      </c>
      <c r="O52" s="292"/>
      <c r="P52"/>
    </row>
    <row r="53" spans="1:16" ht="15.75">
      <c r="A53" s="289" t="s">
        <v>238</v>
      </c>
      <c r="B53" s="290">
        <v>2935</v>
      </c>
      <c r="C53" s="290"/>
      <c r="D53" s="290"/>
      <c r="E53" s="290"/>
      <c r="F53" s="290">
        <v>17687</v>
      </c>
      <c r="G53" s="290">
        <v>32492</v>
      </c>
      <c r="H53" s="290"/>
      <c r="I53" s="290">
        <v>7565</v>
      </c>
      <c r="J53" s="290">
        <v>88473</v>
      </c>
      <c r="K53" s="290">
        <v>25363</v>
      </c>
      <c r="L53" s="290"/>
      <c r="M53" s="290">
        <v>11123</v>
      </c>
      <c r="N53" s="291">
        <f>SUM(B53:M53)</f>
        <v>185638</v>
      </c>
      <c r="O53" s="292"/>
      <c r="P53"/>
    </row>
    <row r="54" spans="1:16" ht="15.75">
      <c r="A54" s="289" t="s">
        <v>304</v>
      </c>
      <c r="B54" s="290"/>
      <c r="C54" s="290"/>
      <c r="D54" s="290"/>
      <c r="E54" s="290"/>
      <c r="F54" s="290"/>
      <c r="G54" s="290"/>
      <c r="H54" s="290"/>
      <c r="I54" s="290"/>
      <c r="J54" s="290"/>
      <c r="K54" s="290">
        <v>-8790</v>
      </c>
      <c r="L54" s="290"/>
      <c r="M54" s="290">
        <v>-11123</v>
      </c>
      <c r="N54" s="291">
        <f>SUM(B54:M54)</f>
        <v>-19913</v>
      </c>
      <c r="O54" s="292"/>
      <c r="P54"/>
    </row>
    <row r="55" spans="1:16" ht="16.5" thickBot="1">
      <c r="A55" s="293" t="s">
        <v>305</v>
      </c>
      <c r="B55" s="294">
        <f>B53+B54</f>
        <v>2935</v>
      </c>
      <c r="C55" s="294">
        <f aca="true" t="shared" si="18" ref="C55:N55">C53+C54</f>
        <v>0</v>
      </c>
      <c r="D55" s="294">
        <f t="shared" si="18"/>
        <v>0</v>
      </c>
      <c r="E55" s="294">
        <f t="shared" si="18"/>
        <v>0</v>
      </c>
      <c r="F55" s="294">
        <f t="shared" si="18"/>
        <v>17687</v>
      </c>
      <c r="G55" s="294">
        <f t="shared" si="18"/>
        <v>32492</v>
      </c>
      <c r="H55" s="294">
        <f t="shared" si="18"/>
        <v>0</v>
      </c>
      <c r="I55" s="294">
        <f t="shared" si="18"/>
        <v>7565</v>
      </c>
      <c r="J55" s="294">
        <f t="shared" si="18"/>
        <v>88473</v>
      </c>
      <c r="K55" s="294">
        <f t="shared" si="18"/>
        <v>16573</v>
      </c>
      <c r="L55" s="294">
        <f t="shared" si="18"/>
        <v>0</v>
      </c>
      <c r="M55" s="294">
        <f t="shared" si="18"/>
        <v>0</v>
      </c>
      <c r="N55" s="295">
        <f t="shared" si="18"/>
        <v>165725</v>
      </c>
      <c r="O55" s="292"/>
      <c r="P55"/>
    </row>
    <row r="56" spans="1:15" s="244" customFormat="1" ht="15" customHeight="1">
      <c r="A56" s="478" t="s">
        <v>239</v>
      </c>
      <c r="B56" s="479">
        <f>B29+B32+B35+B38+B41+B44+B47+B50+B53</f>
        <v>355662</v>
      </c>
      <c r="C56" s="479">
        <f aca="true" t="shared" si="19" ref="C56:N56">C29+C32+C35+C38+C41+C44+C47+C50+C53</f>
        <v>315928</v>
      </c>
      <c r="D56" s="479">
        <f t="shared" si="19"/>
        <v>502573</v>
      </c>
      <c r="E56" s="479">
        <f t="shared" si="19"/>
        <v>330462</v>
      </c>
      <c r="F56" s="479">
        <f t="shared" si="19"/>
        <v>854262</v>
      </c>
      <c r="G56" s="479">
        <f t="shared" si="19"/>
        <v>355732</v>
      </c>
      <c r="H56" s="479">
        <f t="shared" si="19"/>
        <v>279424</v>
      </c>
      <c r="I56" s="479">
        <f t="shared" si="19"/>
        <v>451098</v>
      </c>
      <c r="J56" s="479">
        <f t="shared" si="19"/>
        <v>705946</v>
      </c>
      <c r="K56" s="479">
        <f t="shared" si="19"/>
        <v>314546</v>
      </c>
      <c r="L56" s="479">
        <f t="shared" si="19"/>
        <v>248903</v>
      </c>
      <c r="M56" s="479">
        <f t="shared" si="19"/>
        <v>376658</v>
      </c>
      <c r="N56" s="480">
        <f t="shared" si="19"/>
        <v>5091194</v>
      </c>
      <c r="O56" s="292"/>
    </row>
    <row r="57" spans="1:15" s="244" customFormat="1" ht="15" customHeight="1">
      <c r="A57" s="441" t="s">
        <v>304</v>
      </c>
      <c r="B57" s="371">
        <f>B30+B33+B36+B39+B42+B45+B48+B51+B54</f>
        <v>0</v>
      </c>
      <c r="C57" s="371">
        <f aca="true" t="shared" si="20" ref="C57:N57">C30+C33+C36+C39+C42+C45+C48+C51+C54</f>
        <v>0</v>
      </c>
      <c r="D57" s="371">
        <f t="shared" si="20"/>
        <v>0</v>
      </c>
      <c r="E57" s="371">
        <f t="shared" si="20"/>
        <v>0</v>
      </c>
      <c r="F57" s="371">
        <f t="shared" si="20"/>
        <v>0</v>
      </c>
      <c r="G57" s="371">
        <f t="shared" si="20"/>
        <v>0</v>
      </c>
      <c r="H57" s="371">
        <f t="shared" si="20"/>
        <v>0</v>
      </c>
      <c r="I57" s="371">
        <f t="shared" si="20"/>
        <v>0</v>
      </c>
      <c r="J57" s="371">
        <f t="shared" si="20"/>
        <v>-18765</v>
      </c>
      <c r="K57" s="371">
        <f t="shared" si="20"/>
        <v>-14739</v>
      </c>
      <c r="L57" s="371">
        <f t="shared" si="20"/>
        <v>-11905</v>
      </c>
      <c r="M57" s="371">
        <f t="shared" si="20"/>
        <v>100662</v>
      </c>
      <c r="N57" s="291">
        <f t="shared" si="20"/>
        <v>55253</v>
      </c>
      <c r="O57" s="292"/>
    </row>
    <row r="58" spans="1:15" s="244" customFormat="1" ht="15" customHeight="1">
      <c r="A58" s="441" t="s">
        <v>305</v>
      </c>
      <c r="B58" s="371">
        <f>B56+B57</f>
        <v>355662</v>
      </c>
      <c r="C58" s="371">
        <f aca="true" t="shared" si="21" ref="C58:N58">C56+C57</f>
        <v>315928</v>
      </c>
      <c r="D58" s="371">
        <f t="shared" si="21"/>
        <v>502573</v>
      </c>
      <c r="E58" s="371">
        <f t="shared" si="21"/>
        <v>330462</v>
      </c>
      <c r="F58" s="371">
        <f t="shared" si="21"/>
        <v>854262</v>
      </c>
      <c r="G58" s="371">
        <f t="shared" si="21"/>
        <v>355732</v>
      </c>
      <c r="H58" s="371">
        <f t="shared" si="21"/>
        <v>279424</v>
      </c>
      <c r="I58" s="371">
        <f t="shared" si="21"/>
        <v>451098</v>
      </c>
      <c r="J58" s="371">
        <f t="shared" si="21"/>
        <v>687181</v>
      </c>
      <c r="K58" s="371">
        <f t="shared" si="21"/>
        <v>299807</v>
      </c>
      <c r="L58" s="371">
        <f t="shared" si="21"/>
        <v>236998</v>
      </c>
      <c r="M58" s="371">
        <f t="shared" si="21"/>
        <v>477320</v>
      </c>
      <c r="N58" s="291">
        <f t="shared" si="21"/>
        <v>5146447</v>
      </c>
      <c r="O58" s="292"/>
    </row>
    <row r="59" spans="1:15" s="244" customFormat="1" ht="15" customHeight="1" thickBot="1">
      <c r="A59" s="299" t="s">
        <v>240</v>
      </c>
      <c r="B59" s="300"/>
      <c r="C59" s="300"/>
      <c r="D59" s="300"/>
      <c r="E59" s="300"/>
      <c r="F59" s="300"/>
      <c r="G59" s="300"/>
      <c r="H59" s="300"/>
      <c r="I59" s="300"/>
      <c r="J59" s="300"/>
      <c r="K59" s="300"/>
      <c r="L59" s="300"/>
      <c r="M59" s="300"/>
      <c r="N59" s="443"/>
      <c r="O59" s="292"/>
    </row>
    <row r="61" spans="1:16" ht="13.5">
      <c r="A61"/>
      <c r="B61" s="301"/>
      <c r="C61" s="301"/>
      <c r="D61" s="301"/>
      <c r="E61" s="301"/>
      <c r="F61" s="301"/>
      <c r="G61" s="301"/>
      <c r="H61" s="301"/>
      <c r="I61" s="301"/>
      <c r="J61" s="301"/>
      <c r="K61" s="301"/>
      <c r="L61" s="301"/>
      <c r="M61" s="301"/>
      <c r="N61" s="301"/>
      <c r="O61" s="301"/>
      <c r="P61" s="301"/>
    </row>
  </sheetData>
  <sheetProtection/>
  <printOptions/>
  <pageMargins left="0.31" right="0.1968503937007874" top="0.86" bottom="0.32" header="0.25" footer="0.31496062992125984"/>
  <pageSetup horizontalDpi="600" verticalDpi="600" orientation="landscape" paperSize="9" r:id="rId1"/>
  <headerFooter>
    <oddHeader>&amp;C&amp;"Book Antiqua,Félkövér"&amp;11Keszthely Város Önkormányzata
2014. évi előirányzat-felhasználási ütemterve&amp;R&amp;"Book Antiqua,Félkövér"&amp;11 15. sz. melléklet
 A Rendelet 18. sz. melléklete
ezer Ft</oddHeader>
  </headerFooter>
  <rowBreaks count="1" manualBreakCount="1">
    <brk id="2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51"/>
  <sheetViews>
    <sheetView zoomScalePageLayoutView="0" workbookViewId="0" topLeftCell="A10">
      <selection activeCell="I25" sqref="I25"/>
    </sheetView>
  </sheetViews>
  <sheetFormatPr defaultColWidth="9.140625" defaultRowHeight="12.75"/>
  <cols>
    <col min="1" max="1" width="5.140625" style="61" customWidth="1"/>
    <col min="2" max="2" width="48.140625" style="3" customWidth="1"/>
    <col min="3" max="3" width="12.421875" style="14" customWidth="1"/>
    <col min="4" max="4" width="10.57421875" style="14" customWidth="1"/>
    <col min="5" max="5" width="12.57421875" style="14" customWidth="1"/>
    <col min="6" max="6" width="12.57421875" style="3" customWidth="1"/>
    <col min="7" max="7" width="13.7109375" style="3" customWidth="1"/>
    <col min="8" max="16384" width="9.140625" style="3" customWidth="1"/>
  </cols>
  <sheetData>
    <row r="1" spans="1:7" ht="45" customHeight="1" thickBot="1">
      <c r="A1" s="221" t="s">
        <v>26</v>
      </c>
      <c r="B1" s="171" t="s">
        <v>27</v>
      </c>
      <c r="C1" s="324" t="s">
        <v>305</v>
      </c>
      <c r="D1" s="324" t="s">
        <v>306</v>
      </c>
      <c r="E1" s="324" t="s">
        <v>305</v>
      </c>
      <c r="F1" s="325" t="s">
        <v>300</v>
      </c>
      <c r="G1" s="326" t="s">
        <v>301</v>
      </c>
    </row>
    <row r="2" spans="1:7" s="55" customFormat="1" ht="15.75">
      <c r="A2" s="56" t="s">
        <v>145</v>
      </c>
      <c r="B2" s="57" t="s">
        <v>144</v>
      </c>
      <c r="C2" s="327">
        <f>SUM(C3+C13+C17+C19+C20+C21)</f>
        <v>3349850</v>
      </c>
      <c r="D2" s="327">
        <f>SUM(D3+D13+D17+D19+D20+D21)</f>
        <v>22863</v>
      </c>
      <c r="E2" s="327">
        <f>SUM(E3+E13+E17+E19+E20+E21)</f>
        <v>3372713</v>
      </c>
      <c r="F2" s="327">
        <f>SUM(F3+F13+F17+F19+F20)</f>
        <v>1328188</v>
      </c>
      <c r="G2" s="549">
        <f>SUM(G3+G13+G17+G19+G20+G21)</f>
        <v>2044525</v>
      </c>
    </row>
    <row r="3" spans="1:7" ht="16.5">
      <c r="A3" s="47">
        <v>1</v>
      </c>
      <c r="B3" s="48" t="s">
        <v>54</v>
      </c>
      <c r="C3" s="22">
        <f>SUM(C4+C5+C12)</f>
        <v>1027000</v>
      </c>
      <c r="D3" s="22">
        <f>SUM(D4+D5+D12)</f>
        <v>0</v>
      </c>
      <c r="E3" s="329">
        <f aca="true" t="shared" si="0" ref="E3:E42">C3+D3</f>
        <v>1027000</v>
      </c>
      <c r="F3" s="22">
        <f>SUM(F4+F5+F12)</f>
        <v>64000</v>
      </c>
      <c r="G3" s="330">
        <f aca="true" t="shared" si="1" ref="G3:G45">E3-F3</f>
        <v>963000</v>
      </c>
    </row>
    <row r="4" spans="1:7" ht="16.5">
      <c r="A4" s="47"/>
      <c r="B4" s="59" t="s">
        <v>55</v>
      </c>
      <c r="C4" s="22">
        <v>64000</v>
      </c>
      <c r="D4" s="22"/>
      <c r="E4" s="329">
        <f t="shared" si="0"/>
        <v>64000</v>
      </c>
      <c r="F4" s="550">
        <v>64000</v>
      </c>
      <c r="G4" s="330">
        <f t="shared" si="1"/>
        <v>0</v>
      </c>
    </row>
    <row r="5" spans="1:7" ht="16.5">
      <c r="A5" s="47"/>
      <c r="B5" s="59" t="s">
        <v>161</v>
      </c>
      <c r="C5" s="331">
        <f>SUM(C6:C11)</f>
        <v>957500</v>
      </c>
      <c r="D5" s="331">
        <f>SUM(D6:D11)</f>
        <v>0</v>
      </c>
      <c r="E5" s="329">
        <f t="shared" si="0"/>
        <v>957500</v>
      </c>
      <c r="F5" s="249"/>
      <c r="G5" s="330">
        <f t="shared" si="1"/>
        <v>957500</v>
      </c>
    </row>
    <row r="6" spans="1:7" ht="16.5">
      <c r="A6" s="47"/>
      <c r="B6" s="59" t="s">
        <v>37</v>
      </c>
      <c r="C6" s="22">
        <v>177000</v>
      </c>
      <c r="D6" s="22"/>
      <c r="E6" s="329">
        <f t="shared" si="0"/>
        <v>177000</v>
      </c>
      <c r="F6" s="249"/>
      <c r="G6" s="330">
        <f t="shared" si="1"/>
        <v>177000</v>
      </c>
    </row>
    <row r="7" spans="1:7" ht="16.5">
      <c r="A7" s="47"/>
      <c r="B7" s="222" t="s">
        <v>38</v>
      </c>
      <c r="C7" s="22">
        <v>19500</v>
      </c>
      <c r="D7" s="22"/>
      <c r="E7" s="329">
        <f t="shared" si="0"/>
        <v>19500</v>
      </c>
      <c r="F7" s="249"/>
      <c r="G7" s="330">
        <f t="shared" si="1"/>
        <v>19500</v>
      </c>
    </row>
    <row r="8" spans="1:7" ht="16.5">
      <c r="A8" s="47"/>
      <c r="B8" s="222" t="s">
        <v>39</v>
      </c>
      <c r="C8" s="22">
        <v>15000</v>
      </c>
      <c r="D8" s="22"/>
      <c r="E8" s="329">
        <f t="shared" si="0"/>
        <v>15000</v>
      </c>
      <c r="F8" s="249"/>
      <c r="G8" s="330">
        <f t="shared" si="1"/>
        <v>15000</v>
      </c>
    </row>
    <row r="9" spans="1:7" ht="16.5">
      <c r="A9" s="47"/>
      <c r="B9" s="222" t="s">
        <v>40</v>
      </c>
      <c r="C9" s="22">
        <v>60000</v>
      </c>
      <c r="D9" s="22"/>
      <c r="E9" s="329">
        <f t="shared" si="0"/>
        <v>60000</v>
      </c>
      <c r="F9" s="249"/>
      <c r="G9" s="330">
        <f t="shared" si="1"/>
        <v>60000</v>
      </c>
    </row>
    <row r="10" spans="1:7" ht="16.5">
      <c r="A10" s="51"/>
      <c r="B10" s="223" t="s">
        <v>162</v>
      </c>
      <c r="C10" s="26">
        <v>1000</v>
      </c>
      <c r="D10" s="26"/>
      <c r="E10" s="329">
        <f t="shared" si="0"/>
        <v>1000</v>
      </c>
      <c r="F10" s="249"/>
      <c r="G10" s="330">
        <f t="shared" si="1"/>
        <v>1000</v>
      </c>
    </row>
    <row r="11" spans="1:7" ht="16.5">
      <c r="A11" s="51"/>
      <c r="B11" s="223" t="s">
        <v>41</v>
      </c>
      <c r="C11" s="26">
        <v>685000</v>
      </c>
      <c r="D11" s="26"/>
      <c r="E11" s="329">
        <f t="shared" si="0"/>
        <v>685000</v>
      </c>
      <c r="F11" s="249"/>
      <c r="G11" s="330">
        <f t="shared" si="1"/>
        <v>685000</v>
      </c>
    </row>
    <row r="12" spans="1:7" ht="16.5">
      <c r="A12" s="47"/>
      <c r="B12" s="59" t="s">
        <v>163</v>
      </c>
      <c r="C12" s="22">
        <v>5500</v>
      </c>
      <c r="D12" s="22"/>
      <c r="E12" s="329">
        <f t="shared" si="0"/>
        <v>5500</v>
      </c>
      <c r="F12" s="249"/>
      <c r="G12" s="330">
        <f t="shared" si="1"/>
        <v>5500</v>
      </c>
    </row>
    <row r="13" spans="1:7" ht="16.5">
      <c r="A13" s="47">
        <v>2</v>
      </c>
      <c r="B13" s="48" t="s">
        <v>164</v>
      </c>
      <c r="C13" s="331">
        <f>SUM(C14+C15+C16)</f>
        <v>1434926</v>
      </c>
      <c r="D13" s="331">
        <f>SUM(D14+D15+D16)</f>
        <v>-28752</v>
      </c>
      <c r="E13" s="329">
        <f t="shared" si="0"/>
        <v>1406174</v>
      </c>
      <c r="F13" s="331">
        <f>SUM(F14+F15+F16)</f>
        <v>978261</v>
      </c>
      <c r="G13" s="330">
        <f t="shared" si="1"/>
        <v>427913</v>
      </c>
    </row>
    <row r="14" spans="1:7" ht="16.5">
      <c r="A14" s="47"/>
      <c r="B14" s="59" t="s">
        <v>7</v>
      </c>
      <c r="C14" s="550">
        <v>1081897</v>
      </c>
      <c r="D14" s="22">
        <v>-30531</v>
      </c>
      <c r="E14" s="329">
        <f t="shared" si="0"/>
        <v>1051366</v>
      </c>
      <c r="F14" s="550">
        <v>888832</v>
      </c>
      <c r="G14" s="330">
        <f t="shared" si="1"/>
        <v>162534</v>
      </c>
    </row>
    <row r="15" spans="1:7" ht="16.5">
      <c r="A15" s="47"/>
      <c r="B15" s="59" t="s">
        <v>480</v>
      </c>
      <c r="C15" s="550">
        <v>108261</v>
      </c>
      <c r="D15" s="22">
        <v>757</v>
      </c>
      <c r="E15" s="329">
        <f t="shared" si="0"/>
        <v>109018</v>
      </c>
      <c r="F15" s="550">
        <v>0</v>
      </c>
      <c r="G15" s="330">
        <f t="shared" si="1"/>
        <v>109018</v>
      </c>
    </row>
    <row r="16" spans="1:7" ht="16.5">
      <c r="A16" s="47"/>
      <c r="B16" s="59" t="s">
        <v>481</v>
      </c>
      <c r="C16" s="550">
        <v>244768</v>
      </c>
      <c r="D16" s="22">
        <v>1022</v>
      </c>
      <c r="E16" s="329">
        <f t="shared" si="0"/>
        <v>245790</v>
      </c>
      <c r="F16" s="550">
        <v>89429</v>
      </c>
      <c r="G16" s="330">
        <f t="shared" si="1"/>
        <v>156361</v>
      </c>
    </row>
    <row r="17" spans="1:7" ht="16.5">
      <c r="A17" s="58">
        <v>3</v>
      </c>
      <c r="B17" s="168" t="s">
        <v>170</v>
      </c>
      <c r="C17" s="18">
        <v>581827</v>
      </c>
      <c r="D17" s="18">
        <v>39982</v>
      </c>
      <c r="E17" s="329">
        <f t="shared" si="0"/>
        <v>621809</v>
      </c>
      <c r="F17" s="550">
        <v>159903</v>
      </c>
      <c r="G17" s="330">
        <f t="shared" si="1"/>
        <v>461906</v>
      </c>
    </row>
    <row r="18" spans="1:7" ht="16.5">
      <c r="A18" s="47"/>
      <c r="B18" s="224" t="s">
        <v>57</v>
      </c>
      <c r="C18" s="22">
        <v>3129</v>
      </c>
      <c r="D18" s="22"/>
      <c r="E18" s="329">
        <f t="shared" si="0"/>
        <v>3129</v>
      </c>
      <c r="F18" s="550"/>
      <c r="G18" s="330">
        <f t="shared" si="1"/>
        <v>3129</v>
      </c>
    </row>
    <row r="19" spans="1:7" ht="16.5">
      <c r="A19" s="47">
        <v>4</v>
      </c>
      <c r="B19" s="48" t="s">
        <v>42</v>
      </c>
      <c r="C19" s="22">
        <v>271463</v>
      </c>
      <c r="D19" s="22">
        <v>12223</v>
      </c>
      <c r="E19" s="329">
        <f t="shared" si="0"/>
        <v>283686</v>
      </c>
      <c r="F19" s="550">
        <v>126024</v>
      </c>
      <c r="G19" s="330">
        <f t="shared" si="1"/>
        <v>157662</v>
      </c>
    </row>
    <row r="20" spans="1:7" ht="16.5">
      <c r="A20" s="51">
        <v>5</v>
      </c>
      <c r="B20" s="52" t="s">
        <v>43</v>
      </c>
      <c r="C20" s="26">
        <v>27634</v>
      </c>
      <c r="D20" s="26">
        <v>-590</v>
      </c>
      <c r="E20" s="329">
        <f t="shared" si="0"/>
        <v>27044</v>
      </c>
      <c r="F20" s="22">
        <v>0</v>
      </c>
      <c r="G20" s="330">
        <f t="shared" si="1"/>
        <v>27044</v>
      </c>
    </row>
    <row r="21" spans="1:7" ht="16.5">
      <c r="A21" s="51">
        <v>6</v>
      </c>
      <c r="B21" s="52" t="s">
        <v>136</v>
      </c>
      <c r="C21" s="26">
        <v>7000</v>
      </c>
      <c r="D21" s="26"/>
      <c r="E21" s="329">
        <f t="shared" si="0"/>
        <v>7000</v>
      </c>
      <c r="F21" s="22"/>
      <c r="G21" s="330">
        <f t="shared" si="1"/>
        <v>7000</v>
      </c>
    </row>
    <row r="22" spans="1:7" ht="16.5">
      <c r="A22" s="47"/>
      <c r="B22" s="48"/>
      <c r="C22" s="22"/>
      <c r="D22" s="22"/>
      <c r="E22" s="327">
        <f t="shared" si="0"/>
        <v>0</v>
      </c>
      <c r="F22" s="22"/>
      <c r="G22" s="328">
        <f t="shared" si="1"/>
        <v>0</v>
      </c>
    </row>
    <row r="23" spans="1:7" ht="16.5">
      <c r="A23" s="56" t="s">
        <v>146</v>
      </c>
      <c r="B23" s="57" t="s">
        <v>147</v>
      </c>
      <c r="C23" s="163">
        <f>SUM(C24:C32)</f>
        <v>3528557</v>
      </c>
      <c r="D23" s="163">
        <f>SUM(D24:D32)</f>
        <v>40252</v>
      </c>
      <c r="E23" s="327">
        <f t="shared" si="0"/>
        <v>3568809</v>
      </c>
      <c r="F23" s="163">
        <f>SUM(F24:F32)</f>
        <v>1955417</v>
      </c>
      <c r="G23" s="328">
        <f t="shared" si="1"/>
        <v>1613392</v>
      </c>
    </row>
    <row r="24" spans="1:7" ht="16.5">
      <c r="A24" s="47">
        <v>1</v>
      </c>
      <c r="B24" s="48" t="s">
        <v>0</v>
      </c>
      <c r="C24" s="22">
        <v>1072111</v>
      </c>
      <c r="D24" s="22">
        <v>10330</v>
      </c>
      <c r="E24" s="329">
        <f t="shared" si="0"/>
        <v>1082441</v>
      </c>
      <c r="F24" s="550">
        <v>673373</v>
      </c>
      <c r="G24" s="330">
        <f t="shared" si="1"/>
        <v>409068</v>
      </c>
    </row>
    <row r="25" spans="1:7" ht="16.5">
      <c r="A25" s="47">
        <v>2</v>
      </c>
      <c r="B25" s="143" t="s">
        <v>165</v>
      </c>
      <c r="C25" s="22">
        <v>303969</v>
      </c>
      <c r="D25" s="22">
        <v>1569</v>
      </c>
      <c r="E25" s="329">
        <f t="shared" si="0"/>
        <v>305538</v>
      </c>
      <c r="F25" s="550">
        <v>188047</v>
      </c>
      <c r="G25" s="330">
        <f t="shared" si="1"/>
        <v>117491</v>
      </c>
    </row>
    <row r="26" spans="1:7" ht="16.5">
      <c r="A26" s="47">
        <v>3</v>
      </c>
      <c r="B26" s="48" t="s">
        <v>18</v>
      </c>
      <c r="C26" s="22">
        <v>1485493</v>
      </c>
      <c r="D26" s="22">
        <v>74251</v>
      </c>
      <c r="E26" s="329">
        <f t="shared" si="0"/>
        <v>1559744</v>
      </c>
      <c r="F26" s="550">
        <v>630101</v>
      </c>
      <c r="G26" s="330">
        <f t="shared" si="1"/>
        <v>929643</v>
      </c>
    </row>
    <row r="27" spans="1:7" ht="16.5">
      <c r="A27" s="47">
        <v>4</v>
      </c>
      <c r="B27" s="48" t="s">
        <v>30</v>
      </c>
      <c r="C27" s="22">
        <v>150087</v>
      </c>
      <c r="D27" s="22">
        <v>-35404</v>
      </c>
      <c r="E27" s="329">
        <f t="shared" si="0"/>
        <v>114683</v>
      </c>
      <c r="F27" s="550">
        <v>107523</v>
      </c>
      <c r="G27" s="330">
        <f t="shared" si="1"/>
        <v>7160</v>
      </c>
    </row>
    <row r="28" spans="1:7" ht="16.5">
      <c r="A28" s="47">
        <v>5</v>
      </c>
      <c r="B28" s="48" t="s">
        <v>28</v>
      </c>
      <c r="C28" s="22">
        <v>126255</v>
      </c>
      <c r="D28" s="22">
        <v>8769</v>
      </c>
      <c r="E28" s="329">
        <f t="shared" si="0"/>
        <v>135024</v>
      </c>
      <c r="F28" s="550">
        <v>127065</v>
      </c>
      <c r="G28" s="330">
        <f t="shared" si="1"/>
        <v>7959</v>
      </c>
    </row>
    <row r="29" spans="1:7" ht="16.5">
      <c r="A29" s="47">
        <v>6</v>
      </c>
      <c r="B29" s="48" t="s">
        <v>29</v>
      </c>
      <c r="C29" s="22">
        <v>299838</v>
      </c>
      <c r="D29" s="22">
        <v>650</v>
      </c>
      <c r="E29" s="329">
        <f t="shared" si="0"/>
        <v>300488</v>
      </c>
      <c r="F29" s="550">
        <v>229308</v>
      </c>
      <c r="G29" s="330">
        <f t="shared" si="1"/>
        <v>71180</v>
      </c>
    </row>
    <row r="30" spans="1:7" ht="16.5">
      <c r="A30" s="47">
        <v>7</v>
      </c>
      <c r="B30" s="48" t="s">
        <v>415</v>
      </c>
      <c r="C30" s="22">
        <v>20080</v>
      </c>
      <c r="D30" s="22"/>
      <c r="E30" s="329">
        <f t="shared" si="0"/>
        <v>20080</v>
      </c>
      <c r="F30" s="22"/>
      <c r="G30" s="330">
        <f t="shared" si="1"/>
        <v>20080</v>
      </c>
    </row>
    <row r="31" spans="1:7" ht="16.5">
      <c r="A31" s="47">
        <v>8</v>
      </c>
      <c r="B31" s="48" t="s">
        <v>31</v>
      </c>
      <c r="C31" s="22">
        <v>24565</v>
      </c>
      <c r="D31" s="22">
        <v>-18985</v>
      </c>
      <c r="E31" s="329">
        <f t="shared" si="0"/>
        <v>5580</v>
      </c>
      <c r="F31" s="22"/>
      <c r="G31" s="330">
        <f t="shared" si="1"/>
        <v>5580</v>
      </c>
    </row>
    <row r="32" spans="1:7" ht="16.5">
      <c r="A32" s="47">
        <v>9</v>
      </c>
      <c r="B32" s="48" t="s">
        <v>32</v>
      </c>
      <c r="C32" s="22">
        <v>46159</v>
      </c>
      <c r="D32" s="22">
        <v>-928</v>
      </c>
      <c r="E32" s="329">
        <f t="shared" si="0"/>
        <v>45231</v>
      </c>
      <c r="F32" s="22">
        <v>0</v>
      </c>
      <c r="G32" s="330">
        <f t="shared" si="1"/>
        <v>45231</v>
      </c>
    </row>
    <row r="33" spans="1:7" ht="16.5">
      <c r="A33" s="47"/>
      <c r="B33" s="48"/>
      <c r="C33" s="22"/>
      <c r="D33" s="22"/>
      <c r="E33" s="329"/>
      <c r="F33" s="249"/>
      <c r="G33" s="328"/>
    </row>
    <row r="34" spans="1:7" s="55" customFormat="1" ht="15.75">
      <c r="A34" s="49"/>
      <c r="B34" s="50" t="s">
        <v>256</v>
      </c>
      <c r="C34" s="198">
        <f>C2-C23</f>
        <v>-178707</v>
      </c>
      <c r="D34" s="198">
        <f>D2-D23</f>
        <v>-17389</v>
      </c>
      <c r="E34" s="327">
        <f t="shared" si="0"/>
        <v>-196096</v>
      </c>
      <c r="F34" s="198">
        <f>F2-F23</f>
        <v>-627229</v>
      </c>
      <c r="G34" s="328">
        <f t="shared" si="1"/>
        <v>431133</v>
      </c>
    </row>
    <row r="35" spans="1:7" s="55" customFormat="1" ht="15.75">
      <c r="A35" s="49"/>
      <c r="B35" s="50"/>
      <c r="C35" s="198"/>
      <c r="D35" s="198"/>
      <c r="E35" s="329"/>
      <c r="F35" s="188"/>
      <c r="G35" s="328"/>
    </row>
    <row r="36" spans="1:7" s="55" customFormat="1" ht="15.75">
      <c r="A36" s="49" t="s">
        <v>148</v>
      </c>
      <c r="B36" s="50" t="s">
        <v>49</v>
      </c>
      <c r="C36" s="198">
        <f>SUM(C37:C38)</f>
        <v>74216</v>
      </c>
      <c r="D36" s="198">
        <f>SUM(D37:D38)</f>
        <v>31442</v>
      </c>
      <c r="E36" s="198">
        <f>SUM(E37:E38)</f>
        <v>105658</v>
      </c>
      <c r="F36" s="198">
        <f>SUM(F37:F38)</f>
        <v>31442</v>
      </c>
      <c r="G36" s="328">
        <f t="shared" si="1"/>
        <v>74216</v>
      </c>
    </row>
    <row r="37" spans="1:7" ht="16.5">
      <c r="A37" s="47">
        <v>1</v>
      </c>
      <c r="B37" s="48" t="s">
        <v>50</v>
      </c>
      <c r="C37" s="22">
        <v>74216</v>
      </c>
      <c r="D37" s="22"/>
      <c r="E37" s="329">
        <f t="shared" si="0"/>
        <v>74216</v>
      </c>
      <c r="F37" s="249"/>
      <c r="G37" s="330">
        <f t="shared" si="1"/>
        <v>74216</v>
      </c>
    </row>
    <row r="38" spans="1:7" ht="16.5">
      <c r="A38" s="58">
        <v>2</v>
      </c>
      <c r="B38" s="168" t="s">
        <v>484</v>
      </c>
      <c r="C38" s="18"/>
      <c r="D38" s="18">
        <v>31442</v>
      </c>
      <c r="E38" s="329">
        <f t="shared" si="0"/>
        <v>31442</v>
      </c>
      <c r="F38" s="550">
        <v>31442</v>
      </c>
      <c r="G38" s="330">
        <f t="shared" si="1"/>
        <v>0</v>
      </c>
    </row>
    <row r="39" spans="1:7" ht="16.5">
      <c r="A39" s="58"/>
      <c r="B39" s="168"/>
      <c r="C39" s="18"/>
      <c r="D39" s="18"/>
      <c r="E39" s="329"/>
      <c r="F39" s="611"/>
      <c r="G39" s="328"/>
    </row>
    <row r="40" spans="1:7" ht="16.5">
      <c r="A40" s="56" t="s">
        <v>149</v>
      </c>
      <c r="B40" s="57" t="s">
        <v>47</v>
      </c>
      <c r="C40" s="163">
        <f>SUM(C41:C42)</f>
        <v>389282</v>
      </c>
      <c r="D40" s="163">
        <f>SUM(D41:D42)</f>
        <v>31442</v>
      </c>
      <c r="E40" s="163">
        <f>SUM(E41:E42)</f>
        <v>420724</v>
      </c>
      <c r="F40" s="612">
        <f>SUM(F41:F42)</f>
        <v>37903</v>
      </c>
      <c r="G40" s="328">
        <f t="shared" si="1"/>
        <v>382821</v>
      </c>
    </row>
    <row r="41" spans="1:7" ht="15" customHeight="1">
      <c r="A41" s="47">
        <v>1</v>
      </c>
      <c r="B41" s="143" t="s">
        <v>482</v>
      </c>
      <c r="C41" s="22">
        <v>389282</v>
      </c>
      <c r="D41" s="22"/>
      <c r="E41" s="329">
        <f t="shared" si="0"/>
        <v>389282</v>
      </c>
      <c r="F41" s="550">
        <v>6461</v>
      </c>
      <c r="G41" s="328">
        <f t="shared" si="1"/>
        <v>382821</v>
      </c>
    </row>
    <row r="42" spans="1:7" ht="15" customHeight="1">
      <c r="A42" s="51">
        <v>2</v>
      </c>
      <c r="B42" s="551" t="s">
        <v>483</v>
      </c>
      <c r="C42" s="26"/>
      <c r="D42" s="26">
        <v>31442</v>
      </c>
      <c r="E42" s="329">
        <f t="shared" si="0"/>
        <v>31442</v>
      </c>
      <c r="F42" s="22">
        <v>31442</v>
      </c>
      <c r="G42" s="328">
        <f t="shared" si="1"/>
        <v>0</v>
      </c>
    </row>
    <row r="43" spans="1:7" ht="16.5">
      <c r="A43" s="51"/>
      <c r="B43" s="52"/>
      <c r="C43" s="26"/>
      <c r="D43" s="26"/>
      <c r="E43" s="329"/>
      <c r="F43" s="249"/>
      <c r="G43" s="328"/>
    </row>
    <row r="44" spans="1:7" s="55" customFormat="1" ht="15.75">
      <c r="A44" s="53"/>
      <c r="B44" s="54" t="s">
        <v>152</v>
      </c>
      <c r="C44" s="333">
        <f>SUM(C2+C40)</f>
        <v>3739132</v>
      </c>
      <c r="D44" s="333">
        <f>SUM(D2+D40)</f>
        <v>54305</v>
      </c>
      <c r="E44" s="333">
        <f>SUM(E2+E40)</f>
        <v>3793437</v>
      </c>
      <c r="F44" s="333">
        <f>SUM(F2+F40)</f>
        <v>1366091</v>
      </c>
      <c r="G44" s="328">
        <f t="shared" si="1"/>
        <v>2427346</v>
      </c>
    </row>
    <row r="45" spans="1:7" s="55" customFormat="1" ht="15.75">
      <c r="A45" s="53"/>
      <c r="B45" s="54" t="s">
        <v>153</v>
      </c>
      <c r="C45" s="333">
        <f>C23+C36</f>
        <v>3602773</v>
      </c>
      <c r="D45" s="333">
        <f>D23+D36</f>
        <v>71694</v>
      </c>
      <c r="E45" s="333">
        <f>E23+E36</f>
        <v>3674467</v>
      </c>
      <c r="F45" s="333">
        <f>F23+F36</f>
        <v>1986859</v>
      </c>
      <c r="G45" s="328">
        <f t="shared" si="1"/>
        <v>1687608</v>
      </c>
    </row>
    <row r="46" spans="1:7" s="55" customFormat="1" ht="15.75">
      <c r="A46" s="53"/>
      <c r="B46" s="54"/>
      <c r="C46" s="333"/>
      <c r="D46" s="333"/>
      <c r="E46" s="333"/>
      <c r="F46" s="188"/>
      <c r="G46" s="330"/>
    </row>
    <row r="47" spans="1:7" ht="16.5">
      <c r="A47" s="47"/>
      <c r="B47" s="50" t="s">
        <v>150</v>
      </c>
      <c r="C47" s="198">
        <f>SUM(C48:C49)</f>
        <v>398</v>
      </c>
      <c r="D47" s="198">
        <f>SUM(D48:D49)</f>
        <v>0</v>
      </c>
      <c r="E47" s="198">
        <f>C47+D47</f>
        <v>398</v>
      </c>
      <c r="F47" s="198">
        <f>SUM(F48:F49)</f>
        <v>333</v>
      </c>
      <c r="G47" s="332">
        <f>SUM(G48:G49)</f>
        <v>398</v>
      </c>
    </row>
    <row r="48" spans="1:7" ht="16.5">
      <c r="A48" s="47"/>
      <c r="B48" s="50" t="s">
        <v>151</v>
      </c>
      <c r="C48" s="22">
        <v>2</v>
      </c>
      <c r="D48" s="22">
        <v>0</v>
      </c>
      <c r="E48" s="22">
        <f>C48+D48</f>
        <v>2</v>
      </c>
      <c r="F48" s="22">
        <v>1</v>
      </c>
      <c r="G48" s="330">
        <v>2</v>
      </c>
    </row>
    <row r="49" spans="1:7" ht="17.25" thickBot="1">
      <c r="A49" s="213"/>
      <c r="B49" s="214" t="s">
        <v>111</v>
      </c>
      <c r="C49" s="167">
        <v>396</v>
      </c>
      <c r="D49" s="167">
        <v>0</v>
      </c>
      <c r="E49" s="167">
        <f>C49+D49</f>
        <v>396</v>
      </c>
      <c r="F49" s="167">
        <v>332</v>
      </c>
      <c r="G49" s="335">
        <v>396</v>
      </c>
    </row>
    <row r="51" ht="16.5">
      <c r="F51" s="14"/>
    </row>
  </sheetData>
  <sheetProtection/>
  <printOptions/>
  <pageMargins left="0.3937007874015748" right="0.31496062992125984" top="0.84" bottom="0.4330708661417323" header="0.2362204724409449" footer="0.1968503937007874"/>
  <pageSetup horizontalDpi="600" verticalDpi="600" orientation="portrait" paperSize="9" scale="85" r:id="rId1"/>
  <headerFooter>
    <oddHeader>&amp;C&amp;"Book Antiqua,Félkövér"&amp;11Keszthely Város Önkormányzata
2014. évi működési költségvetése&amp;R&amp;"Book Antiqua,Félkövér"2. sz.melléklet
ezer Ft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F36" sqref="F36"/>
    </sheetView>
  </sheetViews>
  <sheetFormatPr defaultColWidth="9.140625" defaultRowHeight="12.75"/>
  <cols>
    <col min="1" max="1" width="4.421875" style="0" customWidth="1"/>
    <col min="2" max="2" width="42.140625" style="0" customWidth="1"/>
    <col min="3" max="3" width="12.28125" style="239" customWidth="1"/>
    <col min="4" max="4" width="10.421875" style="239" customWidth="1"/>
    <col min="5" max="5" width="12.140625" style="239" customWidth="1"/>
    <col min="6" max="6" width="11.140625" style="0" customWidth="1"/>
    <col min="7" max="7" width="12.00390625" style="0" customWidth="1"/>
  </cols>
  <sheetData>
    <row r="1" spans="1:7" s="229" customFormat="1" ht="46.5" thickBot="1">
      <c r="A1" s="228" t="s">
        <v>26</v>
      </c>
      <c r="B1" s="227" t="s">
        <v>27</v>
      </c>
      <c r="C1" s="336" t="s">
        <v>305</v>
      </c>
      <c r="D1" s="336" t="s">
        <v>304</v>
      </c>
      <c r="E1" s="336" t="s">
        <v>305</v>
      </c>
      <c r="F1" s="325" t="s">
        <v>302</v>
      </c>
      <c r="G1" s="326" t="s">
        <v>303</v>
      </c>
    </row>
    <row r="2" spans="1:7" s="3" customFormat="1" ht="16.5">
      <c r="A2" s="181" t="s">
        <v>145</v>
      </c>
      <c r="B2" s="182" t="s">
        <v>20</v>
      </c>
      <c r="C2" s="337">
        <f>SUM(C3+C8+C9+C10+C11)</f>
        <v>1079729</v>
      </c>
      <c r="D2" s="337">
        <f>SUM(D3+D8+D9+D10+D11)</f>
        <v>948</v>
      </c>
      <c r="E2" s="337">
        <f>SUM(E3+E8+E9+E10+E11)</f>
        <v>1080677</v>
      </c>
      <c r="F2" s="337">
        <f>SUM(F3+F8+F9+F10)</f>
        <v>0</v>
      </c>
      <c r="G2" s="473">
        <f>E2-F2</f>
        <v>1080677</v>
      </c>
    </row>
    <row r="3" spans="1:7" s="3" customFormat="1" ht="16.5">
      <c r="A3" s="47">
        <v>1</v>
      </c>
      <c r="B3" s="48" t="s">
        <v>166</v>
      </c>
      <c r="C3" s="22">
        <f>SUM(C4+C7)</f>
        <v>185615</v>
      </c>
      <c r="D3" s="22">
        <f>SUM(D4+D7)</f>
        <v>948</v>
      </c>
      <c r="E3" s="22">
        <f>C3+D3</f>
        <v>186563</v>
      </c>
      <c r="F3" s="249"/>
      <c r="G3" s="195">
        <f aca="true" t="shared" si="0" ref="G3:G36">E3-F3</f>
        <v>186563</v>
      </c>
    </row>
    <row r="4" spans="1:7" s="3" customFormat="1" ht="16.5">
      <c r="A4" s="47"/>
      <c r="B4" s="59" t="s">
        <v>167</v>
      </c>
      <c r="C4" s="22">
        <v>80615</v>
      </c>
      <c r="D4" s="22">
        <v>948</v>
      </c>
      <c r="E4" s="22">
        <f aca="true" t="shared" si="1" ref="E4:E11">C4+D4</f>
        <v>81563</v>
      </c>
      <c r="F4" s="249"/>
      <c r="G4" s="195">
        <f t="shared" si="0"/>
        <v>81563</v>
      </c>
    </row>
    <row r="5" spans="1:7" s="3" customFormat="1" ht="16.5">
      <c r="A5" s="47"/>
      <c r="B5" s="169" t="s">
        <v>168</v>
      </c>
      <c r="C5" s="22">
        <v>62522</v>
      </c>
      <c r="D5" s="22"/>
      <c r="E5" s="22">
        <f t="shared" si="1"/>
        <v>62522</v>
      </c>
      <c r="F5" s="249"/>
      <c r="G5" s="195">
        <f t="shared" si="0"/>
        <v>62522</v>
      </c>
    </row>
    <row r="6" spans="1:7" s="3" customFormat="1" ht="16.5">
      <c r="A6" s="47"/>
      <c r="B6" s="169" t="s">
        <v>169</v>
      </c>
      <c r="C6" s="22">
        <v>7715</v>
      </c>
      <c r="D6" s="22"/>
      <c r="E6" s="22">
        <f t="shared" si="1"/>
        <v>7715</v>
      </c>
      <c r="F6" s="249"/>
      <c r="G6" s="195">
        <f t="shared" si="0"/>
        <v>7715</v>
      </c>
    </row>
    <row r="7" spans="1:7" s="3" customFormat="1" ht="16.5">
      <c r="A7" s="47"/>
      <c r="B7" s="225" t="s">
        <v>171</v>
      </c>
      <c r="C7" s="22">
        <v>105000</v>
      </c>
      <c r="D7" s="22"/>
      <c r="E7" s="22">
        <f t="shared" si="1"/>
        <v>105000</v>
      </c>
      <c r="F7" s="249"/>
      <c r="G7" s="195">
        <f t="shared" si="0"/>
        <v>105000</v>
      </c>
    </row>
    <row r="8" spans="1:7" s="3" customFormat="1" ht="33">
      <c r="A8" s="47">
        <v>2</v>
      </c>
      <c r="B8" s="143" t="s">
        <v>343</v>
      </c>
      <c r="C8" s="22">
        <v>122137</v>
      </c>
      <c r="D8" s="22"/>
      <c r="E8" s="22">
        <f t="shared" si="1"/>
        <v>122137</v>
      </c>
      <c r="F8" s="249"/>
      <c r="G8" s="195">
        <f t="shared" si="0"/>
        <v>122137</v>
      </c>
    </row>
    <row r="9" spans="1:7" s="3" customFormat="1" ht="16.5">
      <c r="A9" s="47">
        <v>3</v>
      </c>
      <c r="B9" s="48" t="s">
        <v>44</v>
      </c>
      <c r="C9" s="22">
        <v>745082</v>
      </c>
      <c r="D9" s="22"/>
      <c r="E9" s="22">
        <f t="shared" si="1"/>
        <v>745082</v>
      </c>
      <c r="F9" s="249"/>
      <c r="G9" s="195">
        <f t="shared" si="0"/>
        <v>745082</v>
      </c>
    </row>
    <row r="10" spans="1:7" s="3" customFormat="1" ht="16.5">
      <c r="A10" s="47">
        <v>4</v>
      </c>
      <c r="B10" s="48" t="s">
        <v>45</v>
      </c>
      <c r="C10" s="22">
        <v>26295</v>
      </c>
      <c r="D10" s="22"/>
      <c r="E10" s="22">
        <f t="shared" si="1"/>
        <v>26295</v>
      </c>
      <c r="F10" s="249"/>
      <c r="G10" s="195">
        <f t="shared" si="0"/>
        <v>26295</v>
      </c>
    </row>
    <row r="11" spans="1:7" s="3" customFormat="1" ht="16.5">
      <c r="A11" s="47">
        <v>5</v>
      </c>
      <c r="B11" s="52" t="s">
        <v>136</v>
      </c>
      <c r="C11" s="22">
        <v>600</v>
      </c>
      <c r="D11" s="22"/>
      <c r="E11" s="22">
        <f t="shared" si="1"/>
        <v>600</v>
      </c>
      <c r="F11" s="249"/>
      <c r="G11" s="195">
        <f t="shared" si="0"/>
        <v>600</v>
      </c>
    </row>
    <row r="12" spans="1:7" s="55" customFormat="1" ht="15.75">
      <c r="A12" s="49"/>
      <c r="B12" s="50"/>
      <c r="C12" s="198"/>
      <c r="D12" s="198"/>
      <c r="E12" s="198"/>
      <c r="F12" s="188"/>
      <c r="G12" s="332">
        <f t="shared" si="0"/>
        <v>0</v>
      </c>
    </row>
    <row r="13" spans="1:7" s="3" customFormat="1" ht="16.5">
      <c r="A13" s="49" t="s">
        <v>146</v>
      </c>
      <c r="B13" s="50" t="s">
        <v>101</v>
      </c>
      <c r="C13" s="198">
        <f>SUM(C14:C19)</f>
        <v>1363992</v>
      </c>
      <c r="D13" s="198">
        <f>SUM(D14:D19)</f>
        <v>-16441</v>
      </c>
      <c r="E13" s="198">
        <f>SUM(E14:E19)</f>
        <v>1347551</v>
      </c>
      <c r="F13" s="198">
        <f>SUM(F14:F18)</f>
        <v>148998</v>
      </c>
      <c r="G13" s="332">
        <f t="shared" si="0"/>
        <v>1198553</v>
      </c>
    </row>
    <row r="14" spans="1:7" s="3" customFormat="1" ht="16.5">
      <c r="A14" s="47">
        <v>1</v>
      </c>
      <c r="B14" s="48" t="s">
        <v>154</v>
      </c>
      <c r="C14" s="22">
        <v>1056324</v>
      </c>
      <c r="D14" s="22">
        <v>-33029</v>
      </c>
      <c r="E14" s="22">
        <f aca="true" t="shared" si="2" ref="E14:E19">C14+D14</f>
        <v>1023295</v>
      </c>
      <c r="F14" s="22">
        <v>80178</v>
      </c>
      <c r="G14" s="195">
        <f t="shared" si="0"/>
        <v>943117</v>
      </c>
    </row>
    <row r="15" spans="1:7" s="3" customFormat="1" ht="16.5">
      <c r="A15" s="47">
        <v>2</v>
      </c>
      <c r="B15" s="48" t="s">
        <v>53</v>
      </c>
      <c r="C15" s="22">
        <v>141082</v>
      </c>
      <c r="D15" s="22">
        <v>836</v>
      </c>
      <c r="E15" s="22">
        <f t="shared" si="2"/>
        <v>141918</v>
      </c>
      <c r="F15" s="22">
        <v>68794</v>
      </c>
      <c r="G15" s="195">
        <f t="shared" si="0"/>
        <v>73124</v>
      </c>
    </row>
    <row r="16" spans="1:7" s="3" customFormat="1" ht="16.5">
      <c r="A16" s="47">
        <v>3</v>
      </c>
      <c r="B16" s="48" t="s">
        <v>33</v>
      </c>
      <c r="C16" s="22">
        <v>0</v>
      </c>
      <c r="D16" s="22"/>
      <c r="E16" s="22">
        <f t="shared" si="2"/>
        <v>0</v>
      </c>
      <c r="F16" s="249"/>
      <c r="G16" s="195">
        <f t="shared" si="0"/>
        <v>0</v>
      </c>
    </row>
    <row r="17" spans="1:7" s="3" customFormat="1" ht="16.5">
      <c r="A17" s="51">
        <v>4</v>
      </c>
      <c r="B17" s="52" t="s">
        <v>34</v>
      </c>
      <c r="C17" s="26">
        <v>46986</v>
      </c>
      <c r="D17" s="26">
        <v>15752</v>
      </c>
      <c r="E17" s="22">
        <f t="shared" si="2"/>
        <v>62738</v>
      </c>
      <c r="F17" s="22">
        <v>26</v>
      </c>
      <c r="G17" s="195">
        <f t="shared" si="0"/>
        <v>62712</v>
      </c>
    </row>
    <row r="18" spans="1:7" s="3" customFormat="1" ht="16.5">
      <c r="A18" s="51">
        <v>5</v>
      </c>
      <c r="B18" s="52" t="s">
        <v>35</v>
      </c>
      <c r="C18" s="26">
        <v>99914</v>
      </c>
      <c r="D18" s="26"/>
      <c r="E18" s="22">
        <f t="shared" si="2"/>
        <v>99914</v>
      </c>
      <c r="F18" s="249"/>
      <c r="G18" s="195">
        <f t="shared" si="0"/>
        <v>99914</v>
      </c>
    </row>
    <row r="19" spans="1:7" s="3" customFormat="1" ht="16.5">
      <c r="A19" s="51">
        <v>6</v>
      </c>
      <c r="B19" s="48" t="s">
        <v>36</v>
      </c>
      <c r="C19" s="26">
        <v>19686</v>
      </c>
      <c r="D19" s="26"/>
      <c r="E19" s="26">
        <f t="shared" si="2"/>
        <v>19686</v>
      </c>
      <c r="F19" s="249"/>
      <c r="G19" s="195">
        <f t="shared" si="0"/>
        <v>19686</v>
      </c>
    </row>
    <row r="20" spans="1:7" s="55" customFormat="1" ht="15.75">
      <c r="A20" s="53"/>
      <c r="B20" s="54"/>
      <c r="C20" s="333"/>
      <c r="D20" s="333"/>
      <c r="E20" s="333"/>
      <c r="F20" s="188"/>
      <c r="G20" s="195">
        <f t="shared" si="0"/>
        <v>0</v>
      </c>
    </row>
    <row r="21" spans="1:7" s="3" customFormat="1" ht="16.5">
      <c r="A21" s="49"/>
      <c r="B21" s="50" t="s">
        <v>257</v>
      </c>
      <c r="C21" s="198">
        <f>C2-C13</f>
        <v>-284263</v>
      </c>
      <c r="D21" s="198">
        <f>D2-D13</f>
        <v>17389</v>
      </c>
      <c r="E21" s="198">
        <f>E2-E13</f>
        <v>-266874</v>
      </c>
      <c r="F21" s="198">
        <f>F2-F13</f>
        <v>-148998</v>
      </c>
      <c r="G21" s="332">
        <f t="shared" si="0"/>
        <v>-117876</v>
      </c>
    </row>
    <row r="22" spans="1:7" s="3" customFormat="1" ht="16.5">
      <c r="A22" s="49"/>
      <c r="B22" s="50"/>
      <c r="C22" s="198"/>
      <c r="D22" s="198"/>
      <c r="E22" s="198"/>
      <c r="F22" s="249"/>
      <c r="G22" s="332">
        <f t="shared" si="0"/>
        <v>0</v>
      </c>
    </row>
    <row r="23" spans="1:7" s="55" customFormat="1" ht="15.75">
      <c r="A23" s="49" t="s">
        <v>148</v>
      </c>
      <c r="B23" s="50" t="s">
        <v>49</v>
      </c>
      <c r="C23" s="198">
        <f>SUM(C24:C24)</f>
        <v>124429</v>
      </c>
      <c r="D23" s="198">
        <f>SUM(D24:D24)</f>
        <v>0</v>
      </c>
      <c r="E23" s="198">
        <f>C23+D23</f>
        <v>124429</v>
      </c>
      <c r="F23" s="198">
        <f>SUM(F24:F24)</f>
        <v>0</v>
      </c>
      <c r="G23" s="195">
        <f t="shared" si="0"/>
        <v>124429</v>
      </c>
    </row>
    <row r="24" spans="1:7" s="3" customFormat="1" ht="16.5">
      <c r="A24" s="47">
        <v>1</v>
      </c>
      <c r="B24" s="48" t="s">
        <v>51</v>
      </c>
      <c r="C24" s="22">
        <v>124429</v>
      </c>
      <c r="D24" s="22"/>
      <c r="E24" s="22">
        <f aca="true" t="shared" si="3" ref="E24:E36">C24+D24</f>
        <v>124429</v>
      </c>
      <c r="F24" s="249"/>
      <c r="G24" s="195">
        <f t="shared" si="0"/>
        <v>124429</v>
      </c>
    </row>
    <row r="25" spans="1:7" s="3" customFormat="1" ht="16.5">
      <c r="A25" s="47"/>
      <c r="B25" s="48"/>
      <c r="C25" s="22"/>
      <c r="D25" s="22"/>
      <c r="E25" s="198">
        <f t="shared" si="3"/>
        <v>0</v>
      </c>
      <c r="F25" s="249"/>
      <c r="G25" s="195">
        <f t="shared" si="0"/>
        <v>0</v>
      </c>
    </row>
    <row r="26" spans="1:7" s="3" customFormat="1" ht="16.5">
      <c r="A26" s="49" t="s">
        <v>149</v>
      </c>
      <c r="B26" s="50" t="s">
        <v>92</v>
      </c>
      <c r="C26" s="198">
        <f>SUM(C29+C31)</f>
        <v>272333</v>
      </c>
      <c r="D26" s="198">
        <f>SUM(D29+D31)</f>
        <v>0</v>
      </c>
      <c r="E26" s="198">
        <f t="shared" si="3"/>
        <v>272333</v>
      </c>
      <c r="F26" s="198">
        <f>SUM(F29+F31)</f>
        <v>1564</v>
      </c>
      <c r="G26" s="332">
        <f t="shared" si="0"/>
        <v>270769</v>
      </c>
    </row>
    <row r="27" spans="1:7" s="3" customFormat="1" ht="16.5">
      <c r="A27" s="49"/>
      <c r="B27" s="50"/>
      <c r="C27" s="198"/>
      <c r="D27" s="198"/>
      <c r="E27" s="198">
        <f t="shared" si="3"/>
        <v>0</v>
      </c>
      <c r="F27" s="249"/>
      <c r="G27" s="332">
        <f t="shared" si="0"/>
        <v>0</v>
      </c>
    </row>
    <row r="28" spans="1:7" s="3" customFormat="1" ht="16.5">
      <c r="A28" s="49"/>
      <c r="B28" s="60" t="s">
        <v>137</v>
      </c>
      <c r="C28" s="198"/>
      <c r="D28" s="198"/>
      <c r="E28" s="198">
        <f t="shared" si="3"/>
        <v>0</v>
      </c>
      <c r="F28" s="249"/>
      <c r="G28" s="332">
        <f t="shared" si="0"/>
        <v>0</v>
      </c>
    </row>
    <row r="29" spans="1:7" s="3" customFormat="1" ht="33">
      <c r="A29" s="47">
        <v>1</v>
      </c>
      <c r="B29" s="143" t="s">
        <v>138</v>
      </c>
      <c r="C29" s="22">
        <v>225838</v>
      </c>
      <c r="D29" s="22"/>
      <c r="E29" s="198">
        <f t="shared" si="3"/>
        <v>225838</v>
      </c>
      <c r="F29" s="22">
        <v>1564</v>
      </c>
      <c r="G29" s="332">
        <f t="shared" si="0"/>
        <v>224274</v>
      </c>
    </row>
    <row r="30" spans="1:7" s="3" customFormat="1" ht="16.5">
      <c r="A30" s="47"/>
      <c r="B30" s="143"/>
      <c r="C30" s="22"/>
      <c r="D30" s="22"/>
      <c r="E30" s="198">
        <f t="shared" si="3"/>
        <v>0</v>
      </c>
      <c r="F30" s="249"/>
      <c r="G30" s="332">
        <f t="shared" si="0"/>
        <v>0</v>
      </c>
    </row>
    <row r="31" spans="1:7" s="55" customFormat="1" ht="15.75">
      <c r="A31" s="49"/>
      <c r="B31" s="50" t="s">
        <v>46</v>
      </c>
      <c r="C31" s="198">
        <f>SUM(C32:C32)</f>
        <v>46495</v>
      </c>
      <c r="D31" s="198">
        <f>SUM(D32:D32)</f>
        <v>0</v>
      </c>
      <c r="E31" s="198">
        <f t="shared" si="3"/>
        <v>46495</v>
      </c>
      <c r="F31" s="198">
        <f>SUM(F32:F32)</f>
        <v>0</v>
      </c>
      <c r="G31" s="332">
        <f t="shared" si="0"/>
        <v>46495</v>
      </c>
    </row>
    <row r="32" spans="1:7" s="3" customFormat="1" ht="16.5">
      <c r="A32" s="47">
        <v>1</v>
      </c>
      <c r="B32" s="48" t="s">
        <v>48</v>
      </c>
      <c r="C32" s="22">
        <v>46495</v>
      </c>
      <c r="D32" s="22"/>
      <c r="E32" s="22">
        <f t="shared" si="3"/>
        <v>46495</v>
      </c>
      <c r="F32" s="249"/>
      <c r="G32" s="195">
        <f t="shared" si="0"/>
        <v>46495</v>
      </c>
    </row>
    <row r="33" spans="1:7" ht="16.5">
      <c r="A33" s="173"/>
      <c r="B33" s="52"/>
      <c r="C33" s="274"/>
      <c r="D33" s="274"/>
      <c r="E33" s="198">
        <f t="shared" si="3"/>
        <v>0</v>
      </c>
      <c r="F33" s="338"/>
      <c r="G33" s="332">
        <f t="shared" si="0"/>
        <v>0</v>
      </c>
    </row>
    <row r="34" spans="1:7" s="172" customFormat="1" ht="15.75">
      <c r="A34" s="174"/>
      <c r="B34" s="54" t="s">
        <v>155</v>
      </c>
      <c r="C34" s="198">
        <f>SUM(C2+C26)</f>
        <v>1352062</v>
      </c>
      <c r="D34" s="198">
        <f>SUM(D2+D26)</f>
        <v>948</v>
      </c>
      <c r="E34" s="198">
        <f t="shared" si="3"/>
        <v>1353010</v>
      </c>
      <c r="F34" s="198">
        <f>SUM(F2+F26)</f>
        <v>1564</v>
      </c>
      <c r="G34" s="332">
        <f t="shared" si="0"/>
        <v>1351446</v>
      </c>
    </row>
    <row r="35" spans="1:7" s="172" customFormat="1" ht="15.75">
      <c r="A35" s="226"/>
      <c r="B35" s="54"/>
      <c r="C35" s="333"/>
      <c r="D35" s="333"/>
      <c r="E35" s="198">
        <f t="shared" si="3"/>
        <v>0</v>
      </c>
      <c r="F35" s="275"/>
      <c r="G35" s="332">
        <f t="shared" si="0"/>
        <v>0</v>
      </c>
    </row>
    <row r="36" spans="1:7" s="172" customFormat="1" ht="16.5" thickBot="1">
      <c r="A36" s="215"/>
      <c r="B36" s="62" t="s">
        <v>156</v>
      </c>
      <c r="C36" s="339">
        <f>C13+C23</f>
        <v>1488421</v>
      </c>
      <c r="D36" s="339">
        <f>D13+D23</f>
        <v>-16441</v>
      </c>
      <c r="E36" s="339">
        <f t="shared" si="3"/>
        <v>1471980</v>
      </c>
      <c r="F36" s="339">
        <f>F13+F23</f>
        <v>148998</v>
      </c>
      <c r="G36" s="474">
        <f t="shared" si="0"/>
        <v>1322982</v>
      </c>
    </row>
  </sheetData>
  <sheetProtection/>
  <printOptions/>
  <pageMargins left="0.35433070866141736" right="0.2362204724409449" top="1.1811023622047245" bottom="0.7480314960629921" header="0.31496062992125984" footer="0.31496062992125984"/>
  <pageSetup horizontalDpi="600" verticalDpi="600" orientation="portrait" paperSize="9" scale="95" r:id="rId1"/>
  <headerFooter>
    <oddHeader>&amp;C&amp;"Book Antiqua,Félkövér"&amp;12Keszthely Város Önkormányzata
2014. évi felhalmozási költségvetése&amp;R&amp;"Book Antiqua,Félkövér"&amp;11 3. sz. melléklet
ezer Ft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V23"/>
  <sheetViews>
    <sheetView zoomScale="84" zoomScaleNormal="84" zoomScalePageLayoutView="0" workbookViewId="0" topLeftCell="A7">
      <selection activeCell="J17" sqref="J17"/>
    </sheetView>
  </sheetViews>
  <sheetFormatPr defaultColWidth="9.140625" defaultRowHeight="12.75"/>
  <cols>
    <col min="1" max="1" width="10.421875" style="1" customWidth="1"/>
    <col min="2" max="2" width="7.140625" style="89" customWidth="1"/>
    <col min="3" max="3" width="7.00390625" style="90" bestFit="1" customWidth="1"/>
    <col min="4" max="4" width="7.00390625" style="1" bestFit="1" customWidth="1"/>
    <col min="5" max="5" width="8.00390625" style="91" bestFit="1" customWidth="1"/>
    <col min="6" max="6" width="8.00390625" style="1" customWidth="1"/>
    <col min="7" max="7" width="7.28125" style="1" bestFit="1" customWidth="1"/>
    <col min="8" max="8" width="8.140625" style="1" customWidth="1"/>
    <col min="9" max="9" width="8.421875" style="1" customWidth="1"/>
    <col min="10" max="10" width="6.28125" style="1" bestFit="1" customWidth="1"/>
    <col min="11" max="11" width="7.140625" style="1" customWidth="1"/>
    <col min="12" max="12" width="8.140625" style="1" customWidth="1"/>
    <col min="13" max="13" width="7.00390625" style="1" customWidth="1"/>
    <col min="14" max="14" width="7.57421875" style="1" customWidth="1"/>
    <col min="15" max="15" width="6.57421875" style="1" customWidth="1"/>
    <col min="16" max="16" width="6.7109375" style="1" customWidth="1"/>
    <col min="17" max="17" width="7.28125" style="1" bestFit="1" customWidth="1"/>
    <col min="18" max="18" width="7.00390625" style="1" bestFit="1" customWidth="1"/>
    <col min="19" max="19" width="5.57421875" style="1" customWidth="1"/>
    <col min="20" max="20" width="7.00390625" style="1" bestFit="1" customWidth="1"/>
    <col min="21" max="21" width="7.00390625" style="1" customWidth="1"/>
    <col min="22" max="22" width="8.7109375" style="1" customWidth="1"/>
    <col min="23" max="16384" width="9.140625" style="1" customWidth="1"/>
  </cols>
  <sheetData>
    <row r="1" spans="1:22" ht="14.25" customHeight="1">
      <c r="A1" s="616" t="s">
        <v>84</v>
      </c>
      <c r="B1" s="628" t="s">
        <v>20</v>
      </c>
      <c r="C1" s="629"/>
      <c r="D1" s="629"/>
      <c r="E1" s="629"/>
      <c r="F1" s="629"/>
      <c r="G1" s="629"/>
      <c r="H1" s="629"/>
      <c r="I1" s="629"/>
      <c r="J1" s="629"/>
      <c r="K1" s="629"/>
      <c r="L1" s="629"/>
      <c r="M1" s="629"/>
      <c r="N1" s="629"/>
      <c r="O1" s="629"/>
      <c r="P1" s="629"/>
      <c r="Q1" s="630" t="s">
        <v>49</v>
      </c>
      <c r="R1" s="631"/>
      <c r="S1" s="631"/>
      <c r="T1" s="631"/>
      <c r="U1" s="632"/>
      <c r="V1" s="613" t="s">
        <v>93</v>
      </c>
    </row>
    <row r="2" spans="1:22" ht="13.5">
      <c r="A2" s="617"/>
      <c r="B2" s="623" t="s">
        <v>2</v>
      </c>
      <c r="C2" s="624"/>
      <c r="D2" s="624"/>
      <c r="E2" s="624"/>
      <c r="F2" s="624"/>
      <c r="G2" s="624"/>
      <c r="H2" s="624"/>
      <c r="I2" s="624"/>
      <c r="J2" s="625"/>
      <c r="K2" s="626" t="s">
        <v>3</v>
      </c>
      <c r="L2" s="626"/>
      <c r="M2" s="626"/>
      <c r="N2" s="626"/>
      <c r="O2" s="627"/>
      <c r="P2" s="633" t="s">
        <v>410</v>
      </c>
      <c r="Q2" s="622" t="s">
        <v>124</v>
      </c>
      <c r="R2" s="622"/>
      <c r="S2" s="622" t="s">
        <v>521</v>
      </c>
      <c r="T2" s="622"/>
      <c r="U2" s="622" t="s">
        <v>489</v>
      </c>
      <c r="V2" s="614"/>
    </row>
    <row r="3" spans="1:22" ht="38.25" customHeight="1">
      <c r="A3" s="617"/>
      <c r="B3" s="633" t="s">
        <v>520</v>
      </c>
      <c r="C3" s="636" t="s">
        <v>54</v>
      </c>
      <c r="D3" s="633"/>
      <c r="E3" s="633"/>
      <c r="F3" s="619" t="s">
        <v>85</v>
      </c>
      <c r="G3" s="637"/>
      <c r="H3" s="620"/>
      <c r="I3" s="619" t="s">
        <v>77</v>
      </c>
      <c r="J3" s="620"/>
      <c r="K3" s="619" t="s">
        <v>513</v>
      </c>
      <c r="L3" s="637"/>
      <c r="M3" s="637"/>
      <c r="N3" s="619" t="s">
        <v>123</v>
      </c>
      <c r="O3" s="620"/>
      <c r="P3" s="634"/>
      <c r="Q3" s="621" t="s">
        <v>519</v>
      </c>
      <c r="R3" s="621"/>
      <c r="S3" s="621" t="s">
        <v>83</v>
      </c>
      <c r="T3" s="621" t="s">
        <v>129</v>
      </c>
      <c r="U3" s="622"/>
      <c r="V3" s="614"/>
    </row>
    <row r="4" spans="1:22" ht="66.75" customHeight="1">
      <c r="A4" s="618"/>
      <c r="B4" s="634"/>
      <c r="C4" s="77" t="s">
        <v>56</v>
      </c>
      <c r="D4" s="77" t="s">
        <v>127</v>
      </c>
      <c r="E4" s="77" t="s">
        <v>88</v>
      </c>
      <c r="F4" s="77" t="s">
        <v>130</v>
      </c>
      <c r="G4" s="77" t="s">
        <v>79</v>
      </c>
      <c r="H4" s="78" t="s">
        <v>518</v>
      </c>
      <c r="I4" s="79" t="s">
        <v>10</v>
      </c>
      <c r="J4" s="80" t="s">
        <v>5</v>
      </c>
      <c r="K4" s="77" t="s">
        <v>89</v>
      </c>
      <c r="L4" s="77" t="s">
        <v>128</v>
      </c>
      <c r="M4" s="77" t="s">
        <v>80</v>
      </c>
      <c r="N4" s="78" t="s">
        <v>90</v>
      </c>
      <c r="O4" s="79" t="s">
        <v>91</v>
      </c>
      <c r="P4" s="635"/>
      <c r="Q4" s="569" t="s">
        <v>81</v>
      </c>
      <c r="R4" s="97" t="s">
        <v>82</v>
      </c>
      <c r="S4" s="621"/>
      <c r="T4" s="621"/>
      <c r="U4" s="622"/>
      <c r="V4" s="615"/>
    </row>
    <row r="5" spans="1:22" ht="14.25" thickBot="1">
      <c r="A5" s="82">
        <v>1</v>
      </c>
      <c r="B5" s="83">
        <v>2</v>
      </c>
      <c r="C5" s="83">
        <v>3</v>
      </c>
      <c r="D5" s="84">
        <v>4</v>
      </c>
      <c r="E5" s="83">
        <v>5</v>
      </c>
      <c r="F5" s="83">
        <v>6</v>
      </c>
      <c r="G5" s="83">
        <v>7</v>
      </c>
      <c r="H5" s="83">
        <v>8</v>
      </c>
      <c r="I5" s="83">
        <v>9</v>
      </c>
      <c r="J5" s="83">
        <v>10</v>
      </c>
      <c r="K5" s="83">
        <v>11</v>
      </c>
      <c r="L5" s="83">
        <v>12</v>
      </c>
      <c r="M5" s="83">
        <v>13</v>
      </c>
      <c r="N5" s="83">
        <v>14</v>
      </c>
      <c r="O5" s="83">
        <v>15</v>
      </c>
      <c r="P5" s="85">
        <v>16</v>
      </c>
      <c r="Q5" s="85">
        <v>17</v>
      </c>
      <c r="R5" s="85">
        <v>18</v>
      </c>
      <c r="S5" s="83">
        <v>19</v>
      </c>
      <c r="T5" s="85">
        <v>20</v>
      </c>
      <c r="U5" s="83">
        <v>21</v>
      </c>
      <c r="V5" s="86">
        <v>22</v>
      </c>
    </row>
    <row r="6" spans="1:22" ht="51">
      <c r="A6" s="185" t="s">
        <v>379</v>
      </c>
      <c r="B6" s="157">
        <v>231996</v>
      </c>
      <c r="C6" s="157">
        <v>957500</v>
      </c>
      <c r="D6" s="157">
        <v>64000</v>
      </c>
      <c r="E6" s="157">
        <v>5500</v>
      </c>
      <c r="F6" s="157">
        <v>1081897</v>
      </c>
      <c r="G6" s="157">
        <v>244768</v>
      </c>
      <c r="H6" s="157">
        <v>108261</v>
      </c>
      <c r="I6" s="157">
        <v>99830</v>
      </c>
      <c r="J6" s="157">
        <v>26984</v>
      </c>
      <c r="K6" s="157">
        <v>70237</v>
      </c>
      <c r="L6" s="157">
        <v>105000</v>
      </c>
      <c r="M6" s="157">
        <v>122137</v>
      </c>
      <c r="N6" s="157">
        <v>745082</v>
      </c>
      <c r="O6" s="157">
        <v>26295</v>
      </c>
      <c r="P6" s="157">
        <v>7000</v>
      </c>
      <c r="Q6" s="157">
        <v>313293</v>
      </c>
      <c r="R6" s="157">
        <v>223500</v>
      </c>
      <c r="S6" s="157"/>
      <c r="T6" s="93">
        <v>46495</v>
      </c>
      <c r="U6" s="267"/>
      <c r="V6" s="571">
        <f>SUM(B6:U6)</f>
        <v>4479775</v>
      </c>
    </row>
    <row r="7" spans="1:22" ht="15">
      <c r="A7" s="340" t="s">
        <v>304</v>
      </c>
      <c r="B7" s="158">
        <v>0</v>
      </c>
      <c r="C7" s="158"/>
      <c r="D7" s="158"/>
      <c r="E7" s="158"/>
      <c r="F7" s="158">
        <v>-30531</v>
      </c>
      <c r="G7" s="158">
        <v>1022</v>
      </c>
      <c r="H7" s="158">
        <v>757</v>
      </c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267"/>
      <c r="U7" s="94">
        <v>31442</v>
      </c>
      <c r="V7" s="341">
        <f>SUM(B7:U7)</f>
        <v>2690</v>
      </c>
    </row>
    <row r="8" spans="1:22" ht="25.5">
      <c r="A8" s="340" t="s">
        <v>305</v>
      </c>
      <c r="B8" s="158">
        <f>B6+B7</f>
        <v>231996</v>
      </c>
      <c r="C8" s="158">
        <f aca="true" t="shared" si="0" ref="C8:V8">C6+C7</f>
        <v>957500</v>
      </c>
      <c r="D8" s="158">
        <f t="shared" si="0"/>
        <v>64000</v>
      </c>
      <c r="E8" s="158">
        <f t="shared" si="0"/>
        <v>5500</v>
      </c>
      <c r="F8" s="158">
        <f t="shared" si="0"/>
        <v>1051366</v>
      </c>
      <c r="G8" s="158">
        <f t="shared" si="0"/>
        <v>245790</v>
      </c>
      <c r="H8" s="158">
        <f t="shared" si="0"/>
        <v>109018</v>
      </c>
      <c r="I8" s="158">
        <f t="shared" si="0"/>
        <v>99830</v>
      </c>
      <c r="J8" s="158">
        <f t="shared" si="0"/>
        <v>26984</v>
      </c>
      <c r="K8" s="158">
        <f t="shared" si="0"/>
        <v>70237</v>
      </c>
      <c r="L8" s="158">
        <f t="shared" si="0"/>
        <v>105000</v>
      </c>
      <c r="M8" s="158">
        <f t="shared" si="0"/>
        <v>122137</v>
      </c>
      <c r="N8" s="158">
        <f t="shared" si="0"/>
        <v>745082</v>
      </c>
      <c r="O8" s="158">
        <f t="shared" si="0"/>
        <v>26295</v>
      </c>
      <c r="P8" s="158">
        <f t="shared" si="0"/>
        <v>7000</v>
      </c>
      <c r="Q8" s="158">
        <f t="shared" si="0"/>
        <v>313293</v>
      </c>
      <c r="R8" s="158">
        <f t="shared" si="0"/>
        <v>223500</v>
      </c>
      <c r="S8" s="158">
        <f t="shared" si="0"/>
        <v>0</v>
      </c>
      <c r="T8" s="158">
        <f t="shared" si="0"/>
        <v>46495</v>
      </c>
      <c r="U8" s="158">
        <f t="shared" si="0"/>
        <v>31442</v>
      </c>
      <c r="V8" s="572">
        <f t="shared" si="0"/>
        <v>4482465</v>
      </c>
    </row>
    <row r="9" spans="1:22" ht="38.25">
      <c r="A9" s="270" t="s">
        <v>142</v>
      </c>
      <c r="B9" s="158">
        <v>0</v>
      </c>
      <c r="C9" s="158"/>
      <c r="D9" s="158">
        <v>64000</v>
      </c>
      <c r="E9" s="158"/>
      <c r="F9" s="158">
        <v>888832</v>
      </c>
      <c r="G9" s="158">
        <v>89429</v>
      </c>
      <c r="H9" s="158"/>
      <c r="I9" s="158">
        <v>2668</v>
      </c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267"/>
      <c r="U9" s="268">
        <v>31442</v>
      </c>
      <c r="V9" s="272">
        <f>SUM(B9:U9)</f>
        <v>1076371</v>
      </c>
    </row>
    <row r="10" spans="1:22" ht="50.25" customHeight="1">
      <c r="A10" s="92" t="s">
        <v>380</v>
      </c>
      <c r="B10" s="94">
        <v>349831</v>
      </c>
      <c r="C10" s="95"/>
      <c r="D10" s="94"/>
      <c r="E10" s="95"/>
      <c r="F10" s="94"/>
      <c r="G10" s="94"/>
      <c r="H10" s="94"/>
      <c r="I10" s="94">
        <v>171633</v>
      </c>
      <c r="J10" s="94">
        <v>650</v>
      </c>
      <c r="K10" s="94">
        <v>10378</v>
      </c>
      <c r="L10" s="94"/>
      <c r="M10" s="94"/>
      <c r="N10" s="94"/>
      <c r="O10" s="94"/>
      <c r="P10" s="94">
        <v>600</v>
      </c>
      <c r="Q10" s="94">
        <v>75989</v>
      </c>
      <c r="R10" s="94">
        <v>2338</v>
      </c>
      <c r="S10" s="94"/>
      <c r="T10" s="94"/>
      <c r="U10" s="567"/>
      <c r="V10" s="272">
        <f>SUM(B10:T10)</f>
        <v>611419</v>
      </c>
    </row>
    <row r="11" spans="1:22" ht="18" customHeight="1">
      <c r="A11" s="92" t="s">
        <v>304</v>
      </c>
      <c r="B11" s="94">
        <v>39982</v>
      </c>
      <c r="C11" s="95"/>
      <c r="D11" s="94"/>
      <c r="E11" s="95"/>
      <c r="F11" s="94"/>
      <c r="G11" s="94"/>
      <c r="H11" s="94"/>
      <c r="I11" s="94">
        <v>12223</v>
      </c>
      <c r="J11" s="94">
        <v>-590</v>
      </c>
      <c r="K11" s="94">
        <v>948</v>
      </c>
      <c r="L11" s="94"/>
      <c r="M11" s="94"/>
      <c r="N11" s="94"/>
      <c r="O11" s="94"/>
      <c r="P11" s="94"/>
      <c r="Q11" s="94"/>
      <c r="R11" s="94"/>
      <c r="S11" s="94"/>
      <c r="T11" s="94"/>
      <c r="U11" s="567"/>
      <c r="V11" s="272">
        <f>SUM(B11:T11)</f>
        <v>52563</v>
      </c>
    </row>
    <row r="12" spans="1:22" ht="25.5">
      <c r="A12" s="92" t="s">
        <v>305</v>
      </c>
      <c r="B12" s="94">
        <f>B10+B11</f>
        <v>389813</v>
      </c>
      <c r="C12" s="94">
        <f aca="true" t="shared" si="1" ref="C12:V12">C10+C11</f>
        <v>0</v>
      </c>
      <c r="D12" s="94">
        <f t="shared" si="1"/>
        <v>0</v>
      </c>
      <c r="E12" s="94">
        <f t="shared" si="1"/>
        <v>0</v>
      </c>
      <c r="F12" s="94">
        <f t="shared" si="1"/>
        <v>0</v>
      </c>
      <c r="G12" s="94">
        <f t="shared" si="1"/>
        <v>0</v>
      </c>
      <c r="H12" s="94">
        <f t="shared" si="1"/>
        <v>0</v>
      </c>
      <c r="I12" s="94">
        <f t="shared" si="1"/>
        <v>183856</v>
      </c>
      <c r="J12" s="94">
        <f t="shared" si="1"/>
        <v>60</v>
      </c>
      <c r="K12" s="94">
        <f t="shared" si="1"/>
        <v>11326</v>
      </c>
      <c r="L12" s="94">
        <f t="shared" si="1"/>
        <v>0</v>
      </c>
      <c r="M12" s="94">
        <f t="shared" si="1"/>
        <v>0</v>
      </c>
      <c r="N12" s="94">
        <f t="shared" si="1"/>
        <v>0</v>
      </c>
      <c r="O12" s="94">
        <f t="shared" si="1"/>
        <v>0</v>
      </c>
      <c r="P12" s="94">
        <f t="shared" si="1"/>
        <v>600</v>
      </c>
      <c r="Q12" s="94">
        <f t="shared" si="1"/>
        <v>75989</v>
      </c>
      <c r="R12" s="94">
        <f t="shared" si="1"/>
        <v>2338</v>
      </c>
      <c r="S12" s="94">
        <f t="shared" si="1"/>
        <v>0</v>
      </c>
      <c r="T12" s="94">
        <f t="shared" si="1"/>
        <v>0</v>
      </c>
      <c r="U12" s="568"/>
      <c r="V12" s="342">
        <f t="shared" si="1"/>
        <v>663982</v>
      </c>
    </row>
    <row r="13" spans="1:22" ht="26.25" thickBot="1">
      <c r="A13" s="271" t="s">
        <v>414</v>
      </c>
      <c r="B13" s="268">
        <v>159903</v>
      </c>
      <c r="C13" s="269"/>
      <c r="D13" s="268"/>
      <c r="E13" s="269"/>
      <c r="F13" s="268"/>
      <c r="G13" s="268"/>
      <c r="H13" s="268"/>
      <c r="I13" s="268">
        <v>123356</v>
      </c>
      <c r="J13" s="268">
        <v>0</v>
      </c>
      <c r="K13" s="268"/>
      <c r="L13" s="268"/>
      <c r="M13" s="268"/>
      <c r="N13" s="268"/>
      <c r="O13" s="268"/>
      <c r="P13" s="268"/>
      <c r="Q13" s="268">
        <v>6461</v>
      </c>
      <c r="R13" s="268">
        <v>1564</v>
      </c>
      <c r="S13" s="268"/>
      <c r="T13" s="268"/>
      <c r="U13" s="570"/>
      <c r="V13" s="511">
        <f>SUM(B13:T13)</f>
        <v>291284</v>
      </c>
    </row>
    <row r="14" spans="1:22" ht="18.75" customHeight="1">
      <c r="A14" s="204" t="s">
        <v>1</v>
      </c>
      <c r="B14" s="183">
        <f aca="true" t="shared" si="2" ref="B14:V14">SUM(B6+B10)</f>
        <v>581827</v>
      </c>
      <c r="C14" s="183">
        <f t="shared" si="2"/>
        <v>957500</v>
      </c>
      <c r="D14" s="183">
        <f t="shared" si="2"/>
        <v>64000</v>
      </c>
      <c r="E14" s="183">
        <f t="shared" si="2"/>
        <v>5500</v>
      </c>
      <c r="F14" s="183">
        <f t="shared" si="2"/>
        <v>1081897</v>
      </c>
      <c r="G14" s="183">
        <f t="shared" si="2"/>
        <v>244768</v>
      </c>
      <c r="H14" s="183">
        <f t="shared" si="2"/>
        <v>108261</v>
      </c>
      <c r="I14" s="183">
        <f t="shared" si="2"/>
        <v>271463</v>
      </c>
      <c r="J14" s="183">
        <f t="shared" si="2"/>
        <v>27634</v>
      </c>
      <c r="K14" s="183">
        <f t="shared" si="2"/>
        <v>80615</v>
      </c>
      <c r="L14" s="183">
        <f t="shared" si="2"/>
        <v>105000</v>
      </c>
      <c r="M14" s="183">
        <f t="shared" si="2"/>
        <v>122137</v>
      </c>
      <c r="N14" s="183">
        <f t="shared" si="2"/>
        <v>745082</v>
      </c>
      <c r="O14" s="183">
        <f t="shared" si="2"/>
        <v>26295</v>
      </c>
      <c r="P14" s="183">
        <f t="shared" si="2"/>
        <v>7600</v>
      </c>
      <c r="Q14" s="183">
        <f t="shared" si="2"/>
        <v>389282</v>
      </c>
      <c r="R14" s="183">
        <f t="shared" si="2"/>
        <v>225838</v>
      </c>
      <c r="S14" s="183">
        <f t="shared" si="2"/>
        <v>0</v>
      </c>
      <c r="T14" s="183">
        <f t="shared" si="2"/>
        <v>46495</v>
      </c>
      <c r="U14" s="183">
        <f t="shared" si="2"/>
        <v>0</v>
      </c>
      <c r="V14" s="573">
        <f t="shared" si="2"/>
        <v>5091194</v>
      </c>
    </row>
    <row r="15" spans="1:22" ht="18.75" customHeight="1">
      <c r="A15" s="343" t="s">
        <v>304</v>
      </c>
      <c r="B15" s="184">
        <f>B7+B11</f>
        <v>39982</v>
      </c>
      <c r="C15" s="184">
        <f aca="true" t="shared" si="3" ref="C15:V15">C7+C11</f>
        <v>0</v>
      </c>
      <c r="D15" s="184">
        <f t="shared" si="3"/>
        <v>0</v>
      </c>
      <c r="E15" s="184">
        <f t="shared" si="3"/>
        <v>0</v>
      </c>
      <c r="F15" s="184">
        <f t="shared" si="3"/>
        <v>-30531</v>
      </c>
      <c r="G15" s="184">
        <f t="shared" si="3"/>
        <v>1022</v>
      </c>
      <c r="H15" s="184">
        <f t="shared" si="3"/>
        <v>757</v>
      </c>
      <c r="I15" s="184">
        <f t="shared" si="3"/>
        <v>12223</v>
      </c>
      <c r="J15" s="184">
        <f t="shared" si="3"/>
        <v>-590</v>
      </c>
      <c r="K15" s="184">
        <f t="shared" si="3"/>
        <v>948</v>
      </c>
      <c r="L15" s="184">
        <f t="shared" si="3"/>
        <v>0</v>
      </c>
      <c r="M15" s="184">
        <f t="shared" si="3"/>
        <v>0</v>
      </c>
      <c r="N15" s="184">
        <f t="shared" si="3"/>
        <v>0</v>
      </c>
      <c r="O15" s="184">
        <f t="shared" si="3"/>
        <v>0</v>
      </c>
      <c r="P15" s="184">
        <f t="shared" si="3"/>
        <v>0</v>
      </c>
      <c r="Q15" s="184">
        <f t="shared" si="3"/>
        <v>0</v>
      </c>
      <c r="R15" s="184">
        <f t="shared" si="3"/>
        <v>0</v>
      </c>
      <c r="S15" s="184">
        <f t="shared" si="3"/>
        <v>0</v>
      </c>
      <c r="T15" s="184">
        <f t="shared" si="3"/>
        <v>0</v>
      </c>
      <c r="U15" s="184">
        <f t="shared" si="3"/>
        <v>31442</v>
      </c>
      <c r="V15" s="186">
        <f t="shared" si="3"/>
        <v>55253</v>
      </c>
    </row>
    <row r="16" spans="1:22" ht="26.25" customHeight="1">
      <c r="A16" s="343" t="s">
        <v>307</v>
      </c>
      <c r="B16" s="184">
        <f>B14+B15</f>
        <v>621809</v>
      </c>
      <c r="C16" s="184">
        <f aca="true" t="shared" si="4" ref="C16:V16">C14+C15</f>
        <v>957500</v>
      </c>
      <c r="D16" s="184">
        <f t="shared" si="4"/>
        <v>64000</v>
      </c>
      <c r="E16" s="184">
        <f t="shared" si="4"/>
        <v>5500</v>
      </c>
      <c r="F16" s="184">
        <f t="shared" si="4"/>
        <v>1051366</v>
      </c>
      <c r="G16" s="184">
        <f t="shared" si="4"/>
        <v>245790</v>
      </c>
      <c r="H16" s="184">
        <f t="shared" si="4"/>
        <v>109018</v>
      </c>
      <c r="I16" s="184">
        <f t="shared" si="4"/>
        <v>283686</v>
      </c>
      <c r="J16" s="184">
        <f t="shared" si="4"/>
        <v>27044</v>
      </c>
      <c r="K16" s="184">
        <f t="shared" si="4"/>
        <v>81563</v>
      </c>
      <c r="L16" s="184">
        <f t="shared" si="4"/>
        <v>105000</v>
      </c>
      <c r="M16" s="184">
        <f t="shared" si="4"/>
        <v>122137</v>
      </c>
      <c r="N16" s="184">
        <f t="shared" si="4"/>
        <v>745082</v>
      </c>
      <c r="O16" s="184">
        <f t="shared" si="4"/>
        <v>26295</v>
      </c>
      <c r="P16" s="184">
        <f t="shared" si="4"/>
        <v>7600</v>
      </c>
      <c r="Q16" s="184">
        <f t="shared" si="4"/>
        <v>389282</v>
      </c>
      <c r="R16" s="184">
        <f t="shared" si="4"/>
        <v>225838</v>
      </c>
      <c r="S16" s="184">
        <f t="shared" si="4"/>
        <v>0</v>
      </c>
      <c r="T16" s="184">
        <f t="shared" si="4"/>
        <v>46495</v>
      </c>
      <c r="U16" s="184">
        <f t="shared" si="4"/>
        <v>31442</v>
      </c>
      <c r="V16" s="186">
        <f t="shared" si="4"/>
        <v>5146447</v>
      </c>
    </row>
    <row r="17" spans="1:22" ht="40.5">
      <c r="A17" s="187" t="s">
        <v>142</v>
      </c>
      <c r="B17" s="184">
        <f>B9+B13</f>
        <v>159903</v>
      </c>
      <c r="C17" s="184">
        <f aca="true" t="shared" si="5" ref="C17:V17">C9+C13</f>
        <v>0</v>
      </c>
      <c r="D17" s="184">
        <f t="shared" si="5"/>
        <v>64000</v>
      </c>
      <c r="E17" s="184">
        <f t="shared" si="5"/>
        <v>0</v>
      </c>
      <c r="F17" s="184">
        <f t="shared" si="5"/>
        <v>888832</v>
      </c>
      <c r="G17" s="184">
        <f t="shared" si="5"/>
        <v>89429</v>
      </c>
      <c r="H17" s="184">
        <f t="shared" si="5"/>
        <v>0</v>
      </c>
      <c r="I17" s="184">
        <f t="shared" si="5"/>
        <v>126024</v>
      </c>
      <c r="J17" s="184">
        <f t="shared" si="5"/>
        <v>0</v>
      </c>
      <c r="K17" s="184">
        <f t="shared" si="5"/>
        <v>0</v>
      </c>
      <c r="L17" s="184">
        <f t="shared" si="5"/>
        <v>0</v>
      </c>
      <c r="M17" s="184">
        <f t="shared" si="5"/>
        <v>0</v>
      </c>
      <c r="N17" s="184">
        <f t="shared" si="5"/>
        <v>0</v>
      </c>
      <c r="O17" s="184">
        <f t="shared" si="5"/>
        <v>0</v>
      </c>
      <c r="P17" s="184">
        <f t="shared" si="5"/>
        <v>0</v>
      </c>
      <c r="Q17" s="184">
        <f t="shared" si="5"/>
        <v>6461</v>
      </c>
      <c r="R17" s="184">
        <f t="shared" si="5"/>
        <v>1564</v>
      </c>
      <c r="S17" s="184">
        <f t="shared" si="5"/>
        <v>0</v>
      </c>
      <c r="T17" s="184">
        <f t="shared" si="5"/>
        <v>0</v>
      </c>
      <c r="U17" s="184">
        <f t="shared" si="5"/>
        <v>31442</v>
      </c>
      <c r="V17" s="186">
        <f t="shared" si="5"/>
        <v>1367655</v>
      </c>
    </row>
    <row r="18" spans="1:22" ht="47.25" customHeight="1" thickBot="1">
      <c r="A18" s="205" t="s">
        <v>143</v>
      </c>
      <c r="B18" s="206">
        <f>B16-B17</f>
        <v>461906</v>
      </c>
      <c r="C18" s="206">
        <f aca="true" t="shared" si="6" ref="C18:V18">C16-C17</f>
        <v>957500</v>
      </c>
      <c r="D18" s="206">
        <f t="shared" si="6"/>
        <v>0</v>
      </c>
      <c r="E18" s="206">
        <f t="shared" si="6"/>
        <v>5500</v>
      </c>
      <c r="F18" s="206">
        <f t="shared" si="6"/>
        <v>162534</v>
      </c>
      <c r="G18" s="206">
        <f t="shared" si="6"/>
        <v>156361</v>
      </c>
      <c r="H18" s="206">
        <f t="shared" si="6"/>
        <v>109018</v>
      </c>
      <c r="I18" s="206">
        <f t="shared" si="6"/>
        <v>157662</v>
      </c>
      <c r="J18" s="206">
        <f t="shared" si="6"/>
        <v>27044</v>
      </c>
      <c r="K18" s="206">
        <f t="shared" si="6"/>
        <v>81563</v>
      </c>
      <c r="L18" s="206">
        <f t="shared" si="6"/>
        <v>105000</v>
      </c>
      <c r="M18" s="206">
        <f t="shared" si="6"/>
        <v>122137</v>
      </c>
      <c r="N18" s="206">
        <f t="shared" si="6"/>
        <v>745082</v>
      </c>
      <c r="O18" s="206">
        <f t="shared" si="6"/>
        <v>26295</v>
      </c>
      <c r="P18" s="206">
        <f t="shared" si="6"/>
        <v>7600</v>
      </c>
      <c r="Q18" s="206">
        <f t="shared" si="6"/>
        <v>382821</v>
      </c>
      <c r="R18" s="206">
        <f t="shared" si="6"/>
        <v>224274</v>
      </c>
      <c r="S18" s="206">
        <f t="shared" si="6"/>
        <v>0</v>
      </c>
      <c r="T18" s="206">
        <f t="shared" si="6"/>
        <v>46495</v>
      </c>
      <c r="U18" s="206">
        <f t="shared" si="6"/>
        <v>0</v>
      </c>
      <c r="V18" s="273">
        <f t="shared" si="6"/>
        <v>3778792</v>
      </c>
    </row>
    <row r="21" spans="3:22" ht="13.5"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</row>
    <row r="23" spans="3:22" ht="13.5"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</row>
  </sheetData>
  <sheetProtection/>
  <mergeCells count="19">
    <mergeCell ref="U2:U4"/>
    <mergeCell ref="S3:S4"/>
    <mergeCell ref="T3:T4"/>
    <mergeCell ref="B3:B4"/>
    <mergeCell ref="P2:P4"/>
    <mergeCell ref="C3:E3"/>
    <mergeCell ref="I3:J3"/>
    <mergeCell ref="K3:M3"/>
    <mergeCell ref="F3:H3"/>
    <mergeCell ref="V1:V4"/>
    <mergeCell ref="A1:A4"/>
    <mergeCell ref="N3:O3"/>
    <mergeCell ref="Q3:R3"/>
    <mergeCell ref="Q2:R2"/>
    <mergeCell ref="B2:J2"/>
    <mergeCell ref="K2:O2"/>
    <mergeCell ref="S2:T2"/>
    <mergeCell ref="B1:P1"/>
    <mergeCell ref="Q1:U1"/>
  </mergeCells>
  <printOptions/>
  <pageMargins left="0.1968503937007874" right="0.1968503937007874" top="0.7874015748031497" bottom="0.31496062992125984" header="0.15748031496062992" footer="0.31496062992125984"/>
  <pageSetup horizontalDpi="600" verticalDpi="600" orientation="landscape" paperSize="9" scale="90" r:id="rId1"/>
  <headerFooter>
    <oddHeader>&amp;C&amp;"Book Antiqua,Félkövér"&amp;11Keszthely Város Önkormányzata
2014. évi költségvetési bevételei
főbb jogcím-csoportonként&amp;R&amp;"Book Antiqua,Félkövér"4. sz. melléklet
ezer Ft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W44"/>
  <sheetViews>
    <sheetView zoomScalePageLayoutView="0" workbookViewId="0" topLeftCell="A1">
      <pane xSplit="1" ySplit="5" topLeftCell="G31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39" sqref="H39"/>
    </sheetView>
  </sheetViews>
  <sheetFormatPr defaultColWidth="9.140625" defaultRowHeight="12.75"/>
  <cols>
    <col min="1" max="1" width="18.421875" style="1" customWidth="1"/>
    <col min="2" max="2" width="7.140625" style="89" customWidth="1"/>
    <col min="3" max="3" width="7.00390625" style="90" bestFit="1" customWidth="1"/>
    <col min="4" max="4" width="7.00390625" style="1" bestFit="1" customWidth="1"/>
    <col min="5" max="5" width="5.7109375" style="91" customWidth="1"/>
    <col min="6" max="6" width="8.00390625" style="1" customWidth="1"/>
    <col min="7" max="7" width="7.00390625" style="1" bestFit="1" customWidth="1"/>
    <col min="8" max="8" width="7.421875" style="1" customWidth="1"/>
    <col min="9" max="9" width="6.8515625" style="1" customWidth="1"/>
    <col min="10" max="10" width="6.421875" style="1" customWidth="1"/>
    <col min="11" max="11" width="6.57421875" style="1" customWidth="1"/>
    <col min="12" max="12" width="6.7109375" style="1" customWidth="1"/>
    <col min="13" max="13" width="7.00390625" style="1" customWidth="1"/>
    <col min="14" max="14" width="7.57421875" style="1" customWidth="1"/>
    <col min="15" max="15" width="6.57421875" style="1" customWidth="1"/>
    <col min="16" max="16" width="5.421875" style="1" customWidth="1"/>
    <col min="17" max="18" width="7.00390625" style="1" bestFit="1" customWidth="1"/>
    <col min="19" max="19" width="4.421875" style="1" customWidth="1"/>
    <col min="20" max="20" width="7.00390625" style="1" bestFit="1" customWidth="1"/>
    <col min="21" max="21" width="6.140625" style="1" customWidth="1"/>
    <col min="22" max="22" width="9.28125" style="1" customWidth="1"/>
    <col min="23" max="16384" width="9.140625" style="1" customWidth="1"/>
  </cols>
  <sheetData>
    <row r="1" spans="1:22" ht="14.25" customHeight="1" thickBot="1">
      <c r="A1" s="616" t="s">
        <v>27</v>
      </c>
      <c r="B1" s="640" t="s">
        <v>20</v>
      </c>
      <c r="C1" s="641"/>
      <c r="D1" s="641"/>
      <c r="E1" s="641"/>
      <c r="F1" s="641"/>
      <c r="G1" s="641"/>
      <c r="H1" s="641"/>
      <c r="I1" s="641"/>
      <c r="J1" s="641"/>
      <c r="K1" s="641"/>
      <c r="L1" s="641"/>
      <c r="M1" s="641"/>
      <c r="N1" s="641"/>
      <c r="O1" s="641"/>
      <c r="P1" s="642"/>
      <c r="Q1" s="643" t="s">
        <v>92</v>
      </c>
      <c r="R1" s="644"/>
      <c r="S1" s="644"/>
      <c r="T1" s="644"/>
      <c r="U1" s="645"/>
      <c r="V1" s="613" t="s">
        <v>93</v>
      </c>
    </row>
    <row r="2" spans="1:22" ht="25.5" customHeight="1">
      <c r="A2" s="617"/>
      <c r="B2" s="646" t="s">
        <v>2</v>
      </c>
      <c r="C2" s="647"/>
      <c r="D2" s="647"/>
      <c r="E2" s="647"/>
      <c r="F2" s="647"/>
      <c r="G2" s="647"/>
      <c r="H2" s="647"/>
      <c r="I2" s="647"/>
      <c r="J2" s="648"/>
      <c r="K2" s="649" t="s">
        <v>3</v>
      </c>
      <c r="L2" s="649"/>
      <c r="M2" s="649"/>
      <c r="N2" s="649"/>
      <c r="O2" s="650"/>
      <c r="P2" s="651" t="s">
        <v>86</v>
      </c>
      <c r="Q2" s="652" t="s">
        <v>124</v>
      </c>
      <c r="R2" s="627"/>
      <c r="S2" s="652" t="s">
        <v>510</v>
      </c>
      <c r="T2" s="627"/>
      <c r="U2" s="635" t="s">
        <v>489</v>
      </c>
      <c r="V2" s="614"/>
    </row>
    <row r="3" spans="1:22" ht="13.5">
      <c r="A3" s="617"/>
      <c r="B3" s="633" t="s">
        <v>87</v>
      </c>
      <c r="C3" s="636" t="s">
        <v>54</v>
      </c>
      <c r="D3" s="633"/>
      <c r="E3" s="633"/>
      <c r="F3" s="619" t="s">
        <v>85</v>
      </c>
      <c r="G3" s="637"/>
      <c r="H3" s="620"/>
      <c r="I3" s="619" t="s">
        <v>77</v>
      </c>
      <c r="J3" s="620"/>
      <c r="K3" s="619" t="s">
        <v>513</v>
      </c>
      <c r="L3" s="637"/>
      <c r="M3" s="637"/>
      <c r="N3" s="619" t="s">
        <v>514</v>
      </c>
      <c r="O3" s="620"/>
      <c r="P3" s="634"/>
      <c r="Q3" s="638" t="s">
        <v>515</v>
      </c>
      <c r="R3" s="639"/>
      <c r="S3" s="653" t="s">
        <v>83</v>
      </c>
      <c r="T3" s="655" t="s">
        <v>129</v>
      </c>
      <c r="U3" s="622"/>
      <c r="V3" s="614"/>
    </row>
    <row r="4" spans="1:22" ht="60" customHeight="1">
      <c r="A4" s="618"/>
      <c r="B4" s="634"/>
      <c r="C4" s="77" t="s">
        <v>56</v>
      </c>
      <c r="D4" s="77" t="s">
        <v>78</v>
      </c>
      <c r="E4" s="77" t="s">
        <v>511</v>
      </c>
      <c r="F4" s="77" t="s">
        <v>130</v>
      </c>
      <c r="G4" s="77" t="s">
        <v>79</v>
      </c>
      <c r="H4" s="78" t="s">
        <v>491</v>
      </c>
      <c r="I4" s="79" t="s">
        <v>509</v>
      </c>
      <c r="J4" s="80" t="s">
        <v>5</v>
      </c>
      <c r="K4" s="77" t="s">
        <v>89</v>
      </c>
      <c r="L4" s="77" t="s">
        <v>128</v>
      </c>
      <c r="M4" s="77" t="s">
        <v>512</v>
      </c>
      <c r="N4" s="78" t="s">
        <v>90</v>
      </c>
      <c r="O4" s="79" t="s">
        <v>91</v>
      </c>
      <c r="P4" s="635"/>
      <c r="Q4" s="81" t="s">
        <v>81</v>
      </c>
      <c r="R4" s="77" t="s">
        <v>82</v>
      </c>
      <c r="S4" s="654"/>
      <c r="T4" s="656"/>
      <c r="U4" s="622"/>
      <c r="V4" s="615"/>
    </row>
    <row r="5" spans="1:22" ht="14.25" thickBot="1">
      <c r="A5" s="82">
        <v>1</v>
      </c>
      <c r="B5" s="83">
        <v>2</v>
      </c>
      <c r="C5" s="83">
        <v>3</v>
      </c>
      <c r="D5" s="84">
        <v>4</v>
      </c>
      <c r="E5" s="83">
        <v>5</v>
      </c>
      <c r="F5" s="83">
        <v>6</v>
      </c>
      <c r="G5" s="83">
        <v>7</v>
      </c>
      <c r="H5" s="83">
        <v>8</v>
      </c>
      <c r="I5" s="83">
        <v>9</v>
      </c>
      <c r="J5" s="83">
        <v>10</v>
      </c>
      <c r="K5" s="83">
        <v>11</v>
      </c>
      <c r="L5" s="83">
        <v>12</v>
      </c>
      <c r="M5" s="83">
        <v>13</v>
      </c>
      <c r="N5" s="83">
        <v>14</v>
      </c>
      <c r="O5" s="83">
        <v>15</v>
      </c>
      <c r="P5" s="85">
        <v>16</v>
      </c>
      <c r="Q5" s="85">
        <v>17</v>
      </c>
      <c r="R5" s="85">
        <v>18</v>
      </c>
      <c r="S5" s="83">
        <v>19</v>
      </c>
      <c r="T5" s="85">
        <v>20</v>
      </c>
      <c r="U5" s="553">
        <v>21</v>
      </c>
      <c r="V5" s="86">
        <v>22</v>
      </c>
    </row>
    <row r="6" spans="1:22" ht="15">
      <c r="A6" s="185" t="s">
        <v>342</v>
      </c>
      <c r="B6" s="157"/>
      <c r="C6" s="157"/>
      <c r="D6" s="157"/>
      <c r="E6" s="157"/>
      <c r="F6" s="157"/>
      <c r="G6" s="157"/>
      <c r="H6" s="157"/>
      <c r="I6" s="157">
        <v>1270</v>
      </c>
      <c r="J6" s="157"/>
      <c r="K6" s="157"/>
      <c r="L6" s="157"/>
      <c r="M6" s="157"/>
      <c r="N6" s="157">
        <v>316082</v>
      </c>
      <c r="O6" s="157">
        <v>15000</v>
      </c>
      <c r="P6" s="157"/>
      <c r="Q6" s="157"/>
      <c r="R6" s="157"/>
      <c r="S6" s="157"/>
      <c r="T6" s="157"/>
      <c r="U6" s="565"/>
      <c r="V6" s="521">
        <f aca="true" t="shared" si="0" ref="V6:V39">SUM(B6:T6)</f>
        <v>332352</v>
      </c>
    </row>
    <row r="7" spans="1:22" ht="25.5">
      <c r="A7" s="340" t="s">
        <v>408</v>
      </c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>
        <v>1500</v>
      </c>
      <c r="P7" s="158"/>
      <c r="Q7" s="158"/>
      <c r="R7" s="158"/>
      <c r="S7" s="158"/>
      <c r="T7" s="158"/>
      <c r="U7" s="566"/>
      <c r="V7" s="218">
        <f>SUM(B7:T7)</f>
        <v>1500</v>
      </c>
    </row>
    <row r="8" spans="1:22" ht="15">
      <c r="A8" s="92" t="s">
        <v>258</v>
      </c>
      <c r="B8" s="158">
        <v>5080</v>
      </c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566"/>
      <c r="V8" s="218">
        <f t="shared" si="0"/>
        <v>5080</v>
      </c>
    </row>
    <row r="9" spans="1:22" ht="15">
      <c r="A9" s="92" t="s">
        <v>354</v>
      </c>
      <c r="B9" s="158"/>
      <c r="C9" s="158"/>
      <c r="D9" s="158"/>
      <c r="E9" s="158"/>
      <c r="F9" s="158"/>
      <c r="G9" s="158"/>
      <c r="H9" s="158"/>
      <c r="I9" s="158">
        <v>1512</v>
      </c>
      <c r="J9" s="158">
        <v>1000</v>
      </c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566"/>
      <c r="V9" s="218">
        <f t="shared" si="0"/>
        <v>2512</v>
      </c>
    </row>
    <row r="10" spans="1:22" ht="15">
      <c r="A10" s="92" t="s">
        <v>304</v>
      </c>
      <c r="B10" s="158"/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566"/>
      <c r="V10" s="218">
        <f t="shared" si="0"/>
        <v>0</v>
      </c>
    </row>
    <row r="11" spans="1:23" ht="15">
      <c r="A11" s="92" t="s">
        <v>305</v>
      </c>
      <c r="B11" s="158"/>
      <c r="C11" s="158"/>
      <c r="D11" s="158"/>
      <c r="E11" s="158"/>
      <c r="F11" s="158"/>
      <c r="G11" s="158"/>
      <c r="H11" s="158"/>
      <c r="I11" s="158">
        <f>I9+I10</f>
        <v>1512</v>
      </c>
      <c r="J11" s="158">
        <f>J9+J10</f>
        <v>1000</v>
      </c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566"/>
      <c r="V11" s="218">
        <f t="shared" si="0"/>
        <v>2512</v>
      </c>
      <c r="W11" s="481"/>
    </row>
    <row r="12" spans="1:23" ht="24.75" customHeight="1">
      <c r="A12" s="92" t="s">
        <v>356</v>
      </c>
      <c r="B12" s="158"/>
      <c r="C12" s="158"/>
      <c r="D12" s="158"/>
      <c r="E12" s="158"/>
      <c r="F12" s="158"/>
      <c r="G12" s="158"/>
      <c r="H12" s="158"/>
      <c r="I12" s="158">
        <v>3150</v>
      </c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566"/>
      <c r="V12" s="218">
        <f t="shared" si="0"/>
        <v>3150</v>
      </c>
      <c r="W12" s="481"/>
    </row>
    <row r="13" spans="1:22" ht="15">
      <c r="A13" s="92" t="s">
        <v>355</v>
      </c>
      <c r="B13" s="158"/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566"/>
      <c r="V13" s="218">
        <f t="shared" si="0"/>
        <v>0</v>
      </c>
    </row>
    <row r="14" spans="1:22" ht="15">
      <c r="A14" s="92" t="s">
        <v>305</v>
      </c>
      <c r="B14" s="158"/>
      <c r="C14" s="158"/>
      <c r="D14" s="158"/>
      <c r="E14" s="158"/>
      <c r="F14" s="158"/>
      <c r="G14" s="158"/>
      <c r="H14" s="158"/>
      <c r="I14" s="158">
        <f>I12+I13</f>
        <v>3150</v>
      </c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566"/>
      <c r="V14" s="482">
        <f>V12+V13</f>
        <v>3150</v>
      </c>
    </row>
    <row r="15" spans="1:22" ht="25.5">
      <c r="A15" s="92" t="s">
        <v>259</v>
      </c>
      <c r="B15" s="158">
        <v>202632</v>
      </c>
      <c r="C15" s="158"/>
      <c r="D15" s="158"/>
      <c r="E15" s="158"/>
      <c r="F15" s="158"/>
      <c r="G15" s="158"/>
      <c r="H15" s="158"/>
      <c r="I15" s="158"/>
      <c r="J15" s="158"/>
      <c r="K15" s="158">
        <v>70237</v>
      </c>
      <c r="L15" s="158">
        <v>105000</v>
      </c>
      <c r="M15" s="158"/>
      <c r="N15" s="158"/>
      <c r="O15" s="158">
        <v>600</v>
      </c>
      <c r="P15" s="158"/>
      <c r="Q15" s="158"/>
      <c r="R15" s="158"/>
      <c r="S15" s="158"/>
      <c r="T15" s="158"/>
      <c r="U15" s="566"/>
      <c r="V15" s="218">
        <f t="shared" si="0"/>
        <v>378469</v>
      </c>
    </row>
    <row r="16" spans="1:22" ht="15">
      <c r="A16" s="92" t="s">
        <v>306</v>
      </c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566"/>
      <c r="V16" s="218">
        <f t="shared" si="0"/>
        <v>0</v>
      </c>
    </row>
    <row r="17" spans="1:22" ht="15">
      <c r="A17" s="92" t="s">
        <v>305</v>
      </c>
      <c r="B17" s="158">
        <f>B15+B16</f>
        <v>202632</v>
      </c>
      <c r="C17" s="158"/>
      <c r="D17" s="158"/>
      <c r="E17" s="158"/>
      <c r="F17" s="158"/>
      <c r="G17" s="158"/>
      <c r="H17" s="158"/>
      <c r="I17" s="158"/>
      <c r="J17" s="158"/>
      <c r="K17" s="158">
        <f>K15+K16</f>
        <v>70237</v>
      </c>
      <c r="L17" s="158">
        <f>L15+L16</f>
        <v>105000</v>
      </c>
      <c r="M17" s="158"/>
      <c r="N17" s="158"/>
      <c r="O17" s="158">
        <f>O15+O16</f>
        <v>600</v>
      </c>
      <c r="P17" s="158"/>
      <c r="Q17" s="158"/>
      <c r="R17" s="158"/>
      <c r="S17" s="158"/>
      <c r="T17" s="158"/>
      <c r="U17" s="566"/>
      <c r="V17" s="482">
        <f>V15+V16</f>
        <v>378469</v>
      </c>
    </row>
    <row r="18" spans="1:22" ht="15">
      <c r="A18" s="92" t="s">
        <v>260</v>
      </c>
      <c r="B18" s="158">
        <v>22341</v>
      </c>
      <c r="C18" s="158"/>
      <c r="D18" s="158"/>
      <c r="E18" s="158"/>
      <c r="F18" s="158"/>
      <c r="G18" s="158"/>
      <c r="H18" s="158"/>
      <c r="I18" s="158">
        <v>76764</v>
      </c>
      <c r="J18" s="158"/>
      <c r="K18" s="158"/>
      <c r="L18" s="158"/>
      <c r="M18" s="158"/>
      <c r="N18" s="158">
        <v>1000</v>
      </c>
      <c r="O18" s="158">
        <v>9195</v>
      </c>
      <c r="P18" s="158">
        <v>7000</v>
      </c>
      <c r="Q18" s="158">
        <v>313293</v>
      </c>
      <c r="R18" s="158">
        <v>223500</v>
      </c>
      <c r="S18" s="158"/>
      <c r="T18" s="158"/>
      <c r="U18" s="566"/>
      <c r="V18" s="218">
        <f t="shared" si="0"/>
        <v>653093</v>
      </c>
    </row>
    <row r="19" spans="1:22" ht="15">
      <c r="A19" s="92" t="s">
        <v>304</v>
      </c>
      <c r="B19" s="158"/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566"/>
      <c r="V19" s="218">
        <f t="shared" si="0"/>
        <v>0</v>
      </c>
    </row>
    <row r="20" spans="1:22" ht="15">
      <c r="A20" s="92" t="s">
        <v>305</v>
      </c>
      <c r="B20" s="158">
        <f>B18+B19</f>
        <v>22341</v>
      </c>
      <c r="C20" s="158"/>
      <c r="D20" s="158"/>
      <c r="E20" s="158"/>
      <c r="F20" s="158"/>
      <c r="G20" s="158"/>
      <c r="H20" s="158"/>
      <c r="I20" s="158">
        <f aca="true" t="shared" si="1" ref="I20:V20">I18+I19</f>
        <v>76764</v>
      </c>
      <c r="J20" s="158"/>
      <c r="K20" s="158"/>
      <c r="L20" s="158"/>
      <c r="M20" s="158"/>
      <c r="N20" s="158">
        <f t="shared" si="1"/>
        <v>1000</v>
      </c>
      <c r="O20" s="158">
        <f t="shared" si="1"/>
        <v>9195</v>
      </c>
      <c r="P20" s="158">
        <f t="shared" si="1"/>
        <v>7000</v>
      </c>
      <c r="Q20" s="158">
        <f t="shared" si="1"/>
        <v>313293</v>
      </c>
      <c r="R20" s="158">
        <f t="shared" si="1"/>
        <v>223500</v>
      </c>
      <c r="S20" s="158"/>
      <c r="T20" s="158"/>
      <c r="U20" s="566"/>
      <c r="V20" s="482">
        <f t="shared" si="1"/>
        <v>653093</v>
      </c>
    </row>
    <row r="21" spans="1:22" ht="15">
      <c r="A21" s="257" t="s">
        <v>299</v>
      </c>
      <c r="B21" s="158"/>
      <c r="C21" s="158"/>
      <c r="D21" s="158"/>
      <c r="E21" s="158"/>
      <c r="F21" s="158"/>
      <c r="G21" s="158"/>
      <c r="H21" s="158"/>
      <c r="I21" s="158">
        <v>2668</v>
      </c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566"/>
      <c r="V21" s="218">
        <f t="shared" si="0"/>
        <v>2668</v>
      </c>
    </row>
    <row r="22" spans="1:22" ht="15">
      <c r="A22" s="92" t="s">
        <v>261</v>
      </c>
      <c r="B22" s="158">
        <v>1500</v>
      </c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566"/>
      <c r="V22" s="218">
        <f t="shared" si="0"/>
        <v>1500</v>
      </c>
    </row>
    <row r="23" spans="1:22" ht="25.5">
      <c r="A23" s="189" t="s">
        <v>479</v>
      </c>
      <c r="B23" s="158">
        <v>393</v>
      </c>
      <c r="C23" s="158"/>
      <c r="D23" s="158"/>
      <c r="E23" s="158"/>
      <c r="F23" s="158"/>
      <c r="G23" s="158"/>
      <c r="H23" s="158"/>
      <c r="I23" s="158"/>
      <c r="J23" s="158">
        <v>984</v>
      </c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566"/>
      <c r="V23" s="218">
        <f t="shared" si="0"/>
        <v>1377</v>
      </c>
    </row>
    <row r="24" spans="1:22" ht="15">
      <c r="A24" s="378" t="s">
        <v>304</v>
      </c>
      <c r="B24" s="158"/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566"/>
      <c r="V24" s="218">
        <f t="shared" si="0"/>
        <v>0</v>
      </c>
    </row>
    <row r="25" spans="1:22" ht="15">
      <c r="A25" s="92" t="s">
        <v>305</v>
      </c>
      <c r="B25" s="158">
        <f>SUM(B23:B24)</f>
        <v>393</v>
      </c>
      <c r="C25" s="158">
        <f aca="true" t="shared" si="2" ref="C25:T25">SUM(C23:C24)</f>
        <v>0</v>
      </c>
      <c r="D25" s="158">
        <f t="shared" si="2"/>
        <v>0</v>
      </c>
      <c r="E25" s="158">
        <f t="shared" si="2"/>
        <v>0</v>
      </c>
      <c r="F25" s="158">
        <f t="shared" si="2"/>
        <v>0</v>
      </c>
      <c r="G25" s="158">
        <f t="shared" si="2"/>
        <v>0</v>
      </c>
      <c r="H25" s="158">
        <f t="shared" si="2"/>
        <v>0</v>
      </c>
      <c r="I25" s="158">
        <f t="shared" si="2"/>
        <v>0</v>
      </c>
      <c r="J25" s="158">
        <f t="shared" si="2"/>
        <v>984</v>
      </c>
      <c r="K25" s="158">
        <f t="shared" si="2"/>
        <v>0</v>
      </c>
      <c r="L25" s="158">
        <f t="shared" si="2"/>
        <v>0</v>
      </c>
      <c r="M25" s="158">
        <f t="shared" si="2"/>
        <v>0</v>
      </c>
      <c r="N25" s="158">
        <f t="shared" si="2"/>
        <v>0</v>
      </c>
      <c r="O25" s="158">
        <f t="shared" si="2"/>
        <v>0</v>
      </c>
      <c r="P25" s="158">
        <f t="shared" si="2"/>
        <v>0</v>
      </c>
      <c r="Q25" s="158">
        <f t="shared" si="2"/>
        <v>0</v>
      </c>
      <c r="R25" s="158">
        <f t="shared" si="2"/>
        <v>0</v>
      </c>
      <c r="S25" s="158">
        <f t="shared" si="2"/>
        <v>0</v>
      </c>
      <c r="T25" s="158">
        <f t="shared" si="2"/>
        <v>0</v>
      </c>
      <c r="U25" s="566"/>
      <c r="V25" s="218">
        <f t="shared" si="0"/>
        <v>1377</v>
      </c>
    </row>
    <row r="26" spans="1:22" ht="25.5">
      <c r="A26" s="104" t="s">
        <v>263</v>
      </c>
      <c r="B26" s="158"/>
      <c r="C26" s="158"/>
      <c r="D26" s="158"/>
      <c r="E26" s="158"/>
      <c r="F26" s="158"/>
      <c r="G26" s="158"/>
      <c r="H26" s="158"/>
      <c r="I26" s="158"/>
      <c r="J26" s="158">
        <v>25000</v>
      </c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566"/>
      <c r="V26" s="218">
        <f t="shared" si="0"/>
        <v>25000</v>
      </c>
    </row>
    <row r="27" spans="1:22" ht="15">
      <c r="A27" s="104" t="s">
        <v>262</v>
      </c>
      <c r="B27" s="158">
        <v>50</v>
      </c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>
        <v>428000</v>
      </c>
      <c r="O27" s="158"/>
      <c r="P27" s="158"/>
      <c r="Q27" s="158"/>
      <c r="R27" s="158"/>
      <c r="S27" s="158"/>
      <c r="T27" s="158"/>
      <c r="U27" s="566"/>
      <c r="V27" s="218">
        <f t="shared" si="0"/>
        <v>428050</v>
      </c>
    </row>
    <row r="28" spans="1:22" ht="15">
      <c r="A28" s="104" t="s">
        <v>304</v>
      </c>
      <c r="B28" s="158"/>
      <c r="C28" s="158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566"/>
      <c r="V28" s="218">
        <f t="shared" si="0"/>
        <v>0</v>
      </c>
    </row>
    <row r="29" spans="1:22" ht="14.25" thickBot="1">
      <c r="A29" s="522" t="s">
        <v>305</v>
      </c>
      <c r="B29" s="523">
        <f>SUM(B27:B28)</f>
        <v>50</v>
      </c>
      <c r="C29" s="523">
        <f aca="true" t="shared" si="3" ref="C29:V29">SUM(C27:C28)</f>
        <v>0</v>
      </c>
      <c r="D29" s="523">
        <f t="shared" si="3"/>
        <v>0</v>
      </c>
      <c r="E29" s="523">
        <f t="shared" si="3"/>
        <v>0</v>
      </c>
      <c r="F29" s="523">
        <f t="shared" si="3"/>
        <v>0</v>
      </c>
      <c r="G29" s="523">
        <f t="shared" si="3"/>
        <v>0</v>
      </c>
      <c r="H29" s="523">
        <f t="shared" si="3"/>
        <v>0</v>
      </c>
      <c r="I29" s="523">
        <f t="shared" si="3"/>
        <v>0</v>
      </c>
      <c r="J29" s="523">
        <f t="shared" si="3"/>
        <v>0</v>
      </c>
      <c r="K29" s="523">
        <f t="shared" si="3"/>
        <v>0</v>
      </c>
      <c r="L29" s="523">
        <f t="shared" si="3"/>
        <v>0</v>
      </c>
      <c r="M29" s="523">
        <f t="shared" si="3"/>
        <v>0</v>
      </c>
      <c r="N29" s="523">
        <f t="shared" si="3"/>
        <v>428000</v>
      </c>
      <c r="O29" s="523">
        <f t="shared" si="3"/>
        <v>0</v>
      </c>
      <c r="P29" s="523">
        <f t="shared" si="3"/>
        <v>0</v>
      </c>
      <c r="Q29" s="523">
        <f t="shared" si="3"/>
        <v>0</v>
      </c>
      <c r="R29" s="523">
        <f t="shared" si="3"/>
        <v>0</v>
      </c>
      <c r="S29" s="523">
        <f t="shared" si="3"/>
        <v>0</v>
      </c>
      <c r="T29" s="523">
        <f t="shared" si="3"/>
        <v>0</v>
      </c>
      <c r="U29" s="523"/>
      <c r="V29" s="610">
        <f t="shared" si="3"/>
        <v>428050</v>
      </c>
    </row>
    <row r="30" spans="1:22" ht="15">
      <c r="A30" s="185" t="s">
        <v>264</v>
      </c>
      <c r="B30" s="157"/>
      <c r="C30" s="157">
        <v>957500</v>
      </c>
      <c r="D30" s="157">
        <v>64000</v>
      </c>
      <c r="E30" s="157">
        <v>5500</v>
      </c>
      <c r="F30" s="157">
        <v>1081897</v>
      </c>
      <c r="G30" s="157">
        <v>244768</v>
      </c>
      <c r="H30" s="157">
        <v>108261</v>
      </c>
      <c r="I30" s="157"/>
      <c r="J30" s="157"/>
      <c r="K30" s="157"/>
      <c r="L30" s="157"/>
      <c r="M30" s="157">
        <v>122137</v>
      </c>
      <c r="N30" s="157"/>
      <c r="O30" s="157"/>
      <c r="P30" s="157"/>
      <c r="Q30" s="157"/>
      <c r="R30" s="157"/>
      <c r="S30" s="157"/>
      <c r="T30" s="157"/>
      <c r="U30" s="565"/>
      <c r="V30" s="521">
        <f>SUM(B30:U30)</f>
        <v>2584063</v>
      </c>
    </row>
    <row r="31" spans="1:22" ht="15">
      <c r="A31" s="92" t="s">
        <v>304</v>
      </c>
      <c r="B31" s="158"/>
      <c r="C31" s="158"/>
      <c r="D31" s="158"/>
      <c r="E31" s="158"/>
      <c r="F31" s="158">
        <v>-30531</v>
      </c>
      <c r="G31" s="158">
        <v>1022</v>
      </c>
      <c r="H31" s="158">
        <v>757</v>
      </c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566">
        <v>31442</v>
      </c>
      <c r="V31" s="482">
        <f>SUM(B31:U31)</f>
        <v>2690</v>
      </c>
    </row>
    <row r="32" spans="1:22" ht="13.5">
      <c r="A32" s="92" t="s">
        <v>305</v>
      </c>
      <c r="B32" s="158">
        <f aca="true" t="shared" si="4" ref="B32:H32">B30+B31</f>
        <v>0</v>
      </c>
      <c r="C32" s="158">
        <f t="shared" si="4"/>
        <v>957500</v>
      </c>
      <c r="D32" s="158">
        <f t="shared" si="4"/>
        <v>64000</v>
      </c>
      <c r="E32" s="158">
        <f t="shared" si="4"/>
        <v>5500</v>
      </c>
      <c r="F32" s="158">
        <f t="shared" si="4"/>
        <v>1051366</v>
      </c>
      <c r="G32" s="158">
        <f t="shared" si="4"/>
        <v>245790</v>
      </c>
      <c r="H32" s="158">
        <f t="shared" si="4"/>
        <v>109018</v>
      </c>
      <c r="I32" s="158"/>
      <c r="J32" s="158"/>
      <c r="K32" s="158"/>
      <c r="L32" s="158"/>
      <c r="M32" s="158">
        <f>M30+M31</f>
        <v>122137</v>
      </c>
      <c r="N32" s="158">
        <f aca="true" t="shared" si="5" ref="N32:V32">N30+N31</f>
        <v>0</v>
      </c>
      <c r="O32" s="158">
        <f t="shared" si="5"/>
        <v>0</v>
      </c>
      <c r="P32" s="158">
        <f t="shared" si="5"/>
        <v>0</v>
      </c>
      <c r="Q32" s="158">
        <f t="shared" si="5"/>
        <v>0</v>
      </c>
      <c r="R32" s="158">
        <f t="shared" si="5"/>
        <v>0</v>
      </c>
      <c r="S32" s="158">
        <f t="shared" si="5"/>
        <v>0</v>
      </c>
      <c r="T32" s="158">
        <f t="shared" si="5"/>
        <v>0</v>
      </c>
      <c r="U32" s="158">
        <f t="shared" si="5"/>
        <v>31442</v>
      </c>
      <c r="V32" s="572">
        <f t="shared" si="5"/>
        <v>2586753</v>
      </c>
    </row>
    <row r="33" spans="1:22" ht="15">
      <c r="A33" s="257" t="s">
        <v>299</v>
      </c>
      <c r="B33" s="158"/>
      <c r="C33" s="158"/>
      <c r="D33" s="158">
        <v>64000</v>
      </c>
      <c r="E33" s="158"/>
      <c r="F33" s="158">
        <v>888832</v>
      </c>
      <c r="G33" s="158">
        <v>89429</v>
      </c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566">
        <v>31442</v>
      </c>
      <c r="V33" s="218">
        <f>SUM(B33:U33)</f>
        <v>1073703</v>
      </c>
    </row>
    <row r="34" spans="1:22" ht="15">
      <c r="A34" s="104" t="s">
        <v>266</v>
      </c>
      <c r="B34" s="158"/>
      <c r="C34" s="158"/>
      <c r="D34" s="158"/>
      <c r="E34" s="158"/>
      <c r="F34" s="158"/>
      <c r="G34" s="158"/>
      <c r="H34" s="158"/>
      <c r="I34" s="158">
        <v>11359</v>
      </c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566"/>
      <c r="V34" s="218">
        <f t="shared" si="0"/>
        <v>11359</v>
      </c>
    </row>
    <row r="35" spans="1:22" ht="40.5" customHeight="1">
      <c r="A35" s="104" t="s">
        <v>407</v>
      </c>
      <c r="B35" s="158"/>
      <c r="C35" s="158"/>
      <c r="D35" s="158"/>
      <c r="E35" s="158"/>
      <c r="F35" s="158"/>
      <c r="G35" s="158"/>
      <c r="H35" s="158"/>
      <c r="I35" s="158">
        <v>300</v>
      </c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566"/>
      <c r="V35" s="218">
        <f>SUM(B35:T35)</f>
        <v>300</v>
      </c>
    </row>
    <row r="36" spans="1:22" ht="25.5">
      <c r="A36" s="104" t="s">
        <v>478</v>
      </c>
      <c r="B36" s="158"/>
      <c r="C36" s="158"/>
      <c r="D36" s="158"/>
      <c r="E36" s="158"/>
      <c r="F36" s="158"/>
      <c r="G36" s="158"/>
      <c r="H36" s="158"/>
      <c r="I36" s="158">
        <v>5475</v>
      </c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566"/>
      <c r="V36" s="218">
        <f>SUM(B36:T36)</f>
        <v>5475</v>
      </c>
    </row>
    <row r="37" spans="1:22" ht="15">
      <c r="A37" s="233" t="s">
        <v>304</v>
      </c>
      <c r="B37" s="158"/>
      <c r="C37" s="158"/>
      <c r="D37" s="158"/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566"/>
      <c r="V37" s="218">
        <f>SUM(B37:T37)</f>
        <v>0</v>
      </c>
    </row>
    <row r="38" spans="1:22" ht="15">
      <c r="A38" s="104" t="s">
        <v>305</v>
      </c>
      <c r="B38" s="158"/>
      <c r="C38" s="158">
        <f>SUM(C36:C37)</f>
        <v>0</v>
      </c>
      <c r="D38" s="158">
        <f aca="true" t="shared" si="6" ref="D38:V38">SUM(D36:D37)</f>
        <v>0</v>
      </c>
      <c r="E38" s="158">
        <f t="shared" si="6"/>
        <v>0</v>
      </c>
      <c r="F38" s="158">
        <f t="shared" si="6"/>
        <v>0</v>
      </c>
      <c r="G38" s="158">
        <f t="shared" si="6"/>
        <v>0</v>
      </c>
      <c r="H38" s="158">
        <f t="shared" si="6"/>
        <v>0</v>
      </c>
      <c r="I38" s="158">
        <f t="shared" si="6"/>
        <v>5475</v>
      </c>
      <c r="J38" s="158">
        <f t="shared" si="6"/>
        <v>0</v>
      </c>
      <c r="K38" s="158">
        <f t="shared" si="6"/>
        <v>0</v>
      </c>
      <c r="L38" s="158">
        <f t="shared" si="6"/>
        <v>0</v>
      </c>
      <c r="M38" s="158">
        <f t="shared" si="6"/>
        <v>0</v>
      </c>
      <c r="N38" s="158">
        <f t="shared" si="6"/>
        <v>0</v>
      </c>
      <c r="O38" s="158">
        <f t="shared" si="6"/>
        <v>0</v>
      </c>
      <c r="P38" s="158">
        <f t="shared" si="6"/>
        <v>0</v>
      </c>
      <c r="Q38" s="158">
        <f t="shared" si="6"/>
        <v>0</v>
      </c>
      <c r="R38" s="158">
        <f t="shared" si="6"/>
        <v>0</v>
      </c>
      <c r="S38" s="158">
        <f t="shared" si="6"/>
        <v>0</v>
      </c>
      <c r="T38" s="158">
        <f t="shared" si="6"/>
        <v>0</v>
      </c>
      <c r="U38" s="158"/>
      <c r="V38" s="482">
        <f t="shared" si="6"/>
        <v>5475</v>
      </c>
    </row>
    <row r="39" spans="1:23" ht="15.75" thickBot="1">
      <c r="A39" s="92" t="s">
        <v>265</v>
      </c>
      <c r="B39" s="158"/>
      <c r="C39" s="158"/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>
        <v>46495</v>
      </c>
      <c r="U39" s="566"/>
      <c r="V39" s="218">
        <f t="shared" si="0"/>
        <v>46495</v>
      </c>
      <c r="W39" s="575"/>
    </row>
    <row r="40" spans="1:23" ht="15">
      <c r="A40" s="258" t="s">
        <v>378</v>
      </c>
      <c r="B40" s="183">
        <f>SUM(B6+B8+B15+B18+B22+B26+B27+B30+B34+B39+B9+B12+B35+B7+B36+B23)</f>
        <v>231996</v>
      </c>
      <c r="C40" s="183">
        <f aca="true" t="shared" si="7" ref="C40:V40">SUM(C6+C8+C15+C18+C22+C26+C27+C30+C34+C39+C9+C12+C35+C7+C36+C23)</f>
        <v>957500</v>
      </c>
      <c r="D40" s="183">
        <f t="shared" si="7"/>
        <v>64000</v>
      </c>
      <c r="E40" s="183">
        <f t="shared" si="7"/>
        <v>5500</v>
      </c>
      <c r="F40" s="183">
        <f t="shared" si="7"/>
        <v>1081897</v>
      </c>
      <c r="G40" s="183">
        <f t="shared" si="7"/>
        <v>244768</v>
      </c>
      <c r="H40" s="183">
        <f t="shared" si="7"/>
        <v>108261</v>
      </c>
      <c r="I40" s="183">
        <f t="shared" si="7"/>
        <v>99830</v>
      </c>
      <c r="J40" s="183">
        <f t="shared" si="7"/>
        <v>26984</v>
      </c>
      <c r="K40" s="183">
        <f t="shared" si="7"/>
        <v>70237</v>
      </c>
      <c r="L40" s="183">
        <f t="shared" si="7"/>
        <v>105000</v>
      </c>
      <c r="M40" s="183">
        <f t="shared" si="7"/>
        <v>122137</v>
      </c>
      <c r="N40" s="183">
        <f t="shared" si="7"/>
        <v>745082</v>
      </c>
      <c r="O40" s="183">
        <f t="shared" si="7"/>
        <v>26295</v>
      </c>
      <c r="P40" s="183">
        <f t="shared" si="7"/>
        <v>7000</v>
      </c>
      <c r="Q40" s="183">
        <f t="shared" si="7"/>
        <v>313293</v>
      </c>
      <c r="R40" s="183">
        <f t="shared" si="7"/>
        <v>223500</v>
      </c>
      <c r="S40" s="183">
        <f t="shared" si="7"/>
        <v>0</v>
      </c>
      <c r="T40" s="183">
        <f t="shared" si="7"/>
        <v>46495</v>
      </c>
      <c r="U40" s="183">
        <f t="shared" si="7"/>
        <v>0</v>
      </c>
      <c r="V40" s="573">
        <f t="shared" si="7"/>
        <v>4479775</v>
      </c>
      <c r="W40" s="574"/>
    </row>
    <row r="41" spans="1:22" ht="15">
      <c r="A41" s="343" t="s">
        <v>304</v>
      </c>
      <c r="B41" s="184">
        <f>B10+B13+B16+B19+B31+B24+B28+B37</f>
        <v>0</v>
      </c>
      <c r="C41" s="184">
        <f aca="true" t="shared" si="8" ref="C41:V41">C10+C13+C16+C19+C31+C24+C28+C37</f>
        <v>0</v>
      </c>
      <c r="D41" s="184">
        <f t="shared" si="8"/>
        <v>0</v>
      </c>
      <c r="E41" s="184">
        <f t="shared" si="8"/>
        <v>0</v>
      </c>
      <c r="F41" s="184">
        <f t="shared" si="8"/>
        <v>-30531</v>
      </c>
      <c r="G41" s="184">
        <f t="shared" si="8"/>
        <v>1022</v>
      </c>
      <c r="H41" s="184">
        <f t="shared" si="8"/>
        <v>757</v>
      </c>
      <c r="I41" s="184">
        <f t="shared" si="8"/>
        <v>0</v>
      </c>
      <c r="J41" s="184">
        <f t="shared" si="8"/>
        <v>0</v>
      </c>
      <c r="K41" s="184">
        <f t="shared" si="8"/>
        <v>0</v>
      </c>
      <c r="L41" s="184">
        <f t="shared" si="8"/>
        <v>0</v>
      </c>
      <c r="M41" s="184">
        <f t="shared" si="8"/>
        <v>0</v>
      </c>
      <c r="N41" s="184">
        <f t="shared" si="8"/>
        <v>0</v>
      </c>
      <c r="O41" s="184">
        <f t="shared" si="8"/>
        <v>0</v>
      </c>
      <c r="P41" s="184">
        <f t="shared" si="8"/>
        <v>0</v>
      </c>
      <c r="Q41" s="184">
        <f t="shared" si="8"/>
        <v>0</v>
      </c>
      <c r="R41" s="184">
        <f t="shared" si="8"/>
        <v>0</v>
      </c>
      <c r="S41" s="184">
        <f t="shared" si="8"/>
        <v>0</v>
      </c>
      <c r="T41" s="184">
        <f t="shared" si="8"/>
        <v>0</v>
      </c>
      <c r="U41" s="184">
        <f t="shared" si="8"/>
        <v>31442</v>
      </c>
      <c r="V41" s="186">
        <f t="shared" si="8"/>
        <v>2690</v>
      </c>
    </row>
    <row r="42" spans="1:22" ht="15">
      <c r="A42" s="343" t="s">
        <v>305</v>
      </c>
      <c r="B42" s="184">
        <f>B40+B41</f>
        <v>231996</v>
      </c>
      <c r="C42" s="184">
        <f aca="true" t="shared" si="9" ref="C42:V42">C40+C41</f>
        <v>957500</v>
      </c>
      <c r="D42" s="184">
        <f t="shared" si="9"/>
        <v>64000</v>
      </c>
      <c r="E42" s="184">
        <f t="shared" si="9"/>
        <v>5500</v>
      </c>
      <c r="F42" s="184">
        <f t="shared" si="9"/>
        <v>1051366</v>
      </c>
      <c r="G42" s="184">
        <f t="shared" si="9"/>
        <v>245790</v>
      </c>
      <c r="H42" s="184">
        <f t="shared" si="9"/>
        <v>109018</v>
      </c>
      <c r="I42" s="184">
        <f t="shared" si="9"/>
        <v>99830</v>
      </c>
      <c r="J42" s="184">
        <f t="shared" si="9"/>
        <v>26984</v>
      </c>
      <c r="K42" s="184">
        <f t="shared" si="9"/>
        <v>70237</v>
      </c>
      <c r="L42" s="184">
        <f t="shared" si="9"/>
        <v>105000</v>
      </c>
      <c r="M42" s="184">
        <f t="shared" si="9"/>
        <v>122137</v>
      </c>
      <c r="N42" s="184">
        <f t="shared" si="9"/>
        <v>745082</v>
      </c>
      <c r="O42" s="184">
        <f t="shared" si="9"/>
        <v>26295</v>
      </c>
      <c r="P42" s="184">
        <f t="shared" si="9"/>
        <v>7000</v>
      </c>
      <c r="Q42" s="184">
        <f t="shared" si="9"/>
        <v>313293</v>
      </c>
      <c r="R42" s="184">
        <f t="shared" si="9"/>
        <v>223500</v>
      </c>
      <c r="S42" s="184">
        <f t="shared" si="9"/>
        <v>0</v>
      </c>
      <c r="T42" s="184">
        <f t="shared" si="9"/>
        <v>46495</v>
      </c>
      <c r="U42" s="184">
        <f t="shared" si="9"/>
        <v>31442</v>
      </c>
      <c r="V42" s="186">
        <f t="shared" si="9"/>
        <v>4482465</v>
      </c>
    </row>
    <row r="43" spans="1:22" s="2" customFormat="1" ht="15">
      <c r="A43" s="259" t="s">
        <v>299</v>
      </c>
      <c r="B43" s="184">
        <f aca="true" t="shared" si="10" ref="B43:V43">SUM(B21+B33)</f>
        <v>0</v>
      </c>
      <c r="C43" s="184">
        <f t="shared" si="10"/>
        <v>0</v>
      </c>
      <c r="D43" s="184">
        <f t="shared" si="10"/>
        <v>64000</v>
      </c>
      <c r="E43" s="184">
        <f t="shared" si="10"/>
        <v>0</v>
      </c>
      <c r="F43" s="184">
        <f t="shared" si="10"/>
        <v>888832</v>
      </c>
      <c r="G43" s="184">
        <f t="shared" si="10"/>
        <v>89429</v>
      </c>
      <c r="H43" s="184">
        <f t="shared" si="10"/>
        <v>0</v>
      </c>
      <c r="I43" s="184">
        <f t="shared" si="10"/>
        <v>2668</v>
      </c>
      <c r="J43" s="184">
        <f t="shared" si="10"/>
        <v>0</v>
      </c>
      <c r="K43" s="184">
        <f t="shared" si="10"/>
        <v>0</v>
      </c>
      <c r="L43" s="184">
        <f t="shared" si="10"/>
        <v>0</v>
      </c>
      <c r="M43" s="184">
        <f t="shared" si="10"/>
        <v>0</v>
      </c>
      <c r="N43" s="184">
        <f t="shared" si="10"/>
        <v>0</v>
      </c>
      <c r="O43" s="184">
        <f t="shared" si="10"/>
        <v>0</v>
      </c>
      <c r="P43" s="184">
        <f t="shared" si="10"/>
        <v>0</v>
      </c>
      <c r="Q43" s="184">
        <f t="shared" si="10"/>
        <v>0</v>
      </c>
      <c r="R43" s="184">
        <f t="shared" si="10"/>
        <v>0</v>
      </c>
      <c r="S43" s="184">
        <f t="shared" si="10"/>
        <v>0</v>
      </c>
      <c r="T43" s="184">
        <f t="shared" si="10"/>
        <v>0</v>
      </c>
      <c r="U43" s="184">
        <f t="shared" si="10"/>
        <v>31442</v>
      </c>
      <c r="V43" s="186">
        <f t="shared" si="10"/>
        <v>1076371</v>
      </c>
    </row>
    <row r="44" spans="1:22" s="2" customFormat="1" ht="15" customHeight="1" thickBot="1">
      <c r="A44" s="253" t="s">
        <v>341</v>
      </c>
      <c r="B44" s="260">
        <f>B42-B43</f>
        <v>231996</v>
      </c>
      <c r="C44" s="260">
        <f aca="true" t="shared" si="11" ref="C44:V44">C42-C43</f>
        <v>957500</v>
      </c>
      <c r="D44" s="260">
        <f t="shared" si="11"/>
        <v>0</v>
      </c>
      <c r="E44" s="260">
        <f t="shared" si="11"/>
        <v>5500</v>
      </c>
      <c r="F44" s="260">
        <f t="shared" si="11"/>
        <v>162534</v>
      </c>
      <c r="G44" s="260">
        <f t="shared" si="11"/>
        <v>156361</v>
      </c>
      <c r="H44" s="260">
        <f t="shared" si="11"/>
        <v>109018</v>
      </c>
      <c r="I44" s="260">
        <f t="shared" si="11"/>
        <v>97162</v>
      </c>
      <c r="J44" s="260">
        <f t="shared" si="11"/>
        <v>26984</v>
      </c>
      <c r="K44" s="260">
        <f t="shared" si="11"/>
        <v>70237</v>
      </c>
      <c r="L44" s="260">
        <f t="shared" si="11"/>
        <v>105000</v>
      </c>
      <c r="M44" s="260">
        <f t="shared" si="11"/>
        <v>122137</v>
      </c>
      <c r="N44" s="260">
        <f t="shared" si="11"/>
        <v>745082</v>
      </c>
      <c r="O44" s="260">
        <f t="shared" si="11"/>
        <v>26295</v>
      </c>
      <c r="P44" s="260">
        <f t="shared" si="11"/>
        <v>7000</v>
      </c>
      <c r="Q44" s="260">
        <f t="shared" si="11"/>
        <v>313293</v>
      </c>
      <c r="R44" s="260">
        <f t="shared" si="11"/>
        <v>223500</v>
      </c>
      <c r="S44" s="260">
        <f t="shared" si="11"/>
        <v>0</v>
      </c>
      <c r="T44" s="260">
        <f t="shared" si="11"/>
        <v>46495</v>
      </c>
      <c r="U44" s="260">
        <f t="shared" si="11"/>
        <v>0</v>
      </c>
      <c r="V44" s="524">
        <f t="shared" si="11"/>
        <v>3406094</v>
      </c>
    </row>
  </sheetData>
  <sheetProtection/>
  <mergeCells count="19">
    <mergeCell ref="V1:V4"/>
    <mergeCell ref="B2:J2"/>
    <mergeCell ref="K2:O2"/>
    <mergeCell ref="P2:P4"/>
    <mergeCell ref="Q2:R2"/>
    <mergeCell ref="S2:T2"/>
    <mergeCell ref="B3:B4"/>
    <mergeCell ref="S3:S4"/>
    <mergeCell ref="T3:T4"/>
    <mergeCell ref="C3:E3"/>
    <mergeCell ref="Q3:R3"/>
    <mergeCell ref="A1:A4"/>
    <mergeCell ref="B1:P1"/>
    <mergeCell ref="I3:J3"/>
    <mergeCell ref="K3:M3"/>
    <mergeCell ref="N3:O3"/>
    <mergeCell ref="F3:H3"/>
    <mergeCell ref="Q1:U1"/>
    <mergeCell ref="U2:U4"/>
  </mergeCells>
  <printOptions/>
  <pageMargins left="0.1968503937007874" right="0.2362204724409449" top="0.7086614173228347" bottom="0.1968503937007874" header="0.15748031496062992" footer="0.31496062992125984"/>
  <pageSetup horizontalDpi="600" verticalDpi="600" orientation="landscape" paperSize="9" scale="90" r:id="rId1"/>
  <headerFooter>
    <oddHeader>&amp;C&amp;"Book Antiqua,Félkövér"&amp;11Keszthely Város Önkormányzata
2014. évi bevételei&amp;R&amp;"Book Antiqua,Félkövér"5.sz. melléklet
ezer Ft</oddHeader>
    <oddFooter>&amp;C&amp;P</oddFooter>
  </headerFooter>
  <rowBreaks count="1" manualBreakCount="1">
    <brk id="29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V41"/>
  <sheetViews>
    <sheetView zoomScalePageLayoutView="0" workbookViewId="0" topLeftCell="A1">
      <pane xSplit="1" ySplit="4" topLeftCell="F23" activePane="bottomRight" state="frozen"/>
      <selection pane="topLeft" activeCell="A1" sqref="A1"/>
      <selection pane="topRight" activeCell="B1" sqref="B1"/>
      <selection pane="bottomLeft" activeCell="A6" sqref="A6"/>
      <selection pane="bottomRight" activeCell="N37" sqref="N37"/>
    </sheetView>
  </sheetViews>
  <sheetFormatPr defaultColWidth="9.140625" defaultRowHeight="12.75"/>
  <cols>
    <col min="1" max="1" width="33.421875" style="16" customWidth="1"/>
    <col min="2" max="2" width="10.57421875" style="28" customWidth="1"/>
    <col min="3" max="3" width="11.00390625" style="1" bestFit="1" customWidth="1"/>
    <col min="4" max="4" width="10.8515625" style="1" bestFit="1" customWidth="1"/>
    <col min="5" max="5" width="7.57421875" style="1" bestFit="1" customWidth="1"/>
    <col min="6" max="6" width="9.8515625" style="1" bestFit="1" customWidth="1"/>
    <col min="7" max="7" width="8.8515625" style="1" bestFit="1" customWidth="1"/>
    <col min="8" max="8" width="7.28125" style="1" bestFit="1" customWidth="1"/>
    <col min="9" max="9" width="10.00390625" style="1" bestFit="1" customWidth="1"/>
    <col min="10" max="10" width="11.7109375" style="1" customWidth="1"/>
    <col min="11" max="11" width="9.7109375" style="1" bestFit="1" customWidth="1"/>
    <col min="12" max="12" width="12.28125" style="1" bestFit="1" customWidth="1"/>
    <col min="13" max="13" width="10.421875" style="1" customWidth="1"/>
    <col min="14" max="14" width="11.7109375" style="2" customWidth="1"/>
    <col min="15" max="15" width="11.00390625" style="1" customWidth="1"/>
    <col min="16" max="16384" width="9.140625" style="1" customWidth="1"/>
  </cols>
  <sheetData>
    <row r="1" spans="1:15" ht="14.25" customHeight="1">
      <c r="A1" s="665" t="s">
        <v>4</v>
      </c>
      <c r="B1" s="658" t="s">
        <v>20</v>
      </c>
      <c r="C1" s="659"/>
      <c r="D1" s="659"/>
      <c r="E1" s="659"/>
      <c r="F1" s="659"/>
      <c r="G1" s="659"/>
      <c r="H1" s="659"/>
      <c r="I1" s="659"/>
      <c r="J1" s="657" t="s">
        <v>92</v>
      </c>
      <c r="K1" s="657"/>
      <c r="L1" s="657"/>
      <c r="M1" s="657"/>
      <c r="N1" s="658" t="s">
        <v>93</v>
      </c>
      <c r="O1" s="660" t="s">
        <v>7</v>
      </c>
    </row>
    <row r="2" spans="1:15" ht="14.25">
      <c r="A2" s="666"/>
      <c r="B2" s="674" t="s">
        <v>2</v>
      </c>
      <c r="C2" s="674"/>
      <c r="D2" s="674"/>
      <c r="E2" s="674"/>
      <c r="F2" s="673" t="s">
        <v>3</v>
      </c>
      <c r="G2" s="673"/>
      <c r="H2" s="673"/>
      <c r="I2" s="668" t="s">
        <v>21</v>
      </c>
      <c r="J2" s="670" t="s">
        <v>25</v>
      </c>
      <c r="K2" s="671"/>
      <c r="L2" s="672"/>
      <c r="M2" s="668" t="s">
        <v>443</v>
      </c>
      <c r="N2" s="663"/>
      <c r="O2" s="661"/>
    </row>
    <row r="3" spans="1:15" ht="41.25" customHeight="1" thickBot="1">
      <c r="A3" s="667"/>
      <c r="B3" s="44" t="s">
        <v>54</v>
      </c>
      <c r="C3" s="44" t="s">
        <v>158</v>
      </c>
      <c r="D3" s="44" t="s">
        <v>11</v>
      </c>
      <c r="E3" s="44" t="s">
        <v>5</v>
      </c>
      <c r="F3" s="44" t="s">
        <v>24</v>
      </c>
      <c r="G3" s="44" t="s">
        <v>10</v>
      </c>
      <c r="H3" s="44" t="s">
        <v>5</v>
      </c>
      <c r="I3" s="675"/>
      <c r="J3" s="44" t="s">
        <v>8</v>
      </c>
      <c r="K3" s="44" t="s">
        <v>9</v>
      </c>
      <c r="L3" s="44" t="s">
        <v>1</v>
      </c>
      <c r="M3" s="669"/>
      <c r="N3" s="664"/>
      <c r="O3" s="662"/>
    </row>
    <row r="4" spans="1:22" s="7" customFormat="1" ht="14.25" thickBot="1">
      <c r="A4" s="39">
        <v>1</v>
      </c>
      <c r="B4" s="41">
        <v>2</v>
      </c>
      <c r="C4" s="41">
        <v>3</v>
      </c>
      <c r="D4" s="41">
        <v>4</v>
      </c>
      <c r="E4" s="41">
        <v>5</v>
      </c>
      <c r="F4" s="41">
        <v>6</v>
      </c>
      <c r="G4" s="41">
        <v>7</v>
      </c>
      <c r="H4" s="41">
        <v>8</v>
      </c>
      <c r="I4" s="41">
        <v>9</v>
      </c>
      <c r="J4" s="41">
        <v>10</v>
      </c>
      <c r="K4" s="41">
        <v>11</v>
      </c>
      <c r="L4" s="41">
        <v>12</v>
      </c>
      <c r="M4" s="41">
        <v>13</v>
      </c>
      <c r="N4" s="520">
        <v>14</v>
      </c>
      <c r="O4" s="40">
        <v>15</v>
      </c>
      <c r="P4" s="5"/>
      <c r="Q4" s="5"/>
      <c r="R4" s="5"/>
      <c r="S4" s="5"/>
      <c r="T4" s="5"/>
      <c r="U4" s="5"/>
      <c r="V4" s="6"/>
    </row>
    <row r="5" spans="1:22" s="7" customFormat="1" ht="28.5">
      <c r="A5" s="164" t="s">
        <v>376</v>
      </c>
      <c r="B5" s="142"/>
      <c r="C5" s="142">
        <v>1403</v>
      </c>
      <c r="D5" s="142">
        <v>10859</v>
      </c>
      <c r="E5" s="142"/>
      <c r="F5" s="142">
        <v>10378</v>
      </c>
      <c r="G5" s="142"/>
      <c r="H5" s="142"/>
      <c r="I5" s="142">
        <v>600</v>
      </c>
      <c r="J5" s="142">
        <v>310671</v>
      </c>
      <c r="K5" s="142">
        <v>1759</v>
      </c>
      <c r="L5" s="247">
        <f>SUM(J5:K5)</f>
        <v>312430</v>
      </c>
      <c r="M5" s="240">
        <v>2117</v>
      </c>
      <c r="N5" s="519">
        <f>B5+C5+D5+E5+F5+G5+H5+I5+L5+M5</f>
        <v>337787</v>
      </c>
      <c r="O5" s="517">
        <v>203574</v>
      </c>
      <c r="P5" s="5"/>
      <c r="Q5" s="5"/>
      <c r="R5" s="5"/>
      <c r="S5" s="5"/>
      <c r="T5" s="5"/>
      <c r="U5" s="5"/>
      <c r="V5" s="6"/>
    </row>
    <row r="6" spans="1:22" s="7" customFormat="1" ht="15">
      <c r="A6" s="346" t="s">
        <v>304</v>
      </c>
      <c r="B6" s="193"/>
      <c r="C6" s="17"/>
      <c r="D6" s="18"/>
      <c r="E6" s="18"/>
      <c r="F6" s="18"/>
      <c r="G6" s="18"/>
      <c r="H6" s="17"/>
      <c r="I6" s="17"/>
      <c r="J6" s="18">
        <v>143</v>
      </c>
      <c r="K6" s="18"/>
      <c r="L6" s="19">
        <f>SUM(J6:K6)</f>
        <v>143</v>
      </c>
      <c r="M6" s="20"/>
      <c r="N6" s="519">
        <f>B6+C6+D6+E6+F6+G6+H6+I6+L6+M6</f>
        <v>143</v>
      </c>
      <c r="O6" s="518">
        <v>143</v>
      </c>
      <c r="P6" s="5"/>
      <c r="Q6" s="5"/>
      <c r="R6" s="5"/>
      <c r="S6" s="5"/>
      <c r="T6" s="5"/>
      <c r="U6" s="5"/>
      <c r="V6" s="6"/>
    </row>
    <row r="7" spans="1:22" s="7" customFormat="1" ht="15">
      <c r="A7" s="346" t="s">
        <v>305</v>
      </c>
      <c r="B7" s="193">
        <f>B5+B6</f>
        <v>0</v>
      </c>
      <c r="C7" s="193">
        <f aca="true" t="shared" si="0" ref="C7:O7">C5+C6</f>
        <v>1403</v>
      </c>
      <c r="D7" s="193">
        <f t="shared" si="0"/>
        <v>10859</v>
      </c>
      <c r="E7" s="193">
        <f t="shared" si="0"/>
        <v>0</v>
      </c>
      <c r="F7" s="193">
        <f t="shared" si="0"/>
        <v>10378</v>
      </c>
      <c r="G7" s="193">
        <f t="shared" si="0"/>
        <v>0</v>
      </c>
      <c r="H7" s="193">
        <f t="shared" si="0"/>
        <v>0</v>
      </c>
      <c r="I7" s="193">
        <f t="shared" si="0"/>
        <v>600</v>
      </c>
      <c r="J7" s="193">
        <f t="shared" si="0"/>
        <v>310814</v>
      </c>
      <c r="K7" s="193">
        <f t="shared" si="0"/>
        <v>1759</v>
      </c>
      <c r="L7" s="470">
        <f t="shared" si="0"/>
        <v>312573</v>
      </c>
      <c r="M7" s="193">
        <f t="shared" si="0"/>
        <v>2117</v>
      </c>
      <c r="N7" s="519">
        <f>B7+C7+D7+E7+F7+G7+H7+I7+L7+M7</f>
        <v>337930</v>
      </c>
      <c r="O7" s="460">
        <f t="shared" si="0"/>
        <v>203717</v>
      </c>
      <c r="P7" s="5"/>
      <c r="Q7" s="5"/>
      <c r="R7" s="5"/>
      <c r="S7" s="5"/>
      <c r="T7" s="5"/>
      <c r="U7" s="5"/>
      <c r="V7" s="6"/>
    </row>
    <row r="8" spans="1:22" s="7" customFormat="1" ht="15">
      <c r="A8" s="194" t="s">
        <v>142</v>
      </c>
      <c r="B8" s="193"/>
      <c r="C8" s="17">
        <v>963</v>
      </c>
      <c r="D8" s="18">
        <v>10637</v>
      </c>
      <c r="E8" s="18"/>
      <c r="F8" s="18"/>
      <c r="G8" s="18"/>
      <c r="H8" s="17"/>
      <c r="I8" s="17">
        <v>0</v>
      </c>
      <c r="J8" s="18">
        <v>203717</v>
      </c>
      <c r="K8" s="18"/>
      <c r="L8" s="19">
        <f>SUM(J8:K8)</f>
        <v>203717</v>
      </c>
      <c r="M8" s="20">
        <v>1564</v>
      </c>
      <c r="N8" s="19">
        <f>SUM(B8+C8+D8+E8+F8+G8+H8+I8+J8+K8+M8)</f>
        <v>216881</v>
      </c>
      <c r="O8" s="195"/>
      <c r="P8" s="5"/>
      <c r="Q8" s="5"/>
      <c r="R8" s="5"/>
      <c r="S8" s="5"/>
      <c r="T8" s="5"/>
      <c r="U8" s="5"/>
      <c r="V8" s="6"/>
    </row>
    <row r="9" spans="1:15" s="8" customFormat="1" ht="27" customHeight="1">
      <c r="A9" s="180" t="s">
        <v>370</v>
      </c>
      <c r="B9" s="357"/>
      <c r="C9" s="20">
        <v>1057</v>
      </c>
      <c r="D9" s="21"/>
      <c r="E9" s="21"/>
      <c r="F9" s="21"/>
      <c r="G9" s="21"/>
      <c r="H9" s="20"/>
      <c r="I9" s="20"/>
      <c r="J9" s="22">
        <v>350750</v>
      </c>
      <c r="K9" s="22"/>
      <c r="L9" s="19">
        <f aca="true" t="shared" si="1" ref="L9:L35">SUM(J9:K9)</f>
        <v>350750</v>
      </c>
      <c r="M9" s="352"/>
      <c r="N9" s="19">
        <f aca="true" t="shared" si="2" ref="N9:N35">SUM(B9+C9+D9+E9+F9+G9+H9+I9+J9+K9+M9)</f>
        <v>351807</v>
      </c>
      <c r="O9" s="195">
        <v>320090</v>
      </c>
    </row>
    <row r="10" spans="1:15" s="8" customFormat="1" ht="15">
      <c r="A10" s="346" t="s">
        <v>304</v>
      </c>
      <c r="B10" s="358"/>
      <c r="C10" s="17">
        <v>333</v>
      </c>
      <c r="D10" s="23"/>
      <c r="E10" s="23"/>
      <c r="F10" s="23"/>
      <c r="G10" s="23"/>
      <c r="H10" s="17"/>
      <c r="I10" s="17"/>
      <c r="J10" s="18">
        <v>130</v>
      </c>
      <c r="K10" s="18"/>
      <c r="L10" s="19">
        <f t="shared" si="1"/>
        <v>130</v>
      </c>
      <c r="M10" s="352"/>
      <c r="N10" s="19">
        <f t="shared" si="2"/>
        <v>463</v>
      </c>
      <c r="O10" s="195">
        <v>130</v>
      </c>
    </row>
    <row r="11" spans="1:15" s="8" customFormat="1" ht="15">
      <c r="A11" s="346" t="s">
        <v>305</v>
      </c>
      <c r="B11" s="358">
        <f>B9+B10</f>
        <v>0</v>
      </c>
      <c r="C11" s="358">
        <f aca="true" t="shared" si="3" ref="C11:L11">C9+C10</f>
        <v>1390</v>
      </c>
      <c r="D11" s="358">
        <f t="shared" si="3"/>
        <v>0</v>
      </c>
      <c r="E11" s="358">
        <f t="shared" si="3"/>
        <v>0</v>
      </c>
      <c r="F11" s="358">
        <f t="shared" si="3"/>
        <v>0</v>
      </c>
      <c r="G11" s="358">
        <f t="shared" si="3"/>
        <v>0</v>
      </c>
      <c r="H11" s="358">
        <f t="shared" si="3"/>
        <v>0</v>
      </c>
      <c r="I11" s="358">
        <f t="shared" si="3"/>
        <v>0</v>
      </c>
      <c r="J11" s="193">
        <f>J9+J10</f>
        <v>350880</v>
      </c>
      <c r="K11" s="358">
        <f t="shared" si="3"/>
        <v>0</v>
      </c>
      <c r="L11" s="458">
        <f t="shared" si="3"/>
        <v>350880</v>
      </c>
      <c r="M11" s="358">
        <f>M9+M10</f>
        <v>0</v>
      </c>
      <c r="N11" s="19">
        <f>N9+N10</f>
        <v>352270</v>
      </c>
      <c r="O11" s="195">
        <f>O9+O10</f>
        <v>320220</v>
      </c>
    </row>
    <row r="12" spans="1:15" s="8" customFormat="1" ht="15">
      <c r="A12" s="15" t="s">
        <v>142</v>
      </c>
      <c r="B12" s="358"/>
      <c r="C12" s="17"/>
      <c r="D12" s="23"/>
      <c r="E12" s="23"/>
      <c r="F12" s="23"/>
      <c r="G12" s="23"/>
      <c r="H12" s="17"/>
      <c r="I12" s="17"/>
      <c r="J12" s="18">
        <v>320220</v>
      </c>
      <c r="K12" s="18"/>
      <c r="L12" s="19">
        <f t="shared" si="1"/>
        <v>320220</v>
      </c>
      <c r="M12" s="352"/>
      <c r="N12" s="19">
        <f t="shared" si="2"/>
        <v>320220</v>
      </c>
      <c r="O12" s="195"/>
    </row>
    <row r="13" spans="1:15" ht="28.5">
      <c r="A13" s="180" t="s">
        <v>371</v>
      </c>
      <c r="B13" s="358"/>
      <c r="C13" s="17">
        <v>58050</v>
      </c>
      <c r="D13" s="23">
        <v>15960</v>
      </c>
      <c r="E13" s="23"/>
      <c r="F13" s="23"/>
      <c r="G13" s="23"/>
      <c r="H13" s="17"/>
      <c r="I13" s="17"/>
      <c r="J13" s="18">
        <v>87034</v>
      </c>
      <c r="K13" s="18"/>
      <c r="L13" s="19">
        <f t="shared" si="1"/>
        <v>87034</v>
      </c>
      <c r="M13" s="352">
        <v>13624</v>
      </c>
      <c r="N13" s="19">
        <f t="shared" si="2"/>
        <v>174668</v>
      </c>
      <c r="O13" s="195">
        <v>16184</v>
      </c>
    </row>
    <row r="14" spans="1:15" ht="15">
      <c r="A14" s="346" t="s">
        <v>304</v>
      </c>
      <c r="B14" s="359"/>
      <c r="C14" s="20">
        <v>8599</v>
      </c>
      <c r="D14" s="352">
        <v>631</v>
      </c>
      <c r="E14" s="352">
        <v>60</v>
      </c>
      <c r="F14" s="352">
        <v>3</v>
      </c>
      <c r="G14" s="352"/>
      <c r="H14" s="20"/>
      <c r="I14" s="20"/>
      <c r="J14" s="20">
        <v>104</v>
      </c>
      <c r="K14" s="20"/>
      <c r="L14" s="19">
        <f t="shared" si="1"/>
        <v>104</v>
      </c>
      <c r="M14" s="352"/>
      <c r="N14" s="19">
        <f t="shared" si="2"/>
        <v>9397</v>
      </c>
      <c r="O14" s="195">
        <v>104</v>
      </c>
    </row>
    <row r="15" spans="1:15" ht="15">
      <c r="A15" s="346" t="s">
        <v>305</v>
      </c>
      <c r="B15" s="359">
        <f>B13+B14</f>
        <v>0</v>
      </c>
      <c r="C15" s="359">
        <f aca="true" t="shared" si="4" ref="C15:O15">C13+C14</f>
        <v>66649</v>
      </c>
      <c r="D15" s="359">
        <f t="shared" si="4"/>
        <v>16591</v>
      </c>
      <c r="E15" s="359">
        <f t="shared" si="4"/>
        <v>60</v>
      </c>
      <c r="F15" s="359">
        <f t="shared" si="4"/>
        <v>3</v>
      </c>
      <c r="G15" s="359">
        <f t="shared" si="4"/>
        <v>0</v>
      </c>
      <c r="H15" s="359">
        <f t="shared" si="4"/>
        <v>0</v>
      </c>
      <c r="I15" s="359">
        <f t="shared" si="4"/>
        <v>0</v>
      </c>
      <c r="J15" s="359">
        <f t="shared" si="4"/>
        <v>87138</v>
      </c>
      <c r="K15" s="359">
        <f t="shared" si="4"/>
        <v>0</v>
      </c>
      <c r="L15" s="457">
        <f t="shared" si="4"/>
        <v>87138</v>
      </c>
      <c r="M15" s="352">
        <f t="shared" si="4"/>
        <v>13624</v>
      </c>
      <c r="N15" s="19">
        <f t="shared" si="4"/>
        <v>184065</v>
      </c>
      <c r="O15" s="195">
        <f t="shared" si="4"/>
        <v>16288</v>
      </c>
    </row>
    <row r="16" spans="1:15" ht="15">
      <c r="A16" s="15" t="s">
        <v>142</v>
      </c>
      <c r="B16" s="359"/>
      <c r="C16" s="20">
        <v>8540</v>
      </c>
      <c r="D16" s="352">
        <v>6000</v>
      </c>
      <c r="E16" s="352"/>
      <c r="F16" s="352"/>
      <c r="G16" s="352"/>
      <c r="H16" s="20"/>
      <c r="I16" s="20"/>
      <c r="J16" s="20">
        <v>41121</v>
      </c>
      <c r="K16" s="20"/>
      <c r="L16" s="19">
        <f t="shared" si="1"/>
        <v>41121</v>
      </c>
      <c r="M16" s="352"/>
      <c r="N16" s="19">
        <f t="shared" si="2"/>
        <v>55661</v>
      </c>
      <c r="O16" s="195"/>
    </row>
    <row r="17" spans="1:15" ht="15">
      <c r="A17" s="180" t="s">
        <v>375</v>
      </c>
      <c r="B17" s="360"/>
      <c r="C17" s="24">
        <v>4700</v>
      </c>
      <c r="D17" s="24">
        <v>17256</v>
      </c>
      <c r="E17" s="25">
        <v>650</v>
      </c>
      <c r="F17" s="25"/>
      <c r="G17" s="25"/>
      <c r="H17" s="24"/>
      <c r="I17" s="24"/>
      <c r="J17" s="26">
        <v>37158</v>
      </c>
      <c r="K17" s="26"/>
      <c r="L17" s="19">
        <f t="shared" si="1"/>
        <v>37158</v>
      </c>
      <c r="M17" s="25">
        <v>12517</v>
      </c>
      <c r="N17" s="163">
        <f t="shared" si="2"/>
        <v>72281</v>
      </c>
      <c r="O17" s="175">
        <v>7158</v>
      </c>
    </row>
    <row r="18" spans="1:15" ht="15">
      <c r="A18" s="346" t="s">
        <v>304</v>
      </c>
      <c r="B18" s="360"/>
      <c r="C18" s="24">
        <v>519</v>
      </c>
      <c r="D18" s="24">
        <v>734</v>
      </c>
      <c r="E18" s="25">
        <v>-650</v>
      </c>
      <c r="F18" s="25"/>
      <c r="G18" s="25"/>
      <c r="H18" s="24"/>
      <c r="I18" s="24"/>
      <c r="J18" s="26">
        <v>3646</v>
      </c>
      <c r="K18" s="26"/>
      <c r="L18" s="19">
        <f t="shared" si="1"/>
        <v>3646</v>
      </c>
      <c r="M18" s="25">
        <v>0</v>
      </c>
      <c r="N18" s="163">
        <f t="shared" si="2"/>
        <v>4249</v>
      </c>
      <c r="O18" s="175">
        <v>146</v>
      </c>
    </row>
    <row r="19" spans="1:15" ht="15">
      <c r="A19" s="346" t="s">
        <v>305</v>
      </c>
      <c r="B19" s="360">
        <f>B17+B18</f>
        <v>0</v>
      </c>
      <c r="C19" s="24">
        <f aca="true" t="shared" si="5" ref="C19:O19">C17+C18</f>
        <v>5219</v>
      </c>
      <c r="D19" s="24">
        <f t="shared" si="5"/>
        <v>17990</v>
      </c>
      <c r="E19" s="25">
        <f t="shared" si="5"/>
        <v>0</v>
      </c>
      <c r="F19" s="359">
        <f t="shared" si="5"/>
        <v>0</v>
      </c>
      <c r="G19" s="360">
        <f t="shared" si="5"/>
        <v>0</v>
      </c>
      <c r="H19" s="360">
        <f t="shared" si="5"/>
        <v>0</v>
      </c>
      <c r="I19" s="360">
        <f t="shared" si="5"/>
        <v>0</v>
      </c>
      <c r="J19" s="360">
        <f t="shared" si="5"/>
        <v>40804</v>
      </c>
      <c r="K19" s="360">
        <f t="shared" si="5"/>
        <v>0</v>
      </c>
      <c r="L19" s="459">
        <f t="shared" si="5"/>
        <v>40804</v>
      </c>
      <c r="M19" s="360">
        <f t="shared" si="5"/>
        <v>12517</v>
      </c>
      <c r="N19" s="457">
        <f t="shared" si="5"/>
        <v>76530</v>
      </c>
      <c r="O19" s="461">
        <f t="shared" si="5"/>
        <v>7304</v>
      </c>
    </row>
    <row r="20" spans="1:15" ht="15">
      <c r="A20" s="15" t="s">
        <v>142</v>
      </c>
      <c r="B20" s="360"/>
      <c r="C20" s="24">
        <v>4700</v>
      </c>
      <c r="D20" s="24">
        <v>15245</v>
      </c>
      <c r="E20" s="25"/>
      <c r="F20" s="25"/>
      <c r="G20" s="25"/>
      <c r="H20" s="24"/>
      <c r="I20" s="24"/>
      <c r="J20" s="26">
        <v>7304</v>
      </c>
      <c r="K20" s="26"/>
      <c r="L20" s="19">
        <f t="shared" si="1"/>
        <v>7304</v>
      </c>
      <c r="M20" s="25">
        <v>6461</v>
      </c>
      <c r="N20" s="19">
        <f t="shared" si="2"/>
        <v>33710</v>
      </c>
      <c r="O20" s="175"/>
    </row>
    <row r="21" spans="1:15" ht="27" customHeight="1">
      <c r="A21" s="180" t="s">
        <v>377</v>
      </c>
      <c r="B21" s="357"/>
      <c r="C21" s="24">
        <v>9752</v>
      </c>
      <c r="D21" s="24">
        <v>82507</v>
      </c>
      <c r="E21" s="21"/>
      <c r="F21" s="27"/>
      <c r="G21" s="27"/>
      <c r="H21" s="20"/>
      <c r="I21" s="20"/>
      <c r="J21" s="22">
        <v>44693</v>
      </c>
      <c r="K21" s="22"/>
      <c r="L21" s="19">
        <f t="shared" si="1"/>
        <v>44693</v>
      </c>
      <c r="M21" s="21">
        <v>4951</v>
      </c>
      <c r="N21" s="163">
        <f t="shared" si="2"/>
        <v>141903</v>
      </c>
      <c r="O21" s="175">
        <v>1643</v>
      </c>
    </row>
    <row r="22" spans="1:15" ht="15">
      <c r="A22" s="346" t="s">
        <v>304</v>
      </c>
      <c r="B22" s="357"/>
      <c r="C22" s="24">
        <v>2528</v>
      </c>
      <c r="D22" s="24"/>
      <c r="E22" s="21"/>
      <c r="F22" s="27"/>
      <c r="G22" s="27"/>
      <c r="H22" s="20"/>
      <c r="I22" s="20"/>
      <c r="J22" s="22">
        <v>135</v>
      </c>
      <c r="K22" s="22"/>
      <c r="L22" s="19">
        <f t="shared" si="1"/>
        <v>135</v>
      </c>
      <c r="M22" s="21"/>
      <c r="N22" s="163">
        <f t="shared" si="2"/>
        <v>2663</v>
      </c>
      <c r="O22" s="175">
        <v>135</v>
      </c>
    </row>
    <row r="23" spans="1:15" ht="15">
      <c r="A23" s="346" t="s">
        <v>305</v>
      </c>
      <c r="B23" s="357">
        <f>B21+B22</f>
        <v>0</v>
      </c>
      <c r="C23" s="24">
        <f aca="true" t="shared" si="6" ref="C23:O23">C21+C22</f>
        <v>12280</v>
      </c>
      <c r="D23" s="24">
        <f t="shared" si="6"/>
        <v>82507</v>
      </c>
      <c r="E23" s="357">
        <f t="shared" si="6"/>
        <v>0</v>
      </c>
      <c r="F23" s="357">
        <f t="shared" si="6"/>
        <v>0</v>
      </c>
      <c r="G23" s="357">
        <f t="shared" si="6"/>
        <v>0</v>
      </c>
      <c r="H23" s="357">
        <f t="shared" si="6"/>
        <v>0</v>
      </c>
      <c r="I23" s="357">
        <f t="shared" si="6"/>
        <v>0</v>
      </c>
      <c r="J23" s="357">
        <v>44963</v>
      </c>
      <c r="K23" s="357">
        <f t="shared" si="6"/>
        <v>0</v>
      </c>
      <c r="L23" s="469">
        <f t="shared" si="6"/>
        <v>44828</v>
      </c>
      <c r="M23" s="357">
        <f t="shared" si="6"/>
        <v>4951</v>
      </c>
      <c r="N23" s="469">
        <f t="shared" si="6"/>
        <v>144566</v>
      </c>
      <c r="O23" s="462">
        <f t="shared" si="6"/>
        <v>1778</v>
      </c>
    </row>
    <row r="24" spans="1:15" ht="15">
      <c r="A24" s="15" t="s">
        <v>142</v>
      </c>
      <c r="B24" s="357"/>
      <c r="C24" s="24">
        <v>2700</v>
      </c>
      <c r="D24" s="24">
        <v>74474</v>
      </c>
      <c r="E24" s="21"/>
      <c r="F24" s="27"/>
      <c r="G24" s="27"/>
      <c r="H24" s="20"/>
      <c r="I24" s="20"/>
      <c r="J24" s="22">
        <v>29712</v>
      </c>
      <c r="K24" s="22"/>
      <c r="L24" s="19">
        <f t="shared" si="1"/>
        <v>29712</v>
      </c>
      <c r="M24" s="21"/>
      <c r="N24" s="163">
        <f t="shared" si="2"/>
        <v>106886</v>
      </c>
      <c r="O24" s="175"/>
    </row>
    <row r="25" spans="1:15" ht="29.25" customHeight="1">
      <c r="A25" s="180" t="s">
        <v>374</v>
      </c>
      <c r="B25" s="361"/>
      <c r="C25" s="24">
        <v>60738</v>
      </c>
      <c r="D25" s="24">
        <v>5060</v>
      </c>
      <c r="E25" s="21"/>
      <c r="F25" s="21"/>
      <c r="G25" s="21"/>
      <c r="H25" s="20"/>
      <c r="I25" s="20"/>
      <c r="J25" s="22">
        <v>171778</v>
      </c>
      <c r="K25" s="22">
        <v>771</v>
      </c>
      <c r="L25" s="19">
        <f t="shared" si="1"/>
        <v>172549</v>
      </c>
      <c r="M25" s="21">
        <v>6662</v>
      </c>
      <c r="N25" s="163">
        <f t="shared" si="2"/>
        <v>245009</v>
      </c>
      <c r="O25" s="175">
        <v>132426</v>
      </c>
    </row>
    <row r="26" spans="1:15" ht="15">
      <c r="A26" s="346" t="s">
        <v>304</v>
      </c>
      <c r="B26" s="362"/>
      <c r="C26" s="24">
        <v>2633</v>
      </c>
      <c r="D26" s="24">
        <v>2119</v>
      </c>
      <c r="E26" s="25"/>
      <c r="F26" s="25"/>
      <c r="G26" s="25"/>
      <c r="H26" s="24"/>
      <c r="I26" s="24"/>
      <c r="J26" s="26">
        <v>247</v>
      </c>
      <c r="K26" s="26"/>
      <c r="L26" s="19">
        <f t="shared" si="1"/>
        <v>247</v>
      </c>
      <c r="M26" s="25"/>
      <c r="N26" s="163">
        <f t="shared" si="2"/>
        <v>4999</v>
      </c>
      <c r="O26" s="175">
        <v>247</v>
      </c>
    </row>
    <row r="27" spans="1:15" ht="15">
      <c r="A27" s="346" t="s">
        <v>305</v>
      </c>
      <c r="B27" s="362"/>
      <c r="C27" s="24">
        <f aca="true" t="shared" si="7" ref="C27:O27">C25+C26</f>
        <v>63371</v>
      </c>
      <c r="D27" s="24">
        <f t="shared" si="7"/>
        <v>7179</v>
      </c>
      <c r="E27" s="362"/>
      <c r="F27" s="362"/>
      <c r="G27" s="362"/>
      <c r="H27" s="362"/>
      <c r="I27" s="362"/>
      <c r="J27" s="362">
        <f t="shared" si="7"/>
        <v>172025</v>
      </c>
      <c r="K27" s="362">
        <f t="shared" si="7"/>
        <v>771</v>
      </c>
      <c r="L27" s="467">
        <f t="shared" si="7"/>
        <v>172796</v>
      </c>
      <c r="M27" s="362">
        <f t="shared" si="7"/>
        <v>6662</v>
      </c>
      <c r="N27" s="468">
        <f t="shared" si="7"/>
        <v>250008</v>
      </c>
      <c r="O27" s="463">
        <f t="shared" si="7"/>
        <v>132673</v>
      </c>
    </row>
    <row r="28" spans="1:15" ht="15">
      <c r="A28" s="15" t="s">
        <v>142</v>
      </c>
      <c r="B28" s="362"/>
      <c r="C28" s="24">
        <v>2500</v>
      </c>
      <c r="D28" s="24"/>
      <c r="E28" s="25"/>
      <c r="F28" s="25"/>
      <c r="G28" s="25"/>
      <c r="H28" s="24"/>
      <c r="I28" s="24"/>
      <c r="J28" s="26">
        <v>66475</v>
      </c>
      <c r="K28" s="26"/>
      <c r="L28" s="19">
        <f t="shared" si="1"/>
        <v>66475</v>
      </c>
      <c r="M28" s="25"/>
      <c r="N28" s="19">
        <f t="shared" si="2"/>
        <v>68975</v>
      </c>
      <c r="O28" s="175"/>
    </row>
    <row r="29" spans="1:15" ht="15">
      <c r="A29" s="180" t="s">
        <v>373</v>
      </c>
      <c r="B29" s="362"/>
      <c r="C29" s="24">
        <v>9631</v>
      </c>
      <c r="D29" s="24">
        <v>17691</v>
      </c>
      <c r="E29" s="25"/>
      <c r="F29" s="25"/>
      <c r="G29" s="25"/>
      <c r="H29" s="24"/>
      <c r="I29" s="24"/>
      <c r="J29" s="26">
        <v>45030</v>
      </c>
      <c r="K29" s="26"/>
      <c r="L29" s="19">
        <f t="shared" si="1"/>
        <v>45030</v>
      </c>
      <c r="M29" s="25">
        <v>10018</v>
      </c>
      <c r="N29" s="163">
        <f t="shared" si="2"/>
        <v>82370</v>
      </c>
      <c r="O29" s="175">
        <v>33789</v>
      </c>
    </row>
    <row r="30" spans="1:15" ht="15">
      <c r="A30" s="346" t="s">
        <v>304</v>
      </c>
      <c r="B30" s="362"/>
      <c r="C30" s="24">
        <v>6551</v>
      </c>
      <c r="D30" s="24">
        <v>2505</v>
      </c>
      <c r="E30" s="25"/>
      <c r="F30" s="25"/>
      <c r="G30" s="25"/>
      <c r="H30" s="24"/>
      <c r="I30" s="24"/>
      <c r="J30" s="26">
        <v>48</v>
      </c>
      <c r="K30" s="26"/>
      <c r="L30" s="19">
        <f t="shared" si="1"/>
        <v>48</v>
      </c>
      <c r="M30" s="25"/>
      <c r="N30" s="163">
        <f t="shared" si="2"/>
        <v>9104</v>
      </c>
      <c r="O30" s="175">
        <v>48</v>
      </c>
    </row>
    <row r="31" spans="1:15" ht="15">
      <c r="A31" s="346" t="s">
        <v>305</v>
      </c>
      <c r="B31" s="362"/>
      <c r="C31" s="24">
        <f aca="true" t="shared" si="8" ref="C31:O31">C29+C30</f>
        <v>16182</v>
      </c>
      <c r="D31" s="24">
        <f t="shared" si="8"/>
        <v>20196</v>
      </c>
      <c r="E31" s="362"/>
      <c r="F31" s="362"/>
      <c r="G31" s="362"/>
      <c r="H31" s="362"/>
      <c r="I31" s="362"/>
      <c r="J31" s="20">
        <f t="shared" si="8"/>
        <v>45078</v>
      </c>
      <c r="K31" s="362"/>
      <c r="L31" s="19">
        <f t="shared" si="8"/>
        <v>45078</v>
      </c>
      <c r="M31" s="362">
        <f t="shared" si="8"/>
        <v>10018</v>
      </c>
      <c r="N31" s="467">
        <f t="shared" si="8"/>
        <v>91474</v>
      </c>
      <c r="O31" s="463">
        <f t="shared" si="8"/>
        <v>33837</v>
      </c>
    </row>
    <row r="32" spans="1:15" ht="27" customHeight="1">
      <c r="A32" s="180" t="s">
        <v>372</v>
      </c>
      <c r="B32" s="357"/>
      <c r="C32" s="24">
        <v>204500</v>
      </c>
      <c r="D32" s="24">
        <v>22300</v>
      </c>
      <c r="E32" s="21"/>
      <c r="F32" s="21"/>
      <c r="G32" s="21"/>
      <c r="H32" s="20"/>
      <c r="I32" s="20"/>
      <c r="J32" s="20">
        <v>812171</v>
      </c>
      <c r="K32" s="22">
        <v>45065</v>
      </c>
      <c r="L32" s="19">
        <f t="shared" si="1"/>
        <v>857236</v>
      </c>
      <c r="M32" s="21">
        <v>28438</v>
      </c>
      <c r="N32" s="198">
        <f t="shared" si="2"/>
        <v>1112474</v>
      </c>
      <c r="O32" s="195">
        <v>223304</v>
      </c>
    </row>
    <row r="33" spans="1:15" ht="15">
      <c r="A33" s="346" t="s">
        <v>304</v>
      </c>
      <c r="B33" s="359"/>
      <c r="C33" s="24">
        <v>18819</v>
      </c>
      <c r="D33" s="24">
        <v>6234</v>
      </c>
      <c r="E33" s="352"/>
      <c r="F33" s="352">
        <v>945</v>
      </c>
      <c r="G33" s="352"/>
      <c r="H33" s="20"/>
      <c r="I33" s="20"/>
      <c r="J33" s="20">
        <v>-35084</v>
      </c>
      <c r="K33" s="26"/>
      <c r="L33" s="19">
        <f t="shared" si="1"/>
        <v>-35084</v>
      </c>
      <c r="M33" s="352"/>
      <c r="N33" s="198">
        <f t="shared" si="2"/>
        <v>-9086</v>
      </c>
      <c r="O33" s="195">
        <v>-27123</v>
      </c>
    </row>
    <row r="34" spans="1:15" ht="15">
      <c r="A34" s="348" t="s">
        <v>305</v>
      </c>
      <c r="B34" s="363">
        <f>B32+B33</f>
        <v>0</v>
      </c>
      <c r="C34" s="24">
        <f aca="true" t="shared" si="9" ref="C34:O34">C32+C33</f>
        <v>223319</v>
      </c>
      <c r="D34" s="24">
        <f t="shared" si="9"/>
        <v>28534</v>
      </c>
      <c r="E34" s="359">
        <f t="shared" si="9"/>
        <v>0</v>
      </c>
      <c r="F34" s="359">
        <f t="shared" si="9"/>
        <v>945</v>
      </c>
      <c r="G34" s="359">
        <f t="shared" si="9"/>
        <v>0</v>
      </c>
      <c r="H34" s="359">
        <f t="shared" si="9"/>
        <v>0</v>
      </c>
      <c r="I34" s="363">
        <f t="shared" si="9"/>
        <v>0</v>
      </c>
      <c r="J34" s="363">
        <f t="shared" si="9"/>
        <v>777087</v>
      </c>
      <c r="K34" s="22">
        <f t="shared" si="9"/>
        <v>45065</v>
      </c>
      <c r="L34" s="457">
        <f t="shared" si="9"/>
        <v>822152</v>
      </c>
      <c r="M34" s="359">
        <f t="shared" si="9"/>
        <v>28438</v>
      </c>
      <c r="N34" s="198">
        <f t="shared" si="9"/>
        <v>1103388</v>
      </c>
      <c r="O34" s="464">
        <f t="shared" si="9"/>
        <v>196181</v>
      </c>
    </row>
    <row r="35" spans="1:15" ht="15.75" thickBot="1">
      <c r="A35" s="350" t="s">
        <v>142</v>
      </c>
      <c r="B35" s="364"/>
      <c r="C35" s="165">
        <v>140500</v>
      </c>
      <c r="D35" s="165">
        <v>17000</v>
      </c>
      <c r="E35" s="166"/>
      <c r="F35" s="166"/>
      <c r="G35" s="166"/>
      <c r="H35" s="165"/>
      <c r="I35" s="165"/>
      <c r="J35" s="165">
        <v>453961</v>
      </c>
      <c r="K35" s="167">
        <v>41000</v>
      </c>
      <c r="L35" s="351">
        <f t="shared" si="1"/>
        <v>494961</v>
      </c>
      <c r="M35" s="166"/>
      <c r="N35" s="339">
        <f t="shared" si="2"/>
        <v>652461</v>
      </c>
      <c r="O35" s="465"/>
    </row>
    <row r="36" spans="1:15" s="2" customFormat="1" ht="15">
      <c r="A36" s="353" t="s">
        <v>52</v>
      </c>
      <c r="B36" s="349">
        <f>SUM(B5+B9+B13+B17+B21+B25+B29+B32)</f>
        <v>0</v>
      </c>
      <c r="C36" s="349">
        <f aca="true" t="shared" si="10" ref="C36:O36">SUM(C5+C9+C13+C17+C21+C25+C29+C32)</f>
        <v>349831</v>
      </c>
      <c r="D36" s="349">
        <f t="shared" si="10"/>
        <v>171633</v>
      </c>
      <c r="E36" s="349">
        <f t="shared" si="10"/>
        <v>650</v>
      </c>
      <c r="F36" s="349">
        <f t="shared" si="10"/>
        <v>10378</v>
      </c>
      <c r="G36" s="349">
        <f t="shared" si="10"/>
        <v>0</v>
      </c>
      <c r="H36" s="349">
        <f t="shared" si="10"/>
        <v>0</v>
      </c>
      <c r="I36" s="349">
        <f t="shared" si="10"/>
        <v>600</v>
      </c>
      <c r="J36" s="349">
        <f t="shared" si="10"/>
        <v>1859285</v>
      </c>
      <c r="K36" s="349">
        <f t="shared" si="10"/>
        <v>47595</v>
      </c>
      <c r="L36" s="349">
        <f t="shared" si="10"/>
        <v>1906880</v>
      </c>
      <c r="M36" s="349">
        <f t="shared" si="10"/>
        <v>78327</v>
      </c>
      <c r="N36" s="349">
        <f t="shared" si="10"/>
        <v>2518299</v>
      </c>
      <c r="O36" s="354">
        <f t="shared" si="10"/>
        <v>938168</v>
      </c>
    </row>
    <row r="37" spans="1:15" s="2" customFormat="1" ht="15">
      <c r="A37" s="355" t="s">
        <v>304</v>
      </c>
      <c r="B37" s="347">
        <f>B6+B10+B14+B18+B22+B26+B30+B33</f>
        <v>0</v>
      </c>
      <c r="C37" s="347">
        <f aca="true" t="shared" si="11" ref="C37:O37">C6+C10+C14+C18+C22+C26+C30+C33</f>
        <v>39982</v>
      </c>
      <c r="D37" s="347">
        <f t="shared" si="11"/>
        <v>12223</v>
      </c>
      <c r="E37" s="347">
        <f t="shared" si="11"/>
        <v>-590</v>
      </c>
      <c r="F37" s="347">
        <f t="shared" si="11"/>
        <v>948</v>
      </c>
      <c r="G37" s="347">
        <f t="shared" si="11"/>
        <v>0</v>
      </c>
      <c r="H37" s="347">
        <f t="shared" si="11"/>
        <v>0</v>
      </c>
      <c r="I37" s="347">
        <f t="shared" si="11"/>
        <v>0</v>
      </c>
      <c r="J37" s="347">
        <f t="shared" si="11"/>
        <v>-30631</v>
      </c>
      <c r="K37" s="347">
        <f t="shared" si="11"/>
        <v>0</v>
      </c>
      <c r="L37" s="347">
        <f t="shared" si="11"/>
        <v>-30631</v>
      </c>
      <c r="M37" s="347">
        <f t="shared" si="11"/>
        <v>0</v>
      </c>
      <c r="N37" s="347">
        <f t="shared" si="11"/>
        <v>21932</v>
      </c>
      <c r="O37" s="356">
        <f t="shared" si="11"/>
        <v>-26170</v>
      </c>
    </row>
    <row r="38" spans="1:15" s="2" customFormat="1" ht="15">
      <c r="A38" s="344" t="s">
        <v>305</v>
      </c>
      <c r="B38" s="345">
        <f>B36+B37</f>
        <v>0</v>
      </c>
      <c r="C38" s="345">
        <f aca="true" t="shared" si="12" ref="C38:O38">C36+C37</f>
        <v>389813</v>
      </c>
      <c r="D38" s="345">
        <f t="shared" si="12"/>
        <v>183856</v>
      </c>
      <c r="E38" s="345">
        <f t="shared" si="12"/>
        <v>60</v>
      </c>
      <c r="F38" s="345">
        <f t="shared" si="12"/>
        <v>11326</v>
      </c>
      <c r="G38" s="345">
        <f t="shared" si="12"/>
        <v>0</v>
      </c>
      <c r="H38" s="345">
        <f t="shared" si="12"/>
        <v>0</v>
      </c>
      <c r="I38" s="345">
        <f t="shared" si="12"/>
        <v>600</v>
      </c>
      <c r="J38" s="345">
        <f t="shared" si="12"/>
        <v>1828654</v>
      </c>
      <c r="K38" s="345">
        <f t="shared" si="12"/>
        <v>47595</v>
      </c>
      <c r="L38" s="345">
        <f t="shared" si="12"/>
        <v>1876249</v>
      </c>
      <c r="M38" s="345">
        <f t="shared" si="12"/>
        <v>78327</v>
      </c>
      <c r="N38" s="345">
        <f t="shared" si="12"/>
        <v>2540231</v>
      </c>
      <c r="O38" s="466">
        <f t="shared" si="12"/>
        <v>911998</v>
      </c>
    </row>
    <row r="39" spans="1:15" ht="15">
      <c r="A39" s="199" t="s">
        <v>142</v>
      </c>
      <c r="B39" s="210">
        <f aca="true" t="shared" si="13" ref="B39:O39">SUM(B8+B12+B16+B20+B24+B28+B35)</f>
        <v>0</v>
      </c>
      <c r="C39" s="210">
        <f t="shared" si="13"/>
        <v>159903</v>
      </c>
      <c r="D39" s="210">
        <f t="shared" si="13"/>
        <v>123356</v>
      </c>
      <c r="E39" s="210">
        <f t="shared" si="13"/>
        <v>0</v>
      </c>
      <c r="F39" s="210">
        <f t="shared" si="13"/>
        <v>0</v>
      </c>
      <c r="G39" s="210">
        <f t="shared" si="13"/>
        <v>0</v>
      </c>
      <c r="H39" s="210">
        <f t="shared" si="13"/>
        <v>0</v>
      </c>
      <c r="I39" s="210">
        <f t="shared" si="13"/>
        <v>0</v>
      </c>
      <c r="J39" s="210">
        <f t="shared" si="13"/>
        <v>1122510</v>
      </c>
      <c r="K39" s="210">
        <f t="shared" si="13"/>
        <v>41000</v>
      </c>
      <c r="L39" s="210">
        <f t="shared" si="13"/>
        <v>1163510</v>
      </c>
      <c r="M39" s="210">
        <f t="shared" si="13"/>
        <v>8025</v>
      </c>
      <c r="N39" s="210">
        <f t="shared" si="13"/>
        <v>1454794</v>
      </c>
      <c r="O39" s="211">
        <f t="shared" si="13"/>
        <v>0</v>
      </c>
    </row>
    <row r="40" spans="1:15" ht="15.75" thickBot="1">
      <c r="A40" s="200" t="s">
        <v>143</v>
      </c>
      <c r="B40" s="212">
        <f>B36-B39</f>
        <v>0</v>
      </c>
      <c r="C40" s="212">
        <f>C38-C39</f>
        <v>229910</v>
      </c>
      <c r="D40" s="212">
        <f aca="true" t="shared" si="14" ref="D40:O40">D38-D39</f>
        <v>60500</v>
      </c>
      <c r="E40" s="212">
        <f t="shared" si="14"/>
        <v>60</v>
      </c>
      <c r="F40" s="212">
        <f t="shared" si="14"/>
        <v>11326</v>
      </c>
      <c r="G40" s="212">
        <f t="shared" si="14"/>
        <v>0</v>
      </c>
      <c r="H40" s="212">
        <f t="shared" si="14"/>
        <v>0</v>
      </c>
      <c r="I40" s="212">
        <f t="shared" si="14"/>
        <v>600</v>
      </c>
      <c r="J40" s="212">
        <f t="shared" si="14"/>
        <v>706144</v>
      </c>
      <c r="K40" s="212">
        <f t="shared" si="14"/>
        <v>6595</v>
      </c>
      <c r="L40" s="212">
        <f t="shared" si="14"/>
        <v>712739</v>
      </c>
      <c r="M40" s="212">
        <f t="shared" si="14"/>
        <v>70302</v>
      </c>
      <c r="N40" s="212">
        <f t="shared" si="14"/>
        <v>1085437</v>
      </c>
      <c r="O40" s="516">
        <f t="shared" si="14"/>
        <v>911998</v>
      </c>
    </row>
    <row r="41" spans="3:14" ht="13.5"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</row>
  </sheetData>
  <sheetProtection/>
  <mergeCells count="10">
    <mergeCell ref="J1:M1"/>
    <mergeCell ref="B1:I1"/>
    <mergeCell ref="O1:O3"/>
    <mergeCell ref="N1:N3"/>
    <mergeCell ref="A1:A3"/>
    <mergeCell ref="M2:M3"/>
    <mergeCell ref="J2:L2"/>
    <mergeCell ref="F2:H2"/>
    <mergeCell ref="B2:E2"/>
    <mergeCell ref="I2:I3"/>
  </mergeCells>
  <printOptions/>
  <pageMargins left="0.45" right="0.19" top="0.4724409448818898" bottom="0.15748031496062992" header="0.15748031496062992" footer="0.15748031496062992"/>
  <pageSetup horizontalDpi="600" verticalDpi="600" orientation="landscape" paperSize="9" scale="78" r:id="rId1"/>
  <headerFooter>
    <oddHeader>&amp;C&amp;"Book Antiqua,Félkövér"&amp;11Önkormányzati költségvetési szervek 
2014. évi főbb bevételei jogcím-csoportonként&amp;R&amp;"Book Antiqua,Félkövér"&amp;11 6.sz.melléklet
ezer Ft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18"/>
  <sheetViews>
    <sheetView zoomScalePageLayoutView="0" workbookViewId="0" topLeftCell="B1">
      <selection activeCell="H10" sqref="H10"/>
    </sheetView>
  </sheetViews>
  <sheetFormatPr defaultColWidth="9.140625" defaultRowHeight="12.75"/>
  <cols>
    <col min="1" max="1" width="16.7109375" style="96" customWidth="1"/>
    <col min="2" max="2" width="8.28125" style="1" bestFit="1" customWidth="1"/>
    <col min="3" max="3" width="8.57421875" style="1" customWidth="1"/>
    <col min="4" max="4" width="8.28125" style="1" customWidth="1"/>
    <col min="5" max="5" width="6.7109375" style="1" customWidth="1"/>
    <col min="6" max="6" width="6.8515625" style="1" customWidth="1"/>
    <col min="7" max="7" width="7.140625" style="1" bestFit="1" customWidth="1"/>
    <col min="8" max="8" width="6.421875" style="1" customWidth="1"/>
    <col min="9" max="9" width="6.8515625" style="1" customWidth="1"/>
    <col min="10" max="10" width="8.57421875" style="1" customWidth="1"/>
    <col min="11" max="11" width="6.8515625" style="1" customWidth="1"/>
    <col min="12" max="12" width="5.28125" style="1" customWidth="1"/>
    <col min="13" max="13" width="7.140625" style="1" customWidth="1"/>
    <col min="14" max="14" width="6.140625" style="1" customWidth="1"/>
    <col min="15" max="15" width="6.57421875" style="1" customWidth="1"/>
    <col min="16" max="16" width="6.28125" style="1" customWidth="1"/>
    <col min="17" max="17" width="7.140625" style="2" customWidth="1"/>
    <col min="18" max="18" width="7.421875" style="2" customWidth="1"/>
    <col min="19" max="19" width="9.00390625" style="2" customWidth="1"/>
    <col min="20" max="16384" width="9.140625" style="1" customWidth="1"/>
  </cols>
  <sheetData>
    <row r="1" spans="1:19" ht="27.75" customHeight="1" thickBot="1">
      <c r="A1" s="676" t="s">
        <v>27</v>
      </c>
      <c r="B1" s="686" t="s">
        <v>101</v>
      </c>
      <c r="C1" s="687"/>
      <c r="D1" s="687"/>
      <c r="E1" s="687"/>
      <c r="F1" s="687"/>
      <c r="G1" s="687"/>
      <c r="H1" s="687"/>
      <c r="I1" s="687"/>
      <c r="J1" s="687"/>
      <c r="K1" s="687"/>
      <c r="L1" s="687"/>
      <c r="M1" s="687"/>
      <c r="N1" s="687"/>
      <c r="O1" s="688"/>
      <c r="P1" s="685" t="s">
        <v>49</v>
      </c>
      <c r="Q1" s="685"/>
      <c r="R1" s="685"/>
      <c r="S1" s="689" t="s">
        <v>15</v>
      </c>
    </row>
    <row r="2" spans="1:19" ht="15" customHeight="1">
      <c r="A2" s="677"/>
      <c r="B2" s="679" t="s">
        <v>13</v>
      </c>
      <c r="C2" s="680"/>
      <c r="D2" s="680"/>
      <c r="E2" s="680"/>
      <c r="F2" s="680"/>
      <c r="G2" s="680"/>
      <c r="H2" s="680"/>
      <c r="I2" s="681"/>
      <c r="J2" s="679" t="s">
        <v>141</v>
      </c>
      <c r="K2" s="680"/>
      <c r="L2" s="680"/>
      <c r="M2" s="680"/>
      <c r="N2" s="681"/>
      <c r="O2" s="692" t="s">
        <v>86</v>
      </c>
      <c r="P2" s="693" t="s">
        <v>102</v>
      </c>
      <c r="Q2" s="694"/>
      <c r="R2" s="634" t="s">
        <v>488</v>
      </c>
      <c r="S2" s="690"/>
    </row>
    <row r="3" spans="1:19" ht="37.5" customHeight="1">
      <c r="A3" s="677"/>
      <c r="B3" s="684" t="s">
        <v>0</v>
      </c>
      <c r="C3" s="633" t="s">
        <v>126</v>
      </c>
      <c r="D3" s="633" t="s">
        <v>18</v>
      </c>
      <c r="E3" s="633" t="s">
        <v>97</v>
      </c>
      <c r="F3" s="619" t="s">
        <v>12</v>
      </c>
      <c r="G3" s="682"/>
      <c r="H3" s="683"/>
      <c r="I3" s="633" t="s">
        <v>96</v>
      </c>
      <c r="J3" s="634" t="s">
        <v>492</v>
      </c>
      <c r="K3" s="693" t="s">
        <v>19</v>
      </c>
      <c r="L3" s="652" t="s">
        <v>125</v>
      </c>
      <c r="M3" s="627"/>
      <c r="N3" s="634" t="s">
        <v>98</v>
      </c>
      <c r="O3" s="693"/>
      <c r="P3" s="652"/>
      <c r="Q3" s="627"/>
      <c r="R3" s="634"/>
      <c r="S3" s="690"/>
    </row>
    <row r="4" spans="1:19" ht="63.75">
      <c r="A4" s="678"/>
      <c r="B4" s="652"/>
      <c r="C4" s="635"/>
      <c r="D4" s="635"/>
      <c r="E4" s="635"/>
      <c r="F4" s="88" t="s">
        <v>99</v>
      </c>
      <c r="G4" s="97" t="s">
        <v>100</v>
      </c>
      <c r="H4" s="87" t="s">
        <v>410</v>
      </c>
      <c r="I4" s="635"/>
      <c r="J4" s="635"/>
      <c r="K4" s="652"/>
      <c r="L4" s="97" t="s">
        <v>99</v>
      </c>
      <c r="M4" s="97" t="s">
        <v>100</v>
      </c>
      <c r="N4" s="635"/>
      <c r="O4" s="652"/>
      <c r="P4" s="97" t="s">
        <v>103</v>
      </c>
      <c r="Q4" s="97" t="s">
        <v>104</v>
      </c>
      <c r="R4" s="635"/>
      <c r="S4" s="691"/>
    </row>
    <row r="5" spans="1:19" ht="14.25" thickBot="1">
      <c r="A5" s="98">
        <v>1</v>
      </c>
      <c r="B5" s="99">
        <v>2</v>
      </c>
      <c r="C5" s="99">
        <v>3</v>
      </c>
      <c r="D5" s="100">
        <v>4</v>
      </c>
      <c r="E5" s="99">
        <v>5</v>
      </c>
      <c r="F5" s="99">
        <v>6</v>
      </c>
      <c r="G5" s="99">
        <v>7</v>
      </c>
      <c r="H5" s="99">
        <v>8</v>
      </c>
      <c r="I5" s="99">
        <v>9</v>
      </c>
      <c r="J5" s="99">
        <v>10</v>
      </c>
      <c r="K5" s="99">
        <v>11</v>
      </c>
      <c r="L5" s="99">
        <v>12</v>
      </c>
      <c r="M5" s="99">
        <v>13</v>
      </c>
      <c r="N5" s="99">
        <v>14</v>
      </c>
      <c r="O5" s="99">
        <v>15</v>
      </c>
      <c r="P5" s="99">
        <v>16</v>
      </c>
      <c r="Q5" s="99">
        <v>17</v>
      </c>
      <c r="R5" s="553">
        <v>18</v>
      </c>
      <c r="S5" s="101">
        <v>19</v>
      </c>
    </row>
    <row r="6" spans="1:19" ht="28.5">
      <c r="A6" s="207" t="s">
        <v>368</v>
      </c>
      <c r="B6" s="147">
        <v>73305</v>
      </c>
      <c r="C6" s="147">
        <v>22472</v>
      </c>
      <c r="D6" s="147">
        <v>460476</v>
      </c>
      <c r="E6" s="147">
        <v>6939</v>
      </c>
      <c r="F6" s="147">
        <v>126248</v>
      </c>
      <c r="G6" s="147">
        <v>299838</v>
      </c>
      <c r="H6" s="147">
        <v>20080</v>
      </c>
      <c r="I6" s="147">
        <v>70724</v>
      </c>
      <c r="J6" s="147">
        <v>1008013</v>
      </c>
      <c r="K6" s="147">
        <v>122733</v>
      </c>
      <c r="L6" s="147"/>
      <c r="M6" s="147">
        <v>46986</v>
      </c>
      <c r="N6" s="147">
        <v>99914</v>
      </c>
      <c r="O6" s="147">
        <v>16522</v>
      </c>
      <c r="P6" s="147">
        <v>74216</v>
      </c>
      <c r="Q6" s="145">
        <v>124429</v>
      </c>
      <c r="R6" s="561"/>
      <c r="S6" s="266">
        <f>SUM(B6:R6)</f>
        <v>2572895</v>
      </c>
    </row>
    <row r="7" spans="1:19" ht="18" customHeight="1">
      <c r="A7" s="264" t="s">
        <v>304</v>
      </c>
      <c r="B7" s="265">
        <v>400</v>
      </c>
      <c r="C7" s="265"/>
      <c r="D7" s="265">
        <v>40009</v>
      </c>
      <c r="E7" s="265">
        <v>153</v>
      </c>
      <c r="F7" s="265">
        <v>8712</v>
      </c>
      <c r="G7" s="265">
        <v>650</v>
      </c>
      <c r="H7" s="265"/>
      <c r="I7" s="265">
        <v>-19913</v>
      </c>
      <c r="J7" s="265">
        <v>-43884</v>
      </c>
      <c r="K7" s="265"/>
      <c r="L7" s="265"/>
      <c r="M7" s="265">
        <v>15752</v>
      </c>
      <c r="N7" s="265"/>
      <c r="O7" s="265"/>
      <c r="P7" s="265"/>
      <c r="Q7" s="249"/>
      <c r="R7" s="562">
        <v>31442</v>
      </c>
      <c r="S7" s="266">
        <f>SUM(B7:R7)</f>
        <v>33321</v>
      </c>
    </row>
    <row r="8" spans="1:19" ht="16.5" customHeight="1">
      <c r="A8" s="264" t="s">
        <v>308</v>
      </c>
      <c r="B8" s="265">
        <f>B6+B7</f>
        <v>73705</v>
      </c>
      <c r="C8" s="265">
        <f aca="true" t="shared" si="0" ref="C8:R8">C6+C7</f>
        <v>22472</v>
      </c>
      <c r="D8" s="265">
        <f t="shared" si="0"/>
        <v>500485</v>
      </c>
      <c r="E8" s="265">
        <f t="shared" si="0"/>
        <v>7092</v>
      </c>
      <c r="F8" s="265">
        <f t="shared" si="0"/>
        <v>134960</v>
      </c>
      <c r="G8" s="265">
        <f t="shared" si="0"/>
        <v>300488</v>
      </c>
      <c r="H8" s="265">
        <f t="shared" si="0"/>
        <v>20080</v>
      </c>
      <c r="I8" s="265">
        <f t="shared" si="0"/>
        <v>50811</v>
      </c>
      <c r="J8" s="265">
        <f t="shared" si="0"/>
        <v>964129</v>
      </c>
      <c r="K8" s="265">
        <f t="shared" si="0"/>
        <v>122733</v>
      </c>
      <c r="L8" s="265">
        <f t="shared" si="0"/>
        <v>0</v>
      </c>
      <c r="M8" s="265">
        <f t="shared" si="0"/>
        <v>62738</v>
      </c>
      <c r="N8" s="265">
        <f t="shared" si="0"/>
        <v>99914</v>
      </c>
      <c r="O8" s="265">
        <f t="shared" si="0"/>
        <v>16522</v>
      </c>
      <c r="P8" s="265">
        <f t="shared" si="0"/>
        <v>74216</v>
      </c>
      <c r="Q8" s="265">
        <f t="shared" si="0"/>
        <v>124429</v>
      </c>
      <c r="R8" s="265">
        <f t="shared" si="0"/>
        <v>31442</v>
      </c>
      <c r="S8" s="266">
        <f>SUM(B8:R8)</f>
        <v>2606216</v>
      </c>
    </row>
    <row r="9" spans="1:19" ht="19.5" customHeight="1">
      <c r="A9" s="264" t="s">
        <v>299</v>
      </c>
      <c r="B9" s="265">
        <v>17394</v>
      </c>
      <c r="C9" s="265">
        <v>4696</v>
      </c>
      <c r="D9" s="265">
        <v>151195</v>
      </c>
      <c r="E9" s="265"/>
      <c r="F9" s="265">
        <v>127001</v>
      </c>
      <c r="G9" s="265">
        <v>229308</v>
      </c>
      <c r="H9" s="265"/>
      <c r="I9" s="265">
        <v>0</v>
      </c>
      <c r="J9" s="265">
        <v>64743</v>
      </c>
      <c r="K9" s="265">
        <v>55258</v>
      </c>
      <c r="L9" s="265"/>
      <c r="M9" s="265">
        <v>26</v>
      </c>
      <c r="N9" s="265"/>
      <c r="O9" s="265"/>
      <c r="P9" s="265"/>
      <c r="Q9" s="249"/>
      <c r="R9" s="562">
        <v>31442</v>
      </c>
      <c r="S9" s="146">
        <f>SUM(B9:R9)</f>
        <v>681063</v>
      </c>
    </row>
    <row r="10" spans="1:19" ht="28.5">
      <c r="A10" s="264" t="s">
        <v>369</v>
      </c>
      <c r="B10" s="265">
        <v>998806</v>
      </c>
      <c r="C10" s="265">
        <v>281497</v>
      </c>
      <c r="D10" s="265">
        <v>1025017</v>
      </c>
      <c r="E10" s="265">
        <v>143148</v>
      </c>
      <c r="F10" s="265">
        <v>7</v>
      </c>
      <c r="G10" s="265"/>
      <c r="H10" s="265"/>
      <c r="I10" s="265"/>
      <c r="J10" s="265">
        <v>48311</v>
      </c>
      <c r="K10" s="265">
        <v>18349</v>
      </c>
      <c r="L10" s="265"/>
      <c r="M10" s="265"/>
      <c r="N10" s="265"/>
      <c r="O10" s="265">
        <v>3164</v>
      </c>
      <c r="P10" s="265"/>
      <c r="Q10" s="249"/>
      <c r="R10" s="562"/>
      <c r="S10" s="146">
        <f>SUM(B10:Q10)</f>
        <v>2518299</v>
      </c>
    </row>
    <row r="11" spans="1:19" ht="17.25" customHeight="1">
      <c r="A11" s="264" t="s">
        <v>304</v>
      </c>
      <c r="B11" s="265">
        <v>9930</v>
      </c>
      <c r="C11" s="265">
        <v>1569</v>
      </c>
      <c r="D11" s="265">
        <v>34242</v>
      </c>
      <c r="E11" s="265">
        <v>-35557</v>
      </c>
      <c r="F11" s="265">
        <v>57</v>
      </c>
      <c r="G11" s="265"/>
      <c r="H11" s="265"/>
      <c r="I11" s="265"/>
      <c r="J11" s="265">
        <v>10855</v>
      </c>
      <c r="K11" s="265">
        <v>836</v>
      </c>
      <c r="L11" s="265"/>
      <c r="M11" s="265"/>
      <c r="N11" s="265"/>
      <c r="O11" s="265"/>
      <c r="P11" s="265"/>
      <c r="Q11" s="249"/>
      <c r="R11" s="562"/>
      <c r="S11" s="146">
        <f>SUM(B11:Q11)</f>
        <v>21932</v>
      </c>
    </row>
    <row r="12" spans="1:19" ht="15.75" customHeight="1">
      <c r="A12" s="264" t="s">
        <v>308</v>
      </c>
      <c r="B12" s="265">
        <f>B10+B11</f>
        <v>1008736</v>
      </c>
      <c r="C12" s="265">
        <f aca="true" t="shared" si="1" ref="C12:S12">C10+C11</f>
        <v>283066</v>
      </c>
      <c r="D12" s="265">
        <f t="shared" si="1"/>
        <v>1059259</v>
      </c>
      <c r="E12" s="265">
        <f t="shared" si="1"/>
        <v>107591</v>
      </c>
      <c r="F12" s="265">
        <f t="shared" si="1"/>
        <v>64</v>
      </c>
      <c r="G12" s="265">
        <f t="shared" si="1"/>
        <v>0</v>
      </c>
      <c r="H12" s="265">
        <f t="shared" si="1"/>
        <v>0</v>
      </c>
      <c r="I12" s="265">
        <f t="shared" si="1"/>
        <v>0</v>
      </c>
      <c r="J12" s="265">
        <f t="shared" si="1"/>
        <v>59166</v>
      </c>
      <c r="K12" s="265">
        <f t="shared" si="1"/>
        <v>19185</v>
      </c>
      <c r="L12" s="265">
        <f t="shared" si="1"/>
        <v>0</v>
      </c>
      <c r="M12" s="265">
        <f t="shared" si="1"/>
        <v>0</v>
      </c>
      <c r="N12" s="265">
        <f t="shared" si="1"/>
        <v>0</v>
      </c>
      <c r="O12" s="265">
        <f t="shared" si="1"/>
        <v>3164</v>
      </c>
      <c r="P12" s="265">
        <f t="shared" si="1"/>
        <v>0</v>
      </c>
      <c r="Q12" s="265">
        <f t="shared" si="1"/>
        <v>0</v>
      </c>
      <c r="R12" s="563"/>
      <c r="S12" s="472">
        <f t="shared" si="1"/>
        <v>2540231</v>
      </c>
    </row>
    <row r="13" spans="1:19" ht="17.25" customHeight="1" thickBot="1">
      <c r="A13" s="366" t="s">
        <v>299</v>
      </c>
      <c r="B13" s="367">
        <v>655979</v>
      </c>
      <c r="C13" s="367">
        <v>183351</v>
      </c>
      <c r="D13" s="367">
        <v>478906</v>
      </c>
      <c r="E13" s="367">
        <v>107523</v>
      </c>
      <c r="F13" s="367">
        <v>64</v>
      </c>
      <c r="G13" s="367"/>
      <c r="H13" s="367"/>
      <c r="I13" s="367"/>
      <c r="J13" s="367">
        <v>15435</v>
      </c>
      <c r="K13" s="367">
        <v>13536</v>
      </c>
      <c r="L13" s="367"/>
      <c r="M13" s="367"/>
      <c r="N13" s="367"/>
      <c r="O13" s="367"/>
      <c r="P13" s="367"/>
      <c r="Q13" s="334"/>
      <c r="R13" s="564"/>
      <c r="S13" s="368">
        <f>SUM(B13:Q13)</f>
        <v>1454794</v>
      </c>
    </row>
    <row r="14" spans="1:19" ht="16.5" customHeight="1">
      <c r="A14" s="369" t="s">
        <v>105</v>
      </c>
      <c r="B14" s="365">
        <f aca="true" t="shared" si="2" ref="B14:S14">SUM(B6+B10)</f>
        <v>1072111</v>
      </c>
      <c r="C14" s="365">
        <f t="shared" si="2"/>
        <v>303969</v>
      </c>
      <c r="D14" s="365">
        <f t="shared" si="2"/>
        <v>1485493</v>
      </c>
      <c r="E14" s="365">
        <f t="shared" si="2"/>
        <v>150087</v>
      </c>
      <c r="F14" s="365">
        <f t="shared" si="2"/>
        <v>126255</v>
      </c>
      <c r="G14" s="365">
        <f t="shared" si="2"/>
        <v>299838</v>
      </c>
      <c r="H14" s="365">
        <f t="shared" si="2"/>
        <v>20080</v>
      </c>
      <c r="I14" s="365">
        <f t="shared" si="2"/>
        <v>70724</v>
      </c>
      <c r="J14" s="365">
        <f t="shared" si="2"/>
        <v>1056324</v>
      </c>
      <c r="K14" s="365">
        <f t="shared" si="2"/>
        <v>141082</v>
      </c>
      <c r="L14" s="365">
        <f t="shared" si="2"/>
        <v>0</v>
      </c>
      <c r="M14" s="365">
        <f t="shared" si="2"/>
        <v>46986</v>
      </c>
      <c r="N14" s="365">
        <f t="shared" si="2"/>
        <v>99914</v>
      </c>
      <c r="O14" s="365">
        <f t="shared" si="2"/>
        <v>19686</v>
      </c>
      <c r="P14" s="365">
        <f t="shared" si="2"/>
        <v>74216</v>
      </c>
      <c r="Q14" s="365">
        <f t="shared" si="2"/>
        <v>124429</v>
      </c>
      <c r="R14" s="365">
        <f t="shared" si="2"/>
        <v>0</v>
      </c>
      <c r="S14" s="266">
        <f t="shared" si="2"/>
        <v>5091194</v>
      </c>
    </row>
    <row r="15" spans="1:19" ht="16.5" customHeight="1">
      <c r="A15" s="264" t="s">
        <v>304</v>
      </c>
      <c r="B15" s="188">
        <f>B7+B11</f>
        <v>10330</v>
      </c>
      <c r="C15" s="188">
        <f aca="true" t="shared" si="3" ref="C15:S15">C7+C11</f>
        <v>1569</v>
      </c>
      <c r="D15" s="188">
        <f t="shared" si="3"/>
        <v>74251</v>
      </c>
      <c r="E15" s="188">
        <f t="shared" si="3"/>
        <v>-35404</v>
      </c>
      <c r="F15" s="188">
        <f t="shared" si="3"/>
        <v>8769</v>
      </c>
      <c r="G15" s="188">
        <f t="shared" si="3"/>
        <v>650</v>
      </c>
      <c r="H15" s="188">
        <f t="shared" si="3"/>
        <v>0</v>
      </c>
      <c r="I15" s="188">
        <f t="shared" si="3"/>
        <v>-19913</v>
      </c>
      <c r="J15" s="188">
        <f t="shared" si="3"/>
        <v>-33029</v>
      </c>
      <c r="K15" s="188">
        <f t="shared" si="3"/>
        <v>836</v>
      </c>
      <c r="L15" s="188">
        <f t="shared" si="3"/>
        <v>0</v>
      </c>
      <c r="M15" s="188">
        <f t="shared" si="3"/>
        <v>15752</v>
      </c>
      <c r="N15" s="188">
        <f t="shared" si="3"/>
        <v>0</v>
      </c>
      <c r="O15" s="188">
        <f t="shared" si="3"/>
        <v>0</v>
      </c>
      <c r="P15" s="188">
        <f t="shared" si="3"/>
        <v>0</v>
      </c>
      <c r="Q15" s="188">
        <f t="shared" si="3"/>
        <v>0</v>
      </c>
      <c r="R15" s="188">
        <f t="shared" si="3"/>
        <v>31442</v>
      </c>
      <c r="S15" s="146">
        <f t="shared" si="3"/>
        <v>55253</v>
      </c>
    </row>
    <row r="16" spans="1:19" ht="17.25" customHeight="1">
      <c r="A16" s="264" t="s">
        <v>308</v>
      </c>
      <c r="B16" s="188">
        <f>B14+B15</f>
        <v>1082441</v>
      </c>
      <c r="C16" s="188">
        <f aca="true" t="shared" si="4" ref="C16:S16">C14+C15</f>
        <v>305538</v>
      </c>
      <c r="D16" s="188">
        <f t="shared" si="4"/>
        <v>1559744</v>
      </c>
      <c r="E16" s="188">
        <f t="shared" si="4"/>
        <v>114683</v>
      </c>
      <c r="F16" s="188">
        <f t="shared" si="4"/>
        <v>135024</v>
      </c>
      <c r="G16" s="188">
        <f t="shared" si="4"/>
        <v>300488</v>
      </c>
      <c r="H16" s="188">
        <f t="shared" si="4"/>
        <v>20080</v>
      </c>
      <c r="I16" s="188">
        <f t="shared" si="4"/>
        <v>50811</v>
      </c>
      <c r="J16" s="188">
        <f t="shared" si="4"/>
        <v>1023295</v>
      </c>
      <c r="K16" s="188">
        <f t="shared" si="4"/>
        <v>141918</v>
      </c>
      <c r="L16" s="188">
        <f t="shared" si="4"/>
        <v>0</v>
      </c>
      <c r="M16" s="188">
        <f t="shared" si="4"/>
        <v>62738</v>
      </c>
      <c r="N16" s="188">
        <f t="shared" si="4"/>
        <v>99914</v>
      </c>
      <c r="O16" s="188">
        <f t="shared" si="4"/>
        <v>19686</v>
      </c>
      <c r="P16" s="188">
        <f t="shared" si="4"/>
        <v>74216</v>
      </c>
      <c r="Q16" s="188">
        <f t="shared" si="4"/>
        <v>124429</v>
      </c>
      <c r="R16" s="188">
        <f t="shared" si="4"/>
        <v>31442</v>
      </c>
      <c r="S16" s="146">
        <f t="shared" si="4"/>
        <v>5146447</v>
      </c>
    </row>
    <row r="17" spans="1:19" s="2" customFormat="1" ht="28.5">
      <c r="A17" s="208" t="s">
        <v>142</v>
      </c>
      <c r="B17" s="188">
        <f>B9+B13</f>
        <v>673373</v>
      </c>
      <c r="C17" s="188">
        <f aca="true" t="shared" si="5" ref="C17:S17">C9+C13</f>
        <v>188047</v>
      </c>
      <c r="D17" s="188">
        <f t="shared" si="5"/>
        <v>630101</v>
      </c>
      <c r="E17" s="188">
        <f t="shared" si="5"/>
        <v>107523</v>
      </c>
      <c r="F17" s="188">
        <f t="shared" si="5"/>
        <v>127065</v>
      </c>
      <c r="G17" s="188">
        <f t="shared" si="5"/>
        <v>229308</v>
      </c>
      <c r="H17" s="188">
        <f t="shared" si="5"/>
        <v>0</v>
      </c>
      <c r="I17" s="188">
        <f t="shared" si="5"/>
        <v>0</v>
      </c>
      <c r="J17" s="188">
        <f t="shared" si="5"/>
        <v>80178</v>
      </c>
      <c r="K17" s="188">
        <f t="shared" si="5"/>
        <v>68794</v>
      </c>
      <c r="L17" s="188">
        <f t="shared" si="5"/>
        <v>0</v>
      </c>
      <c r="M17" s="188">
        <f t="shared" si="5"/>
        <v>26</v>
      </c>
      <c r="N17" s="188">
        <f t="shared" si="5"/>
        <v>0</v>
      </c>
      <c r="O17" s="188">
        <f t="shared" si="5"/>
        <v>0</v>
      </c>
      <c r="P17" s="188">
        <f t="shared" si="5"/>
        <v>0</v>
      </c>
      <c r="Q17" s="188">
        <f t="shared" si="5"/>
        <v>0</v>
      </c>
      <c r="R17" s="188">
        <f t="shared" si="5"/>
        <v>31442</v>
      </c>
      <c r="S17" s="146">
        <f t="shared" si="5"/>
        <v>2135857</v>
      </c>
    </row>
    <row r="18" spans="1:19" s="2" customFormat="1" ht="29.25" thickBot="1">
      <c r="A18" s="209" t="s">
        <v>143</v>
      </c>
      <c r="B18" s="159">
        <f>B16-B17</f>
        <v>409068</v>
      </c>
      <c r="C18" s="159">
        <f aca="true" t="shared" si="6" ref="C18:S18">C16-C17</f>
        <v>117491</v>
      </c>
      <c r="D18" s="159">
        <f t="shared" si="6"/>
        <v>929643</v>
      </c>
      <c r="E18" s="159">
        <f t="shared" si="6"/>
        <v>7160</v>
      </c>
      <c r="F18" s="159">
        <f t="shared" si="6"/>
        <v>7959</v>
      </c>
      <c r="G18" s="159">
        <f t="shared" si="6"/>
        <v>71180</v>
      </c>
      <c r="H18" s="159">
        <f t="shared" si="6"/>
        <v>20080</v>
      </c>
      <c r="I18" s="159">
        <f t="shared" si="6"/>
        <v>50811</v>
      </c>
      <c r="J18" s="159">
        <f t="shared" si="6"/>
        <v>943117</v>
      </c>
      <c r="K18" s="159">
        <f t="shared" si="6"/>
        <v>73124</v>
      </c>
      <c r="L18" s="159">
        <f t="shared" si="6"/>
        <v>0</v>
      </c>
      <c r="M18" s="159">
        <f t="shared" si="6"/>
        <v>62712</v>
      </c>
      <c r="N18" s="159">
        <f t="shared" si="6"/>
        <v>99914</v>
      </c>
      <c r="O18" s="159">
        <f t="shared" si="6"/>
        <v>19686</v>
      </c>
      <c r="P18" s="159">
        <f t="shared" si="6"/>
        <v>74216</v>
      </c>
      <c r="Q18" s="159">
        <f t="shared" si="6"/>
        <v>124429</v>
      </c>
      <c r="R18" s="159">
        <f t="shared" si="6"/>
        <v>0</v>
      </c>
      <c r="S18" s="368">
        <f t="shared" si="6"/>
        <v>3010590</v>
      </c>
    </row>
    <row r="22" ht="14.25" customHeight="1"/>
  </sheetData>
  <sheetProtection/>
  <mergeCells count="19">
    <mergeCell ref="P1:R1"/>
    <mergeCell ref="R2:R4"/>
    <mergeCell ref="B1:O1"/>
    <mergeCell ref="S1:S4"/>
    <mergeCell ref="J2:N2"/>
    <mergeCell ref="O2:O4"/>
    <mergeCell ref="P2:Q3"/>
    <mergeCell ref="L3:M3"/>
    <mergeCell ref="N3:N4"/>
    <mergeCell ref="K3:K4"/>
    <mergeCell ref="J3:J4"/>
    <mergeCell ref="A1:A4"/>
    <mergeCell ref="B2:I2"/>
    <mergeCell ref="C3:C4"/>
    <mergeCell ref="D3:D4"/>
    <mergeCell ref="F3:H3"/>
    <mergeCell ref="I3:I4"/>
    <mergeCell ref="B3:B4"/>
    <mergeCell ref="E3:E4"/>
  </mergeCells>
  <printOptions/>
  <pageMargins left="0.2362204724409449" right="0.17" top="1.0236220472440944" bottom="0.7480314960629921" header="0.31496062992125984" footer="0.31496062992125984"/>
  <pageSetup horizontalDpi="600" verticalDpi="600" orientation="landscape" paperSize="9" r:id="rId1"/>
  <headerFooter>
    <oddHeader>&amp;C&amp;"Book Antiqua,Félkövér"&amp;11Keszthely Város Önkormányzata
2014. évi kiadásai kiemelt előirányzatok szerinti bontásban&amp;R&amp;"Book Antiqua,Félkövér"7.sz. melléklet
ezer Ft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V90"/>
  <sheetViews>
    <sheetView zoomScalePageLayoutView="0" workbookViewId="0" topLeftCell="A1">
      <pane xSplit="1" ySplit="5" topLeftCell="B53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49" sqref="F49"/>
    </sheetView>
  </sheetViews>
  <sheetFormatPr defaultColWidth="9.140625" defaultRowHeight="12.75"/>
  <cols>
    <col min="1" max="1" width="20.00390625" style="96" customWidth="1"/>
    <col min="2" max="2" width="7.7109375" style="1" customWidth="1"/>
    <col min="3" max="3" width="6.7109375" style="1" customWidth="1"/>
    <col min="4" max="4" width="7.421875" style="1" customWidth="1"/>
    <col min="5" max="5" width="6.7109375" style="1" customWidth="1"/>
    <col min="6" max="6" width="7.140625" style="1" customWidth="1"/>
    <col min="7" max="8" width="7.28125" style="1" customWidth="1"/>
    <col min="9" max="9" width="6.8515625" style="1" customWidth="1"/>
    <col min="10" max="10" width="9.00390625" style="1" customWidth="1"/>
    <col min="11" max="11" width="6.8515625" style="1" customWidth="1"/>
    <col min="12" max="13" width="7.140625" style="1" customWidth="1"/>
    <col min="14" max="14" width="6.8515625" style="1" customWidth="1"/>
    <col min="15" max="15" width="8.28125" style="1" customWidth="1"/>
    <col min="16" max="16" width="7.00390625" style="1" customWidth="1"/>
    <col min="17" max="17" width="6.7109375" style="2" customWidth="1"/>
    <col min="18" max="18" width="7.28125" style="2" customWidth="1"/>
    <col min="19" max="19" width="8.421875" style="2" customWidth="1"/>
    <col min="20" max="16384" width="9.140625" style="1" customWidth="1"/>
  </cols>
  <sheetData>
    <row r="1" spans="1:19" ht="29.25" customHeight="1">
      <c r="A1" s="676" t="s">
        <v>27</v>
      </c>
      <c r="B1" s="698" t="s">
        <v>101</v>
      </c>
      <c r="C1" s="699"/>
      <c r="D1" s="699"/>
      <c r="E1" s="699"/>
      <c r="F1" s="699"/>
      <c r="G1" s="699"/>
      <c r="H1" s="699"/>
      <c r="I1" s="699"/>
      <c r="J1" s="699"/>
      <c r="K1" s="699"/>
      <c r="L1" s="699"/>
      <c r="M1" s="699"/>
      <c r="N1" s="700"/>
      <c r="O1" s="651" t="s">
        <v>106</v>
      </c>
      <c r="P1" s="695" t="s">
        <v>49</v>
      </c>
      <c r="Q1" s="695"/>
      <c r="R1" s="695"/>
      <c r="S1" s="689" t="s">
        <v>15</v>
      </c>
    </row>
    <row r="2" spans="1:19" ht="15" customHeight="1">
      <c r="A2" s="696"/>
      <c r="B2" s="701" t="s">
        <v>13</v>
      </c>
      <c r="C2" s="702"/>
      <c r="D2" s="702"/>
      <c r="E2" s="702"/>
      <c r="F2" s="702"/>
      <c r="G2" s="702"/>
      <c r="H2" s="702"/>
      <c r="I2" s="703"/>
      <c r="J2" s="701" t="s">
        <v>413</v>
      </c>
      <c r="K2" s="702"/>
      <c r="L2" s="702"/>
      <c r="M2" s="703"/>
      <c r="N2" s="693" t="s">
        <v>412</v>
      </c>
      <c r="O2" s="634"/>
      <c r="P2" s="622" t="s">
        <v>102</v>
      </c>
      <c r="Q2" s="622"/>
      <c r="R2" s="622" t="s">
        <v>487</v>
      </c>
      <c r="S2" s="690"/>
    </row>
    <row r="3" spans="1:19" ht="13.5">
      <c r="A3" s="696"/>
      <c r="B3" s="684" t="s">
        <v>94</v>
      </c>
      <c r="C3" s="633" t="s">
        <v>517</v>
      </c>
      <c r="D3" s="633" t="s">
        <v>18</v>
      </c>
      <c r="E3" s="633" t="s">
        <v>97</v>
      </c>
      <c r="F3" s="484" t="s">
        <v>95</v>
      </c>
      <c r="G3" s="485"/>
      <c r="H3" s="486"/>
      <c r="I3" s="633" t="s">
        <v>96</v>
      </c>
      <c r="J3" s="634" t="s">
        <v>492</v>
      </c>
      <c r="K3" s="622" t="s">
        <v>19</v>
      </c>
      <c r="L3" s="622" t="s">
        <v>411</v>
      </c>
      <c r="M3" s="634" t="s">
        <v>98</v>
      </c>
      <c r="N3" s="693"/>
      <c r="O3" s="634"/>
      <c r="P3" s="622"/>
      <c r="Q3" s="622"/>
      <c r="R3" s="622"/>
      <c r="S3" s="690"/>
    </row>
    <row r="4" spans="1:19" ht="57" customHeight="1">
      <c r="A4" s="697"/>
      <c r="B4" s="652"/>
      <c r="C4" s="635"/>
      <c r="D4" s="635"/>
      <c r="E4" s="635"/>
      <c r="F4" s="97" t="s">
        <v>340</v>
      </c>
      <c r="G4" s="97" t="s">
        <v>100</v>
      </c>
      <c r="H4" s="486" t="s">
        <v>410</v>
      </c>
      <c r="I4" s="635"/>
      <c r="J4" s="635"/>
      <c r="K4" s="622"/>
      <c r="L4" s="622"/>
      <c r="M4" s="635"/>
      <c r="N4" s="652"/>
      <c r="O4" s="635"/>
      <c r="P4" s="97" t="s">
        <v>103</v>
      </c>
      <c r="Q4" s="97" t="s">
        <v>104</v>
      </c>
      <c r="R4" s="622"/>
      <c r="S4" s="691"/>
    </row>
    <row r="5" spans="1:19" ht="15" thickBot="1">
      <c r="A5" s="98">
        <v>1</v>
      </c>
      <c r="B5" s="99">
        <v>2</v>
      </c>
      <c r="C5" s="99">
        <v>3</v>
      </c>
      <c r="D5" s="100">
        <v>4</v>
      </c>
      <c r="E5" s="99">
        <v>5</v>
      </c>
      <c r="F5" s="99">
        <v>6</v>
      </c>
      <c r="G5" s="99">
        <v>7</v>
      </c>
      <c r="H5" s="99">
        <v>8</v>
      </c>
      <c r="I5" s="99">
        <v>9</v>
      </c>
      <c r="J5" s="99">
        <v>10</v>
      </c>
      <c r="K5" s="99">
        <v>11</v>
      </c>
      <c r="L5" s="99">
        <v>12</v>
      </c>
      <c r="M5" s="99">
        <v>13</v>
      </c>
      <c r="N5" s="99">
        <v>14</v>
      </c>
      <c r="O5" s="99">
        <v>15</v>
      </c>
      <c r="P5" s="99">
        <v>16</v>
      </c>
      <c r="Q5" s="99">
        <v>17</v>
      </c>
      <c r="R5" s="553">
        <v>18</v>
      </c>
      <c r="S5" s="108">
        <v>19</v>
      </c>
    </row>
    <row r="6" spans="1:21" s="103" customFormat="1" ht="14.25">
      <c r="A6" s="102" t="s">
        <v>267</v>
      </c>
      <c r="B6" s="160"/>
      <c r="C6" s="160"/>
      <c r="D6" s="160">
        <v>1335</v>
      </c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554"/>
      <c r="S6" s="256">
        <f>SUM(B6:R6)</f>
        <v>1335</v>
      </c>
      <c r="T6" s="106"/>
      <c r="U6" s="107"/>
    </row>
    <row r="7" spans="1:21" s="103" customFormat="1" ht="14.25">
      <c r="A7" s="250" t="s">
        <v>298</v>
      </c>
      <c r="B7" s="255"/>
      <c r="C7" s="255"/>
      <c r="D7" s="255">
        <v>935</v>
      </c>
      <c r="E7" s="255"/>
      <c r="F7" s="255"/>
      <c r="G7" s="255"/>
      <c r="H7" s="255"/>
      <c r="I7" s="255"/>
      <c r="J7" s="255"/>
      <c r="K7" s="255"/>
      <c r="L7" s="255"/>
      <c r="M7" s="255"/>
      <c r="N7" s="255"/>
      <c r="O7" s="255"/>
      <c r="P7" s="255"/>
      <c r="Q7" s="255"/>
      <c r="R7" s="161"/>
      <c r="S7" s="162">
        <f>SUM(B7:Q7)</f>
        <v>935</v>
      </c>
      <c r="T7" s="106"/>
      <c r="U7" s="107"/>
    </row>
    <row r="8" spans="1:21" s="103" customFormat="1" ht="14.25">
      <c r="A8" s="104" t="s">
        <v>268</v>
      </c>
      <c r="B8" s="161"/>
      <c r="C8" s="161"/>
      <c r="D8" s="161">
        <v>4000</v>
      </c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556"/>
      <c r="S8" s="162">
        <f>SUM(B8:Q8)</f>
        <v>4000</v>
      </c>
      <c r="T8" s="106"/>
      <c r="U8" s="105"/>
    </row>
    <row r="9" spans="1:21" s="103" customFormat="1" ht="14.25">
      <c r="A9" s="250" t="s">
        <v>298</v>
      </c>
      <c r="B9" s="161"/>
      <c r="C9" s="161"/>
      <c r="D9" s="161">
        <v>3000</v>
      </c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556"/>
      <c r="S9" s="162">
        <f>SUM(B9:Q9)</f>
        <v>3000</v>
      </c>
      <c r="T9" s="106"/>
      <c r="U9" s="105"/>
    </row>
    <row r="10" spans="1:21" s="103" customFormat="1" ht="14.25">
      <c r="A10" s="104" t="s">
        <v>409</v>
      </c>
      <c r="B10" s="161"/>
      <c r="C10" s="161"/>
      <c r="D10" s="161"/>
      <c r="E10" s="161"/>
      <c r="F10" s="161"/>
      <c r="G10" s="161"/>
      <c r="H10" s="161"/>
      <c r="I10" s="161"/>
      <c r="J10" s="161">
        <v>468069</v>
      </c>
      <c r="K10" s="161">
        <v>55258</v>
      </c>
      <c r="L10" s="161">
        <v>10600</v>
      </c>
      <c r="M10" s="161"/>
      <c r="N10" s="161"/>
      <c r="O10" s="161"/>
      <c r="P10" s="161"/>
      <c r="Q10" s="161"/>
      <c r="R10" s="556"/>
      <c r="S10" s="162">
        <f>SUM(B10:R10)</f>
        <v>533927</v>
      </c>
      <c r="T10" s="106"/>
      <c r="U10" s="105"/>
    </row>
    <row r="11" spans="1:21" s="103" customFormat="1" ht="14.25">
      <c r="A11" s="104" t="s">
        <v>304</v>
      </c>
      <c r="B11" s="161"/>
      <c r="C11" s="161"/>
      <c r="D11" s="161">
        <v>44110</v>
      </c>
      <c r="E11" s="161"/>
      <c r="F11" s="161"/>
      <c r="G11" s="161"/>
      <c r="H11" s="161"/>
      <c r="I11" s="161"/>
      <c r="J11" s="161">
        <v>-44110</v>
      </c>
      <c r="K11" s="161"/>
      <c r="L11" s="161"/>
      <c r="M11" s="161"/>
      <c r="N11" s="161"/>
      <c r="O11" s="161"/>
      <c r="P11" s="161"/>
      <c r="Q11" s="161"/>
      <c r="R11" s="556"/>
      <c r="S11" s="162">
        <f>SUM(B11:R11)</f>
        <v>0</v>
      </c>
      <c r="T11" s="106"/>
      <c r="U11" s="105"/>
    </row>
    <row r="12" spans="1:21" s="103" customFormat="1" ht="14.25">
      <c r="A12" s="104" t="s">
        <v>305</v>
      </c>
      <c r="B12" s="161"/>
      <c r="C12" s="161"/>
      <c r="D12" s="161">
        <f>SUM(D10+D11)</f>
        <v>44110</v>
      </c>
      <c r="E12" s="161"/>
      <c r="F12" s="161"/>
      <c r="G12" s="161"/>
      <c r="H12" s="161"/>
      <c r="I12" s="161"/>
      <c r="J12" s="161">
        <f>J10+J11</f>
        <v>423959</v>
      </c>
      <c r="K12" s="161">
        <f>K10+K11</f>
        <v>55258</v>
      </c>
      <c r="L12" s="161">
        <f>L10+L11</f>
        <v>10600</v>
      </c>
      <c r="M12" s="161"/>
      <c r="N12" s="161"/>
      <c r="O12" s="161"/>
      <c r="P12" s="161"/>
      <c r="Q12" s="161"/>
      <c r="R12" s="556"/>
      <c r="S12" s="162">
        <f>S10+S11</f>
        <v>533927</v>
      </c>
      <c r="T12" s="106"/>
      <c r="U12" s="105"/>
    </row>
    <row r="13" spans="1:21" s="103" customFormat="1" ht="14.25">
      <c r="A13" s="250" t="s">
        <v>298</v>
      </c>
      <c r="B13" s="161"/>
      <c r="C13" s="161"/>
      <c r="D13" s="161"/>
      <c r="E13" s="161"/>
      <c r="F13" s="161"/>
      <c r="G13" s="161"/>
      <c r="H13" s="161"/>
      <c r="I13" s="161"/>
      <c r="J13" s="161">
        <v>56225</v>
      </c>
      <c r="K13" s="161">
        <v>55258</v>
      </c>
      <c r="L13" s="161"/>
      <c r="M13" s="161"/>
      <c r="N13" s="161"/>
      <c r="O13" s="161"/>
      <c r="P13" s="161"/>
      <c r="Q13" s="161"/>
      <c r="R13" s="556"/>
      <c r="S13" s="162">
        <f>SUM(B13:Q13)</f>
        <v>111483</v>
      </c>
      <c r="T13" s="106"/>
      <c r="U13" s="105"/>
    </row>
    <row r="14" spans="1:21" s="103" customFormat="1" ht="14.25">
      <c r="A14" s="104" t="s">
        <v>269</v>
      </c>
      <c r="B14" s="161"/>
      <c r="C14" s="161"/>
      <c r="D14" s="161">
        <v>40156</v>
      </c>
      <c r="E14" s="161"/>
      <c r="F14" s="161"/>
      <c r="G14" s="161">
        <v>17653</v>
      </c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556"/>
      <c r="S14" s="162">
        <f>SUM(B14:Q14)</f>
        <v>57809</v>
      </c>
      <c r="T14" s="106"/>
      <c r="U14" s="105"/>
    </row>
    <row r="15" spans="1:21" s="103" customFormat="1" ht="14.25">
      <c r="A15" s="104" t="s">
        <v>304</v>
      </c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556"/>
      <c r="S15" s="162">
        <f>SUM(B15:Q15)</f>
        <v>0</v>
      </c>
      <c r="T15" s="106"/>
      <c r="U15" s="105"/>
    </row>
    <row r="16" spans="1:21" s="103" customFormat="1" ht="14.25">
      <c r="A16" s="104" t="s">
        <v>305</v>
      </c>
      <c r="B16" s="161"/>
      <c r="C16" s="161"/>
      <c r="D16" s="161">
        <f>D14+D15</f>
        <v>40156</v>
      </c>
      <c r="E16" s="161"/>
      <c r="F16" s="161"/>
      <c r="G16" s="161">
        <f>G14+G15</f>
        <v>17653</v>
      </c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556"/>
      <c r="S16" s="162">
        <f>S14+S15</f>
        <v>57809</v>
      </c>
      <c r="T16" s="106"/>
      <c r="U16" s="105"/>
    </row>
    <row r="17" spans="1:21" s="103" customFormat="1" ht="14.25">
      <c r="A17" s="250" t="s">
        <v>298</v>
      </c>
      <c r="B17" s="161"/>
      <c r="C17" s="161"/>
      <c r="D17" s="161">
        <v>38456</v>
      </c>
      <c r="E17" s="161"/>
      <c r="F17" s="161"/>
      <c r="G17" s="161">
        <v>17653</v>
      </c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556"/>
      <c r="S17" s="162">
        <f>SUM(B17:Q17)</f>
        <v>56109</v>
      </c>
      <c r="T17" s="106"/>
      <c r="U17" s="105"/>
    </row>
    <row r="18" spans="1:21" s="103" customFormat="1" ht="26.25">
      <c r="A18" s="104" t="s">
        <v>270</v>
      </c>
      <c r="B18" s="161"/>
      <c r="C18" s="161"/>
      <c r="D18" s="161">
        <v>133813</v>
      </c>
      <c r="E18" s="161"/>
      <c r="F18" s="161"/>
      <c r="G18" s="161"/>
      <c r="H18" s="161"/>
      <c r="I18" s="161"/>
      <c r="J18" s="161">
        <v>61852</v>
      </c>
      <c r="K18" s="161">
        <v>28671</v>
      </c>
      <c r="L18" s="161"/>
      <c r="M18" s="161"/>
      <c r="N18" s="161"/>
      <c r="O18" s="161"/>
      <c r="P18" s="161"/>
      <c r="Q18" s="265"/>
      <c r="S18" s="162">
        <f>SUM(B18:Q18)</f>
        <v>224336</v>
      </c>
      <c r="T18" s="106"/>
      <c r="U18" s="105"/>
    </row>
    <row r="19" spans="1:21" s="103" customFormat="1" ht="14.25">
      <c r="A19" s="104" t="s">
        <v>304</v>
      </c>
      <c r="B19" s="161"/>
      <c r="C19" s="161"/>
      <c r="D19" s="161"/>
      <c r="E19" s="161"/>
      <c r="F19" s="161"/>
      <c r="G19" s="161"/>
      <c r="H19" s="161"/>
      <c r="I19" s="161"/>
      <c r="J19" s="161"/>
      <c r="K19" s="161"/>
      <c r="L19" s="161">
        <v>15752</v>
      </c>
      <c r="M19" s="161"/>
      <c r="N19" s="161"/>
      <c r="O19" s="161"/>
      <c r="P19" s="161"/>
      <c r="Q19" s="161"/>
      <c r="R19" s="556"/>
      <c r="S19" s="162">
        <f>SUM(B19:Q19)</f>
        <v>15752</v>
      </c>
      <c r="T19" s="106"/>
      <c r="U19" s="105"/>
    </row>
    <row r="20" spans="1:21" s="103" customFormat="1" ht="14.25">
      <c r="A20" s="104" t="s">
        <v>305</v>
      </c>
      <c r="B20" s="161"/>
      <c r="C20" s="161"/>
      <c r="D20" s="161">
        <f>D18+D19</f>
        <v>133813</v>
      </c>
      <c r="E20" s="161"/>
      <c r="F20" s="161"/>
      <c r="G20" s="161"/>
      <c r="H20" s="161"/>
      <c r="I20" s="161"/>
      <c r="J20" s="161">
        <f>J18+J19</f>
        <v>61852</v>
      </c>
      <c r="K20" s="161">
        <f>K18+K19</f>
        <v>28671</v>
      </c>
      <c r="L20" s="161">
        <f>L18+L19</f>
        <v>15752</v>
      </c>
      <c r="M20" s="161">
        <f>M18+M19</f>
        <v>0</v>
      </c>
      <c r="N20" s="161"/>
      <c r="O20" s="161"/>
      <c r="P20" s="161"/>
      <c r="Q20" s="161"/>
      <c r="R20" s="556"/>
      <c r="S20" s="162">
        <f>S18+S19</f>
        <v>240088</v>
      </c>
      <c r="T20" s="106"/>
      <c r="U20" s="105"/>
    </row>
    <row r="21" spans="1:21" s="103" customFormat="1" ht="14.25">
      <c r="A21" s="104" t="s">
        <v>271</v>
      </c>
      <c r="B21" s="161"/>
      <c r="C21" s="161"/>
      <c r="D21" s="161">
        <v>5591</v>
      </c>
      <c r="E21" s="161"/>
      <c r="F21" s="161"/>
      <c r="G21" s="161"/>
      <c r="H21" s="161"/>
      <c r="I21" s="161"/>
      <c r="J21" s="161">
        <v>329</v>
      </c>
      <c r="K21" s="161"/>
      <c r="L21" s="161"/>
      <c r="M21" s="161"/>
      <c r="N21" s="161"/>
      <c r="O21" s="161"/>
      <c r="P21" s="161"/>
      <c r="Q21" s="161"/>
      <c r="R21" s="556"/>
      <c r="S21" s="162">
        <f aca="true" t="shared" si="0" ref="S21:S26">SUM(B21:Q21)</f>
        <v>5920</v>
      </c>
      <c r="T21" s="106"/>
      <c r="U21" s="105"/>
    </row>
    <row r="22" spans="1:21" s="103" customFormat="1" ht="14.25">
      <c r="A22" s="104" t="s">
        <v>304</v>
      </c>
      <c r="B22" s="161"/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556"/>
      <c r="S22" s="162">
        <f t="shared" si="0"/>
        <v>0</v>
      </c>
      <c r="T22" s="106"/>
      <c r="U22" s="105"/>
    </row>
    <row r="23" spans="1:21" s="103" customFormat="1" ht="14.25">
      <c r="A23" s="104" t="s">
        <v>305</v>
      </c>
      <c r="B23" s="161"/>
      <c r="C23" s="161"/>
      <c r="D23" s="161">
        <f>SUM(D21:D22)</f>
        <v>5591</v>
      </c>
      <c r="E23" s="161"/>
      <c r="F23" s="161"/>
      <c r="G23" s="161"/>
      <c r="H23" s="161"/>
      <c r="I23" s="161"/>
      <c r="J23" s="161">
        <f>SUM(J21:J22)</f>
        <v>329</v>
      </c>
      <c r="K23" s="161"/>
      <c r="L23" s="161"/>
      <c r="M23" s="161"/>
      <c r="N23" s="161"/>
      <c r="O23" s="161"/>
      <c r="P23" s="161"/>
      <c r="Q23" s="161"/>
      <c r="R23" s="556"/>
      <c r="S23" s="162">
        <f t="shared" si="0"/>
        <v>5920</v>
      </c>
      <c r="T23" s="106"/>
      <c r="U23" s="105"/>
    </row>
    <row r="24" spans="1:21" s="103" customFormat="1" ht="14.25">
      <c r="A24" s="250" t="s">
        <v>298</v>
      </c>
      <c r="B24" s="161"/>
      <c r="C24" s="161"/>
      <c r="D24" s="161">
        <v>1600</v>
      </c>
      <c r="E24" s="161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556"/>
      <c r="S24" s="162">
        <f t="shared" si="0"/>
        <v>1600</v>
      </c>
      <c r="T24" s="106"/>
      <c r="U24" s="105"/>
    </row>
    <row r="25" spans="1:21" s="103" customFormat="1" ht="14.25">
      <c r="A25" s="104" t="s">
        <v>260</v>
      </c>
      <c r="B25" s="161">
        <v>60182</v>
      </c>
      <c r="C25" s="161">
        <v>20850</v>
      </c>
      <c r="D25" s="161">
        <v>137764</v>
      </c>
      <c r="E25" s="161"/>
      <c r="F25" s="161">
        <v>86813</v>
      </c>
      <c r="G25" s="161"/>
      <c r="H25" s="161">
        <v>20080</v>
      </c>
      <c r="I25" s="161"/>
      <c r="J25" s="161">
        <v>16859</v>
      </c>
      <c r="K25" s="161">
        <v>6754</v>
      </c>
      <c r="L25" s="161">
        <v>16026</v>
      </c>
      <c r="M25" s="161"/>
      <c r="N25" s="161">
        <v>16522</v>
      </c>
      <c r="O25" s="161"/>
      <c r="P25" s="161"/>
      <c r="Q25" s="161"/>
      <c r="R25" s="556"/>
      <c r="S25" s="162">
        <f t="shared" si="0"/>
        <v>381850</v>
      </c>
      <c r="T25" s="106"/>
      <c r="U25" s="105"/>
    </row>
    <row r="26" spans="1:21" s="103" customFormat="1" ht="14.25">
      <c r="A26" s="104" t="s">
        <v>304</v>
      </c>
      <c r="B26" s="161">
        <v>400</v>
      </c>
      <c r="C26" s="161"/>
      <c r="D26" s="161">
        <v>-4101</v>
      </c>
      <c r="E26" s="161"/>
      <c r="F26" s="161">
        <v>1959</v>
      </c>
      <c r="G26" s="161"/>
      <c r="H26" s="161"/>
      <c r="I26" s="161"/>
      <c r="J26" s="161">
        <v>226</v>
      </c>
      <c r="K26" s="161"/>
      <c r="L26" s="161"/>
      <c r="M26" s="161"/>
      <c r="N26" s="161"/>
      <c r="O26" s="161"/>
      <c r="P26" s="161"/>
      <c r="Q26" s="161"/>
      <c r="R26" s="556"/>
      <c r="S26" s="162">
        <f t="shared" si="0"/>
        <v>-1516</v>
      </c>
      <c r="T26" s="106"/>
      <c r="U26" s="105"/>
    </row>
    <row r="27" spans="1:21" s="103" customFormat="1" ht="14.25">
      <c r="A27" s="104" t="s">
        <v>305</v>
      </c>
      <c r="B27" s="161">
        <f>B25+B26</f>
        <v>60582</v>
      </c>
      <c r="C27" s="161">
        <f aca="true" t="shared" si="1" ref="C27:S27">C25+C26</f>
        <v>20850</v>
      </c>
      <c r="D27" s="161">
        <f t="shared" si="1"/>
        <v>133663</v>
      </c>
      <c r="E27" s="161"/>
      <c r="F27" s="161">
        <f t="shared" si="1"/>
        <v>88772</v>
      </c>
      <c r="G27" s="161"/>
      <c r="H27" s="161">
        <f t="shared" si="1"/>
        <v>20080</v>
      </c>
      <c r="I27" s="161"/>
      <c r="J27" s="161">
        <f t="shared" si="1"/>
        <v>17085</v>
      </c>
      <c r="K27" s="161">
        <f t="shared" si="1"/>
        <v>6754</v>
      </c>
      <c r="L27" s="161">
        <f t="shared" si="1"/>
        <v>16026</v>
      </c>
      <c r="M27" s="161"/>
      <c r="N27" s="161">
        <f t="shared" si="1"/>
        <v>16522</v>
      </c>
      <c r="O27" s="161"/>
      <c r="P27" s="161"/>
      <c r="Q27" s="161"/>
      <c r="R27" s="556"/>
      <c r="S27" s="162">
        <f t="shared" si="1"/>
        <v>380334</v>
      </c>
      <c r="T27" s="106"/>
      <c r="U27" s="105"/>
    </row>
    <row r="28" spans="1:21" s="103" customFormat="1" ht="15" thickBot="1">
      <c r="A28" s="263" t="s">
        <v>298</v>
      </c>
      <c r="B28" s="219">
        <v>17394</v>
      </c>
      <c r="C28" s="219">
        <v>4696</v>
      </c>
      <c r="D28" s="219"/>
      <c r="E28" s="219"/>
      <c r="F28" s="219">
        <v>86433</v>
      </c>
      <c r="G28" s="219"/>
      <c r="H28" s="219"/>
      <c r="I28" s="219"/>
      <c r="J28" s="219"/>
      <c r="K28" s="219"/>
      <c r="L28" s="219">
        <v>26</v>
      </c>
      <c r="M28" s="219"/>
      <c r="N28" s="219"/>
      <c r="O28" s="219"/>
      <c r="P28" s="219"/>
      <c r="Q28" s="219"/>
      <c r="R28" s="557"/>
      <c r="S28" s="220">
        <f aca="true" t="shared" si="2" ref="S28:S40">SUM(B28:Q28)</f>
        <v>108549</v>
      </c>
      <c r="T28" s="106"/>
      <c r="U28" s="105"/>
    </row>
    <row r="29" spans="1:20" s="103" customFormat="1" ht="14.25">
      <c r="A29" s="102" t="s">
        <v>262</v>
      </c>
      <c r="B29" s="160"/>
      <c r="C29" s="160"/>
      <c r="D29" s="160">
        <v>69370</v>
      </c>
      <c r="E29" s="160"/>
      <c r="F29" s="160"/>
      <c r="G29" s="160"/>
      <c r="H29" s="160"/>
      <c r="I29" s="160"/>
      <c r="J29" s="160">
        <v>429704</v>
      </c>
      <c r="K29" s="160"/>
      <c r="L29" s="160"/>
      <c r="M29" s="160"/>
      <c r="N29" s="160"/>
      <c r="O29" s="160"/>
      <c r="P29" s="160"/>
      <c r="Q29" s="160"/>
      <c r="R29" s="558"/>
      <c r="S29" s="526">
        <f t="shared" si="2"/>
        <v>499074</v>
      </c>
      <c r="T29" s="106"/>
    </row>
    <row r="30" spans="1:20" s="103" customFormat="1" ht="14.25">
      <c r="A30" s="104" t="s">
        <v>304</v>
      </c>
      <c r="B30" s="161"/>
      <c r="C30" s="161"/>
      <c r="D30" s="161"/>
      <c r="E30" s="161"/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61"/>
      <c r="R30" s="556"/>
      <c r="S30" s="162">
        <f t="shared" si="2"/>
        <v>0</v>
      </c>
      <c r="T30" s="106"/>
    </row>
    <row r="31" spans="1:20" s="103" customFormat="1" ht="14.25">
      <c r="A31" s="104" t="s">
        <v>305</v>
      </c>
      <c r="B31" s="161"/>
      <c r="C31" s="161"/>
      <c r="D31" s="161">
        <f>SUM(D29:D30)</f>
        <v>69370</v>
      </c>
      <c r="E31" s="161"/>
      <c r="F31" s="161"/>
      <c r="G31" s="161"/>
      <c r="H31" s="161"/>
      <c r="I31" s="161"/>
      <c r="J31" s="161">
        <f>SUM(J29:J30)</f>
        <v>429704</v>
      </c>
      <c r="K31" s="161"/>
      <c r="L31" s="161"/>
      <c r="M31" s="161"/>
      <c r="N31" s="161"/>
      <c r="O31" s="161"/>
      <c r="P31" s="161"/>
      <c r="Q31" s="161"/>
      <c r="R31" s="556"/>
      <c r="S31" s="162">
        <f t="shared" si="2"/>
        <v>499074</v>
      </c>
      <c r="T31" s="106"/>
    </row>
    <row r="32" spans="1:20" s="103" customFormat="1" ht="14.25">
      <c r="A32" s="250" t="s">
        <v>298</v>
      </c>
      <c r="B32" s="161"/>
      <c r="C32" s="161"/>
      <c r="D32" s="161">
        <v>58000</v>
      </c>
      <c r="E32" s="161"/>
      <c r="F32" s="161"/>
      <c r="G32" s="161"/>
      <c r="H32" s="161"/>
      <c r="I32" s="161"/>
      <c r="J32" s="161">
        <v>1704</v>
      </c>
      <c r="K32" s="161"/>
      <c r="L32" s="161"/>
      <c r="M32" s="161"/>
      <c r="N32" s="161"/>
      <c r="O32" s="161"/>
      <c r="P32" s="161"/>
      <c r="Q32" s="161"/>
      <c r="R32" s="556"/>
      <c r="S32" s="162">
        <f t="shared" si="2"/>
        <v>59704</v>
      </c>
      <c r="T32" s="106"/>
    </row>
    <row r="33" spans="1:21" s="103" customFormat="1" ht="26.25">
      <c r="A33" s="104" t="s">
        <v>263</v>
      </c>
      <c r="B33" s="161"/>
      <c r="C33" s="161"/>
      <c r="D33" s="161">
        <v>31175</v>
      </c>
      <c r="E33" s="161"/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161"/>
      <c r="R33" s="556"/>
      <c r="S33" s="162">
        <f t="shared" si="2"/>
        <v>31175</v>
      </c>
      <c r="T33" s="106"/>
      <c r="U33" s="105"/>
    </row>
    <row r="34" spans="1:21" s="103" customFormat="1" ht="14.25">
      <c r="A34" s="250" t="s">
        <v>298</v>
      </c>
      <c r="B34" s="161"/>
      <c r="C34" s="161"/>
      <c r="D34" s="161">
        <v>25000</v>
      </c>
      <c r="E34" s="161"/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556"/>
      <c r="S34" s="162">
        <f t="shared" si="2"/>
        <v>25000</v>
      </c>
      <c r="T34" s="106"/>
      <c r="U34" s="105"/>
    </row>
    <row r="35" spans="1:21" s="103" customFormat="1" ht="14.25">
      <c r="A35" s="104" t="s">
        <v>444</v>
      </c>
      <c r="B35" s="161"/>
      <c r="C35" s="161"/>
      <c r="D35" s="161"/>
      <c r="E35" s="161"/>
      <c r="F35" s="161">
        <v>33815</v>
      </c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556"/>
      <c r="S35" s="162">
        <f t="shared" si="2"/>
        <v>33815</v>
      </c>
      <c r="T35" s="106"/>
      <c r="U35" s="105"/>
    </row>
    <row r="36" spans="1:21" s="103" customFormat="1" ht="14.25">
      <c r="A36" s="104" t="s">
        <v>304</v>
      </c>
      <c r="B36" s="161"/>
      <c r="C36" s="161"/>
      <c r="D36" s="161"/>
      <c r="E36" s="161"/>
      <c r="F36" s="161">
        <v>6753</v>
      </c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556"/>
      <c r="S36" s="162">
        <f t="shared" si="2"/>
        <v>6753</v>
      </c>
      <c r="T36" s="106"/>
      <c r="U36" s="105"/>
    </row>
    <row r="37" spans="1:21" s="103" customFormat="1" ht="14.25">
      <c r="A37" s="104" t="s">
        <v>305</v>
      </c>
      <c r="B37" s="161"/>
      <c r="C37" s="161"/>
      <c r="D37" s="161"/>
      <c r="E37" s="161"/>
      <c r="F37" s="161">
        <f>SUM(F35:F36)</f>
        <v>40568</v>
      </c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556"/>
      <c r="S37" s="162">
        <f t="shared" si="2"/>
        <v>40568</v>
      </c>
      <c r="T37" s="106"/>
      <c r="U37" s="105"/>
    </row>
    <row r="38" spans="1:21" s="103" customFormat="1" ht="14.25">
      <c r="A38" s="250" t="s">
        <v>477</v>
      </c>
      <c r="B38" s="161"/>
      <c r="C38" s="161"/>
      <c r="D38" s="161"/>
      <c r="E38" s="161"/>
      <c r="F38" s="161">
        <v>40568</v>
      </c>
      <c r="G38" s="161"/>
      <c r="H38" s="161"/>
      <c r="I38" s="161"/>
      <c r="J38" s="161"/>
      <c r="K38" s="161"/>
      <c r="L38" s="161"/>
      <c r="M38" s="161"/>
      <c r="N38" s="161"/>
      <c r="O38" s="161"/>
      <c r="P38" s="161"/>
      <c r="Q38" s="161"/>
      <c r="R38" s="556"/>
      <c r="S38" s="162">
        <f t="shared" si="2"/>
        <v>40568</v>
      </c>
      <c r="T38" s="106"/>
      <c r="U38" s="105"/>
    </row>
    <row r="39" spans="1:21" s="103" customFormat="1" ht="14.25">
      <c r="A39" s="104" t="s">
        <v>274</v>
      </c>
      <c r="B39" s="161"/>
      <c r="C39" s="161"/>
      <c r="D39" s="161"/>
      <c r="E39" s="161"/>
      <c r="F39" s="161"/>
      <c r="G39" s="161"/>
      <c r="H39" s="161"/>
      <c r="I39" s="161"/>
      <c r="J39" s="161"/>
      <c r="K39" s="161"/>
      <c r="L39" s="161"/>
      <c r="M39" s="161"/>
      <c r="N39" s="161"/>
      <c r="O39" s="161">
        <v>1906880</v>
      </c>
      <c r="P39" s="161"/>
      <c r="Q39" s="161"/>
      <c r="R39" s="556"/>
      <c r="S39" s="162">
        <f t="shared" si="2"/>
        <v>1906880</v>
      </c>
      <c r="T39" s="106"/>
      <c r="U39" s="105"/>
    </row>
    <row r="40" spans="1:21" s="103" customFormat="1" ht="14.25">
      <c r="A40" s="104" t="s">
        <v>304</v>
      </c>
      <c r="B40" s="161"/>
      <c r="C40" s="161"/>
      <c r="D40" s="161"/>
      <c r="E40" s="161"/>
      <c r="F40" s="161"/>
      <c r="G40" s="161"/>
      <c r="H40" s="161"/>
      <c r="I40" s="161"/>
      <c r="J40" s="161"/>
      <c r="K40" s="161"/>
      <c r="L40" s="161"/>
      <c r="M40" s="161"/>
      <c r="N40" s="161"/>
      <c r="O40" s="161">
        <v>-30631</v>
      </c>
      <c r="P40" s="161"/>
      <c r="Q40" s="161"/>
      <c r="R40" s="556"/>
      <c r="S40" s="162">
        <f t="shared" si="2"/>
        <v>-30631</v>
      </c>
      <c r="T40" s="106"/>
      <c r="U40" s="105"/>
    </row>
    <row r="41" spans="1:21" s="103" customFormat="1" ht="14.25">
      <c r="A41" s="104" t="s">
        <v>305</v>
      </c>
      <c r="B41" s="161"/>
      <c r="C41" s="161"/>
      <c r="D41" s="161"/>
      <c r="E41" s="161"/>
      <c r="F41" s="161"/>
      <c r="G41" s="161"/>
      <c r="H41" s="161"/>
      <c r="I41" s="161"/>
      <c r="J41" s="161"/>
      <c r="K41" s="161"/>
      <c r="L41" s="161"/>
      <c r="M41" s="161"/>
      <c r="N41" s="161"/>
      <c r="O41" s="161">
        <f>O39+O40</f>
        <v>1876249</v>
      </c>
      <c r="P41" s="161"/>
      <c r="Q41" s="161"/>
      <c r="R41" s="556"/>
      <c r="S41" s="162">
        <f>S39+S40</f>
        <v>1876249</v>
      </c>
      <c r="T41" s="106"/>
      <c r="U41" s="105"/>
    </row>
    <row r="42" spans="1:21" s="103" customFormat="1" ht="14.25">
      <c r="A42" s="104" t="s">
        <v>357</v>
      </c>
      <c r="B42" s="161">
        <v>801</v>
      </c>
      <c r="C42" s="161">
        <v>16</v>
      </c>
      <c r="D42" s="161">
        <v>2095</v>
      </c>
      <c r="E42" s="161"/>
      <c r="F42" s="161"/>
      <c r="G42" s="161"/>
      <c r="H42" s="161"/>
      <c r="I42" s="161"/>
      <c r="J42" s="161">
        <v>340</v>
      </c>
      <c r="K42" s="161"/>
      <c r="L42" s="161"/>
      <c r="M42" s="161"/>
      <c r="N42" s="161"/>
      <c r="O42" s="161"/>
      <c r="P42" s="161"/>
      <c r="Q42" s="161"/>
      <c r="R42" s="556"/>
      <c r="S42" s="162">
        <f>SUM(B42:Q42)</f>
        <v>3252</v>
      </c>
      <c r="T42" s="106"/>
      <c r="U42" s="105"/>
    </row>
    <row r="43" spans="1:21" s="103" customFormat="1" ht="14.25">
      <c r="A43" s="104" t="s">
        <v>355</v>
      </c>
      <c r="B43" s="161"/>
      <c r="C43" s="161"/>
      <c r="D43" s="161"/>
      <c r="E43" s="161"/>
      <c r="F43" s="161"/>
      <c r="G43" s="161"/>
      <c r="H43" s="161"/>
      <c r="I43" s="161"/>
      <c r="J43" s="161"/>
      <c r="K43" s="161"/>
      <c r="L43" s="161"/>
      <c r="M43" s="161"/>
      <c r="N43" s="161"/>
      <c r="O43" s="161"/>
      <c r="P43" s="161"/>
      <c r="Q43" s="161"/>
      <c r="R43" s="556"/>
      <c r="S43" s="162">
        <f>SUM(B43:Q43)</f>
        <v>0</v>
      </c>
      <c r="T43" s="106"/>
      <c r="U43" s="105"/>
    </row>
    <row r="44" spans="1:21" s="103" customFormat="1" ht="14.25">
      <c r="A44" s="104" t="s">
        <v>305</v>
      </c>
      <c r="B44" s="161">
        <f>B42+B43</f>
        <v>801</v>
      </c>
      <c r="C44" s="161">
        <f>C42+C43</f>
        <v>16</v>
      </c>
      <c r="D44" s="161">
        <f>D42+D43</f>
        <v>2095</v>
      </c>
      <c r="E44" s="161"/>
      <c r="F44" s="161"/>
      <c r="G44" s="161"/>
      <c r="H44" s="161"/>
      <c r="I44" s="161"/>
      <c r="J44" s="161">
        <f>J42+J43</f>
        <v>340</v>
      </c>
      <c r="K44" s="161"/>
      <c r="L44" s="161"/>
      <c r="M44" s="161"/>
      <c r="N44" s="161"/>
      <c r="O44" s="161"/>
      <c r="P44" s="161"/>
      <c r="Q44" s="161"/>
      <c r="R44" s="556"/>
      <c r="S44" s="162">
        <f>S42+S43</f>
        <v>3252</v>
      </c>
      <c r="T44" s="106"/>
      <c r="U44" s="105"/>
    </row>
    <row r="45" spans="1:21" s="103" customFormat="1" ht="26.25">
      <c r="A45" s="104" t="s">
        <v>358</v>
      </c>
      <c r="B45" s="161"/>
      <c r="C45" s="161"/>
      <c r="D45" s="161">
        <v>1717</v>
      </c>
      <c r="E45" s="161"/>
      <c r="F45" s="161"/>
      <c r="G45" s="161"/>
      <c r="H45" s="161"/>
      <c r="I45" s="161"/>
      <c r="J45" s="161"/>
      <c r="K45" s="161"/>
      <c r="L45" s="161"/>
      <c r="M45" s="161"/>
      <c r="N45" s="161"/>
      <c r="O45" s="161"/>
      <c r="P45" s="161"/>
      <c r="Q45" s="161"/>
      <c r="R45" s="556"/>
      <c r="S45" s="162">
        <f>SUM(B45:Q45)</f>
        <v>1717</v>
      </c>
      <c r="T45" s="106"/>
      <c r="U45" s="105"/>
    </row>
    <row r="46" spans="1:21" s="103" customFormat="1" ht="14.25">
      <c r="A46" s="104" t="s">
        <v>304</v>
      </c>
      <c r="B46" s="161"/>
      <c r="C46" s="161"/>
      <c r="D46" s="161"/>
      <c r="E46" s="161"/>
      <c r="F46" s="161"/>
      <c r="G46" s="161"/>
      <c r="H46" s="161"/>
      <c r="I46" s="161"/>
      <c r="J46" s="161"/>
      <c r="K46" s="161"/>
      <c r="L46" s="161"/>
      <c r="M46" s="161"/>
      <c r="N46" s="161"/>
      <c r="O46" s="161"/>
      <c r="P46" s="161"/>
      <c r="Q46" s="161"/>
      <c r="R46" s="556"/>
      <c r="S46" s="162">
        <f>SUM(B46:Q46)</f>
        <v>0</v>
      </c>
      <c r="T46" s="106"/>
      <c r="U46" s="105"/>
    </row>
    <row r="47" spans="1:21" s="103" customFormat="1" ht="12.75" customHeight="1">
      <c r="A47" s="104" t="s">
        <v>305</v>
      </c>
      <c r="B47" s="161"/>
      <c r="C47" s="161"/>
      <c r="D47" s="161">
        <f>D45+D46</f>
        <v>1717</v>
      </c>
      <c r="E47" s="161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1"/>
      <c r="R47" s="556"/>
      <c r="S47" s="162">
        <f>S45+S46</f>
        <v>1717</v>
      </c>
      <c r="T47" s="106"/>
      <c r="U47" s="105"/>
    </row>
    <row r="48" spans="1:21" s="103" customFormat="1" ht="14.25">
      <c r="A48" s="104" t="s">
        <v>516</v>
      </c>
      <c r="B48" s="161"/>
      <c r="C48" s="161"/>
      <c r="D48" s="161"/>
      <c r="E48" s="161">
        <v>5475</v>
      </c>
      <c r="F48" s="161"/>
      <c r="G48" s="161"/>
      <c r="H48" s="161"/>
      <c r="I48" s="161"/>
      <c r="J48" s="161"/>
      <c r="K48" s="161"/>
      <c r="L48" s="161"/>
      <c r="M48" s="161"/>
      <c r="N48" s="161"/>
      <c r="O48" s="161"/>
      <c r="P48" s="161"/>
      <c r="Q48" s="161"/>
      <c r="R48" s="556"/>
      <c r="S48" s="162">
        <f>B48+C48+D48+E48+F48+G48+H48+I48+J48+K48+L48+M48+N48+O48+P48+Q48</f>
        <v>5475</v>
      </c>
      <c r="T48" s="106"/>
      <c r="U48" s="105"/>
    </row>
    <row r="49" spans="1:21" s="103" customFormat="1" ht="14.25">
      <c r="A49" s="576" t="s">
        <v>304</v>
      </c>
      <c r="B49" s="161"/>
      <c r="C49" s="161"/>
      <c r="D49" s="161"/>
      <c r="E49" s="161"/>
      <c r="F49" s="161"/>
      <c r="G49" s="161"/>
      <c r="H49" s="161"/>
      <c r="I49" s="161"/>
      <c r="J49" s="161"/>
      <c r="K49" s="161"/>
      <c r="L49" s="161"/>
      <c r="M49" s="161"/>
      <c r="N49" s="161"/>
      <c r="O49" s="161"/>
      <c r="P49" s="161"/>
      <c r="Q49" s="161"/>
      <c r="R49" s="556"/>
      <c r="S49" s="162">
        <f>B49+C49+D49+E49+F49+G49+H49+I49+J49+K49+L49+M49+N49+O49+P49+Q49</f>
        <v>0</v>
      </c>
      <c r="T49" s="106"/>
      <c r="U49" s="105"/>
    </row>
    <row r="50" spans="1:21" s="103" customFormat="1" ht="14.25">
      <c r="A50" s="104" t="s">
        <v>305</v>
      </c>
      <c r="B50" s="161">
        <f>SUM(B48:B49)</f>
        <v>0</v>
      </c>
      <c r="C50" s="161">
        <f aca="true" t="shared" si="3" ref="C50:S50">SUM(C48:C49)</f>
        <v>0</v>
      </c>
      <c r="D50" s="161">
        <f t="shared" si="3"/>
        <v>0</v>
      </c>
      <c r="E50" s="161">
        <f t="shared" si="3"/>
        <v>5475</v>
      </c>
      <c r="F50" s="161">
        <f t="shared" si="3"/>
        <v>0</v>
      </c>
      <c r="G50" s="161">
        <f t="shared" si="3"/>
        <v>0</v>
      </c>
      <c r="H50" s="161">
        <f t="shared" si="3"/>
        <v>0</v>
      </c>
      <c r="I50" s="161">
        <f t="shared" si="3"/>
        <v>0</v>
      </c>
      <c r="J50" s="161">
        <f t="shared" si="3"/>
        <v>0</v>
      </c>
      <c r="K50" s="161">
        <f t="shared" si="3"/>
        <v>0</v>
      </c>
      <c r="L50" s="161">
        <f t="shared" si="3"/>
        <v>0</v>
      </c>
      <c r="M50" s="161">
        <f t="shared" si="3"/>
        <v>0</v>
      </c>
      <c r="N50" s="161">
        <f t="shared" si="3"/>
        <v>0</v>
      </c>
      <c r="O50" s="161">
        <f t="shared" si="3"/>
        <v>0</v>
      </c>
      <c r="P50" s="161">
        <f t="shared" si="3"/>
        <v>0</v>
      </c>
      <c r="Q50" s="161">
        <f t="shared" si="3"/>
        <v>0</v>
      </c>
      <c r="R50" s="161"/>
      <c r="S50" s="162">
        <f t="shared" si="3"/>
        <v>5475</v>
      </c>
      <c r="T50" s="106"/>
      <c r="U50" s="105"/>
    </row>
    <row r="51" spans="1:21" s="103" customFormat="1" ht="15" thickBot="1">
      <c r="A51" s="522" t="s">
        <v>273</v>
      </c>
      <c r="B51" s="219"/>
      <c r="C51" s="219"/>
      <c r="D51" s="219"/>
      <c r="E51" s="219"/>
      <c r="F51" s="219"/>
      <c r="G51" s="219"/>
      <c r="H51" s="219"/>
      <c r="I51" s="219"/>
      <c r="J51" s="219"/>
      <c r="K51" s="219"/>
      <c r="L51" s="219"/>
      <c r="M51" s="219"/>
      <c r="N51" s="219"/>
      <c r="O51" s="219"/>
      <c r="P51" s="219">
        <v>74216</v>
      </c>
      <c r="Q51" s="219">
        <v>124429</v>
      </c>
      <c r="R51" s="557"/>
      <c r="S51" s="220">
        <f>SUM(B51:Q51)</f>
        <v>198645</v>
      </c>
      <c r="T51" s="106"/>
      <c r="U51" s="105"/>
    </row>
    <row r="52" spans="1:21" s="103" customFormat="1" ht="14.25">
      <c r="A52" s="527" t="s">
        <v>272</v>
      </c>
      <c r="B52" s="528"/>
      <c r="C52" s="528"/>
      <c r="D52" s="528"/>
      <c r="E52" s="528"/>
      <c r="F52" s="528"/>
      <c r="G52" s="528"/>
      <c r="H52" s="528"/>
      <c r="I52" s="528">
        <v>70724</v>
      </c>
      <c r="J52" s="528"/>
      <c r="K52" s="528"/>
      <c r="L52" s="528"/>
      <c r="M52" s="528">
        <v>99914</v>
      </c>
      <c r="N52" s="528"/>
      <c r="O52" s="528"/>
      <c r="P52" s="528"/>
      <c r="Q52" s="528"/>
      <c r="R52" s="554"/>
      <c r="S52" s="256">
        <f>SUM(B52:Q52)</f>
        <v>170638</v>
      </c>
      <c r="T52" s="106"/>
      <c r="U52" s="105"/>
    </row>
    <row r="53" spans="1:21" s="103" customFormat="1" ht="14.25">
      <c r="A53" s="104" t="s">
        <v>304</v>
      </c>
      <c r="B53" s="190"/>
      <c r="C53" s="190"/>
      <c r="D53" s="190"/>
      <c r="E53" s="190"/>
      <c r="F53" s="190"/>
      <c r="G53" s="190"/>
      <c r="H53" s="190"/>
      <c r="I53" s="190">
        <v>-19913</v>
      </c>
      <c r="J53" s="190"/>
      <c r="K53" s="190"/>
      <c r="L53" s="190"/>
      <c r="M53" s="190"/>
      <c r="N53" s="190"/>
      <c r="O53" s="190"/>
      <c r="P53" s="190"/>
      <c r="Q53" s="190"/>
      <c r="R53" s="559"/>
      <c r="S53" s="216">
        <f>SUM(B53:Q53)</f>
        <v>-19913</v>
      </c>
      <c r="T53" s="106"/>
      <c r="U53" s="105"/>
    </row>
    <row r="54" spans="1:21" s="103" customFormat="1" ht="14.25">
      <c r="A54" s="104" t="s">
        <v>305</v>
      </c>
      <c r="B54" s="190"/>
      <c r="C54" s="190"/>
      <c r="D54" s="190"/>
      <c r="E54" s="190"/>
      <c r="F54" s="190"/>
      <c r="G54" s="190"/>
      <c r="H54" s="190"/>
      <c r="I54" s="190">
        <f>I52+I53</f>
        <v>50811</v>
      </c>
      <c r="J54" s="190"/>
      <c r="K54" s="190"/>
      <c r="L54" s="190"/>
      <c r="M54" s="190">
        <f>M52+M53</f>
        <v>99914</v>
      </c>
      <c r="N54" s="190"/>
      <c r="O54" s="190"/>
      <c r="P54" s="190"/>
      <c r="Q54" s="190"/>
      <c r="R54" s="559"/>
      <c r="S54" s="216">
        <f>S52+S53</f>
        <v>150725</v>
      </c>
      <c r="T54" s="106"/>
      <c r="U54" s="105"/>
    </row>
    <row r="55" spans="1:21" s="103" customFormat="1" ht="14.25">
      <c r="A55" s="250" t="s">
        <v>298</v>
      </c>
      <c r="B55" s="161"/>
      <c r="C55" s="161"/>
      <c r="D55" s="161"/>
      <c r="E55" s="161"/>
      <c r="F55" s="161"/>
      <c r="G55" s="161"/>
      <c r="H55" s="161"/>
      <c r="I55" s="161">
        <v>0</v>
      </c>
      <c r="J55" s="161"/>
      <c r="K55" s="161"/>
      <c r="L55" s="161"/>
      <c r="M55" s="161"/>
      <c r="N55" s="161"/>
      <c r="O55" s="161"/>
      <c r="P55" s="161"/>
      <c r="Q55" s="161"/>
      <c r="R55" s="556"/>
      <c r="S55" s="162">
        <f>SUM(B55:Q55)</f>
        <v>0</v>
      </c>
      <c r="T55" s="106"/>
      <c r="U55" s="105"/>
    </row>
    <row r="56" spans="1:21" s="103" customFormat="1" ht="14.25">
      <c r="A56" s="254" t="s">
        <v>275</v>
      </c>
      <c r="B56" s="255"/>
      <c r="C56" s="255"/>
      <c r="D56" s="255">
        <v>400</v>
      </c>
      <c r="E56" s="255"/>
      <c r="F56" s="255">
        <v>2600</v>
      </c>
      <c r="G56" s="255"/>
      <c r="H56" s="255"/>
      <c r="I56" s="255"/>
      <c r="J56" s="255"/>
      <c r="K56" s="255"/>
      <c r="L56" s="255"/>
      <c r="M56" s="255"/>
      <c r="N56" s="255"/>
      <c r="O56" s="255"/>
      <c r="P56" s="255"/>
      <c r="Q56" s="255"/>
      <c r="R56" s="560"/>
      <c r="S56" s="525">
        <f>SUM(B56:Q56)</f>
        <v>3000</v>
      </c>
      <c r="T56" s="106"/>
      <c r="U56" s="105"/>
    </row>
    <row r="57" spans="1:21" s="103" customFormat="1" ht="26.25">
      <c r="A57" s="189" t="s">
        <v>276</v>
      </c>
      <c r="B57" s="190"/>
      <c r="C57" s="190"/>
      <c r="D57" s="190">
        <v>12693</v>
      </c>
      <c r="E57" s="190"/>
      <c r="F57" s="190"/>
      <c r="G57" s="190">
        <v>211655</v>
      </c>
      <c r="H57" s="190"/>
      <c r="I57" s="190"/>
      <c r="J57" s="190">
        <v>6860</v>
      </c>
      <c r="K57" s="190"/>
      <c r="L57" s="190"/>
      <c r="M57" s="190"/>
      <c r="N57" s="190"/>
      <c r="O57" s="190"/>
      <c r="P57" s="190"/>
      <c r="Q57" s="190"/>
      <c r="R57" s="559"/>
      <c r="S57" s="162">
        <f>SUM(B57:Q57)</f>
        <v>231208</v>
      </c>
      <c r="T57" s="106"/>
      <c r="U57" s="105"/>
    </row>
    <row r="58" spans="1:21" s="103" customFormat="1" ht="14.25">
      <c r="A58" s="104" t="s">
        <v>304</v>
      </c>
      <c r="B58" s="190"/>
      <c r="C58" s="190"/>
      <c r="D58" s="190"/>
      <c r="E58" s="190"/>
      <c r="F58" s="190"/>
      <c r="G58" s="190"/>
      <c r="H58" s="190"/>
      <c r="I58" s="190"/>
      <c r="J58" s="190"/>
      <c r="K58" s="190"/>
      <c r="L58" s="190"/>
      <c r="M58" s="190"/>
      <c r="N58" s="161"/>
      <c r="O58" s="161"/>
      <c r="P58" s="190"/>
      <c r="Q58" s="190"/>
      <c r="R58" s="559"/>
      <c r="S58" s="162">
        <f>SUM(B58:Q58)</f>
        <v>0</v>
      </c>
      <c r="T58" s="106"/>
      <c r="U58" s="105"/>
    </row>
    <row r="59" spans="1:21" s="103" customFormat="1" ht="14.25">
      <c r="A59" s="104" t="s">
        <v>305</v>
      </c>
      <c r="B59" s="190"/>
      <c r="C59" s="190"/>
      <c r="D59" s="190">
        <f>D57+D58</f>
        <v>12693</v>
      </c>
      <c r="E59" s="190"/>
      <c r="F59" s="190"/>
      <c r="G59" s="190">
        <f>G57+G58</f>
        <v>211655</v>
      </c>
      <c r="H59" s="190"/>
      <c r="I59" s="190"/>
      <c r="J59" s="190">
        <f>J57+J58</f>
        <v>6860</v>
      </c>
      <c r="K59" s="190"/>
      <c r="L59" s="190"/>
      <c r="M59" s="190"/>
      <c r="N59" s="265"/>
      <c r="O59" s="265"/>
      <c r="P59" s="190"/>
      <c r="Q59" s="190"/>
      <c r="R59" s="559"/>
      <c r="S59" s="216">
        <f>S57+S58</f>
        <v>231208</v>
      </c>
      <c r="T59" s="106"/>
      <c r="U59" s="105"/>
    </row>
    <row r="60" spans="1:21" s="103" customFormat="1" ht="14.25">
      <c r="A60" s="250" t="s">
        <v>298</v>
      </c>
      <c r="B60" s="190"/>
      <c r="C60" s="190"/>
      <c r="D60" s="190">
        <v>10700</v>
      </c>
      <c r="E60" s="190"/>
      <c r="F60" s="190"/>
      <c r="G60" s="190">
        <v>211655</v>
      </c>
      <c r="H60" s="190"/>
      <c r="I60" s="190"/>
      <c r="J60" s="190">
        <v>6814</v>
      </c>
      <c r="K60" s="190"/>
      <c r="L60" s="190"/>
      <c r="M60" s="190"/>
      <c r="N60" s="190"/>
      <c r="O60" s="190"/>
      <c r="P60" s="190"/>
      <c r="Q60" s="190"/>
      <c r="R60" s="559"/>
      <c r="S60" s="162">
        <f aca="true" t="shared" si="4" ref="S60:S65">SUM(B60:Q60)</f>
        <v>229169</v>
      </c>
      <c r="T60" s="106"/>
      <c r="U60" s="105"/>
    </row>
    <row r="61" spans="1:21" s="103" customFormat="1" ht="26.25">
      <c r="A61" s="104" t="s">
        <v>277</v>
      </c>
      <c r="B61" s="161"/>
      <c r="C61" s="161"/>
      <c r="D61" s="161">
        <v>1500</v>
      </c>
      <c r="E61" s="161"/>
      <c r="F61" s="161"/>
      <c r="G61" s="161">
        <v>30000</v>
      </c>
      <c r="H61" s="161"/>
      <c r="I61" s="161"/>
      <c r="J61" s="161"/>
      <c r="K61" s="161">
        <v>30000</v>
      </c>
      <c r="L61" s="161"/>
      <c r="M61" s="161"/>
      <c r="N61" s="161"/>
      <c r="O61" s="161"/>
      <c r="P61" s="161"/>
      <c r="Q61" s="161"/>
      <c r="R61" s="556"/>
      <c r="S61" s="162">
        <f t="shared" si="4"/>
        <v>61500</v>
      </c>
      <c r="T61" s="106"/>
      <c r="U61" s="105"/>
    </row>
    <row r="62" spans="1:21" s="103" customFormat="1" ht="26.25">
      <c r="A62" s="104" t="s">
        <v>278</v>
      </c>
      <c r="B62" s="161"/>
      <c r="C62" s="161"/>
      <c r="D62" s="161"/>
      <c r="E62" s="161"/>
      <c r="F62" s="161"/>
      <c r="G62" s="161">
        <v>300</v>
      </c>
      <c r="H62" s="161"/>
      <c r="I62" s="161"/>
      <c r="J62" s="161">
        <v>5000</v>
      </c>
      <c r="K62" s="161"/>
      <c r="L62" s="161"/>
      <c r="M62" s="161"/>
      <c r="N62" s="161"/>
      <c r="O62" s="161"/>
      <c r="P62" s="161"/>
      <c r="Q62" s="161"/>
      <c r="R62" s="556"/>
      <c r="S62" s="162">
        <f t="shared" si="4"/>
        <v>5300</v>
      </c>
      <c r="T62" s="106"/>
      <c r="U62" s="105"/>
    </row>
    <row r="63" spans="1:21" s="103" customFormat="1" ht="14.25">
      <c r="A63" s="104" t="s">
        <v>279</v>
      </c>
      <c r="B63" s="161"/>
      <c r="C63" s="161"/>
      <c r="D63" s="161"/>
      <c r="E63" s="161"/>
      <c r="F63" s="161">
        <v>3020</v>
      </c>
      <c r="G63" s="161"/>
      <c r="H63" s="161"/>
      <c r="I63" s="161"/>
      <c r="J63" s="161"/>
      <c r="K63" s="161"/>
      <c r="L63" s="161"/>
      <c r="M63" s="161"/>
      <c r="N63" s="161"/>
      <c r="O63" s="161"/>
      <c r="P63" s="161"/>
      <c r="Q63" s="161"/>
      <c r="R63" s="556"/>
      <c r="S63" s="162">
        <f t="shared" si="4"/>
        <v>3020</v>
      </c>
      <c r="T63" s="106"/>
      <c r="U63" s="105"/>
    </row>
    <row r="64" spans="1:21" s="103" customFormat="1" ht="14.25">
      <c r="A64" s="104" t="s">
        <v>280</v>
      </c>
      <c r="B64" s="161"/>
      <c r="C64" s="161"/>
      <c r="D64" s="161">
        <v>4410</v>
      </c>
      <c r="E64" s="161"/>
      <c r="F64" s="161"/>
      <c r="G64" s="161"/>
      <c r="H64" s="161"/>
      <c r="I64" s="161"/>
      <c r="J64" s="161"/>
      <c r="K64" s="161"/>
      <c r="L64" s="161"/>
      <c r="M64" s="161"/>
      <c r="N64" s="161"/>
      <c r="O64" s="161"/>
      <c r="P64" s="161"/>
      <c r="Q64" s="161"/>
      <c r="R64" s="556"/>
      <c r="S64" s="162">
        <f t="shared" si="4"/>
        <v>4410</v>
      </c>
      <c r="T64" s="106"/>
      <c r="U64" s="105"/>
    </row>
    <row r="65" spans="1:21" s="103" customFormat="1" ht="14.25">
      <c r="A65" s="104" t="s">
        <v>304</v>
      </c>
      <c r="B65" s="255"/>
      <c r="C65" s="255"/>
      <c r="D65" s="255"/>
      <c r="E65" s="255"/>
      <c r="F65" s="255"/>
      <c r="G65" s="255"/>
      <c r="H65" s="255"/>
      <c r="I65" s="255"/>
      <c r="J65" s="255"/>
      <c r="K65" s="255"/>
      <c r="L65" s="255"/>
      <c r="M65" s="255"/>
      <c r="N65" s="255"/>
      <c r="O65" s="255"/>
      <c r="P65" s="255"/>
      <c r="Q65" s="255"/>
      <c r="R65" s="555"/>
      <c r="S65" s="162">
        <f t="shared" si="4"/>
        <v>0</v>
      </c>
      <c r="T65" s="106"/>
      <c r="U65" s="105"/>
    </row>
    <row r="66" spans="1:21" s="103" customFormat="1" ht="14.25">
      <c r="A66" s="104" t="s">
        <v>305</v>
      </c>
      <c r="B66" s="255"/>
      <c r="C66" s="255"/>
      <c r="D66" s="255">
        <f>D64+D65</f>
        <v>4410</v>
      </c>
      <c r="E66" s="255"/>
      <c r="F66" s="255"/>
      <c r="G66" s="255"/>
      <c r="H66" s="255"/>
      <c r="I66" s="255"/>
      <c r="J66" s="255"/>
      <c r="K66" s="255"/>
      <c r="L66" s="255"/>
      <c r="M66" s="255"/>
      <c r="N66" s="255"/>
      <c r="O66" s="255"/>
      <c r="P66" s="255"/>
      <c r="Q66" s="255"/>
      <c r="R66" s="555"/>
      <c r="S66" s="483">
        <f>S64+S65</f>
        <v>4410</v>
      </c>
      <c r="T66" s="106"/>
      <c r="U66" s="105"/>
    </row>
    <row r="67" spans="1:21" s="103" customFormat="1" ht="26.25">
      <c r="A67" s="254" t="s">
        <v>493</v>
      </c>
      <c r="B67" s="255"/>
      <c r="C67" s="255"/>
      <c r="D67" s="255">
        <v>235</v>
      </c>
      <c r="E67" s="255">
        <v>1464</v>
      </c>
      <c r="F67" s="255"/>
      <c r="G67" s="255"/>
      <c r="H67" s="255"/>
      <c r="I67" s="255"/>
      <c r="J67" s="255"/>
      <c r="K67" s="255"/>
      <c r="L67" s="255"/>
      <c r="M67" s="255"/>
      <c r="N67" s="255"/>
      <c r="O67" s="255"/>
      <c r="P67" s="255"/>
      <c r="Q67" s="255"/>
      <c r="R67" s="555"/>
      <c r="S67" s="162">
        <f>SUM(B67:Q67)</f>
        <v>1699</v>
      </c>
      <c r="T67" s="106"/>
      <c r="U67" s="105"/>
    </row>
    <row r="68" spans="1:21" s="103" customFormat="1" ht="14.25">
      <c r="A68" s="254" t="s">
        <v>304</v>
      </c>
      <c r="B68" s="255"/>
      <c r="C68" s="255"/>
      <c r="D68" s="255"/>
      <c r="E68" s="255">
        <v>153</v>
      </c>
      <c r="F68" s="255"/>
      <c r="G68" s="255"/>
      <c r="H68" s="255"/>
      <c r="I68" s="255"/>
      <c r="J68" s="255"/>
      <c r="K68" s="255"/>
      <c r="L68" s="255"/>
      <c r="M68" s="255"/>
      <c r="N68" s="255"/>
      <c r="O68" s="255"/>
      <c r="P68" s="255"/>
      <c r="Q68" s="255"/>
      <c r="R68" s="555"/>
      <c r="S68" s="162">
        <f>SUM(B68:Q68)</f>
        <v>153</v>
      </c>
      <c r="T68" s="106"/>
      <c r="U68" s="105"/>
    </row>
    <row r="69" spans="1:21" s="103" customFormat="1" ht="14.25">
      <c r="A69" s="254" t="s">
        <v>305</v>
      </c>
      <c r="B69" s="255"/>
      <c r="C69" s="255"/>
      <c r="D69" s="255"/>
      <c r="E69" s="255">
        <f>SUM(E67:E68)</f>
        <v>1617</v>
      </c>
      <c r="F69" s="255"/>
      <c r="G69" s="255"/>
      <c r="H69" s="255"/>
      <c r="I69" s="255"/>
      <c r="J69" s="255"/>
      <c r="K69" s="255"/>
      <c r="L69" s="255"/>
      <c r="M69" s="255"/>
      <c r="N69" s="255"/>
      <c r="O69" s="255"/>
      <c r="P69" s="255"/>
      <c r="Q69" s="255"/>
      <c r="R69" s="255"/>
      <c r="S69" s="483">
        <f>SUM(S67:S68)</f>
        <v>1852</v>
      </c>
      <c r="T69" s="106"/>
      <c r="U69" s="105"/>
    </row>
    <row r="70" spans="1:21" s="103" customFormat="1" ht="27.75" customHeight="1">
      <c r="A70" s="104" t="s">
        <v>281</v>
      </c>
      <c r="B70" s="161"/>
      <c r="C70" s="161"/>
      <c r="D70" s="161"/>
      <c r="E70" s="161"/>
      <c r="F70" s="161"/>
      <c r="G70" s="161">
        <v>27640</v>
      </c>
      <c r="H70" s="161"/>
      <c r="I70" s="161"/>
      <c r="J70" s="161"/>
      <c r="K70" s="161"/>
      <c r="L70" s="161">
        <v>100</v>
      </c>
      <c r="M70" s="161"/>
      <c r="N70" s="161"/>
      <c r="O70" s="161"/>
      <c r="P70" s="161"/>
      <c r="Q70" s="161"/>
      <c r="R70" s="556"/>
      <c r="S70" s="162">
        <f>SUM(B70:Q70)</f>
        <v>27740</v>
      </c>
      <c r="T70" s="106"/>
      <c r="U70" s="105"/>
    </row>
    <row r="71" spans="1:21" s="103" customFormat="1" ht="14.25">
      <c r="A71" s="104" t="s">
        <v>304</v>
      </c>
      <c r="B71" s="161"/>
      <c r="C71" s="161"/>
      <c r="D71" s="161"/>
      <c r="E71" s="161"/>
      <c r="F71" s="161"/>
      <c r="G71" s="161">
        <v>650</v>
      </c>
      <c r="H71" s="161"/>
      <c r="I71" s="161"/>
      <c r="J71" s="161"/>
      <c r="K71" s="161"/>
      <c r="L71" s="161"/>
      <c r="M71" s="161"/>
      <c r="N71" s="161"/>
      <c r="O71" s="161"/>
      <c r="P71" s="161"/>
      <c r="Q71" s="161"/>
      <c r="R71" s="556"/>
      <c r="S71" s="162">
        <f>SUM(B71:Q71)</f>
        <v>650</v>
      </c>
      <c r="T71" s="106"/>
      <c r="U71" s="105"/>
    </row>
    <row r="72" spans="1:21" s="103" customFormat="1" ht="15" thickBot="1">
      <c r="A72" s="522" t="s">
        <v>305</v>
      </c>
      <c r="B72" s="219"/>
      <c r="C72" s="219"/>
      <c r="D72" s="219"/>
      <c r="E72" s="219"/>
      <c r="F72" s="219"/>
      <c r="G72" s="219">
        <f>G70+G71</f>
        <v>28290</v>
      </c>
      <c r="H72" s="219"/>
      <c r="I72" s="219"/>
      <c r="J72" s="219"/>
      <c r="K72" s="219"/>
      <c r="L72" s="219">
        <f>L70+L71</f>
        <v>100</v>
      </c>
      <c r="M72" s="219"/>
      <c r="N72" s="219"/>
      <c r="O72" s="219"/>
      <c r="P72" s="219"/>
      <c r="Q72" s="219"/>
      <c r="R72" s="557"/>
      <c r="S72" s="220">
        <f>S70+S71</f>
        <v>28390</v>
      </c>
      <c r="T72" s="106"/>
      <c r="U72" s="105"/>
    </row>
    <row r="73" spans="1:21" s="103" customFormat="1" ht="14.25">
      <c r="A73" s="102" t="s">
        <v>266</v>
      </c>
      <c r="B73" s="160">
        <v>12022</v>
      </c>
      <c r="C73" s="160">
        <v>1606</v>
      </c>
      <c r="D73" s="160">
        <v>718</v>
      </c>
      <c r="E73" s="160"/>
      <c r="F73" s="160"/>
      <c r="G73" s="160"/>
      <c r="H73" s="160"/>
      <c r="I73" s="160"/>
      <c r="J73" s="160"/>
      <c r="K73" s="160"/>
      <c r="L73" s="160"/>
      <c r="M73" s="160"/>
      <c r="N73" s="160"/>
      <c r="O73" s="160"/>
      <c r="P73" s="160"/>
      <c r="Q73" s="160"/>
      <c r="R73" s="558"/>
      <c r="S73" s="526">
        <f aca="true" t="shared" si="5" ref="S73:S83">SUM(B73:Q73)</f>
        <v>14346</v>
      </c>
      <c r="T73" s="106"/>
      <c r="U73" s="105"/>
    </row>
    <row r="74" spans="1:21" s="103" customFormat="1" ht="26.25">
      <c r="A74" s="104" t="s">
        <v>282</v>
      </c>
      <c r="B74" s="161"/>
      <c r="C74" s="161"/>
      <c r="D74" s="161"/>
      <c r="E74" s="161"/>
      <c r="F74" s="161"/>
      <c r="G74" s="161"/>
      <c r="H74" s="161"/>
      <c r="I74" s="161"/>
      <c r="J74" s="161"/>
      <c r="K74" s="161"/>
      <c r="L74" s="161">
        <v>19600</v>
      </c>
      <c r="M74" s="161"/>
      <c r="N74" s="161"/>
      <c r="O74" s="161"/>
      <c r="P74" s="161"/>
      <c r="Q74" s="161"/>
      <c r="R74" s="556"/>
      <c r="S74" s="162">
        <f t="shared" si="5"/>
        <v>19600</v>
      </c>
      <c r="T74" s="106"/>
      <c r="U74" s="105"/>
    </row>
    <row r="75" spans="1:21" s="103" customFormat="1" ht="26.25">
      <c r="A75" s="104" t="s">
        <v>283</v>
      </c>
      <c r="B75" s="161"/>
      <c r="C75" s="161"/>
      <c r="D75" s="161"/>
      <c r="E75" s="161"/>
      <c r="F75" s="161"/>
      <c r="G75" s="161">
        <v>12590</v>
      </c>
      <c r="H75" s="161"/>
      <c r="I75" s="161"/>
      <c r="J75" s="161"/>
      <c r="K75" s="161"/>
      <c r="L75" s="161">
        <v>660</v>
      </c>
      <c r="M75" s="161"/>
      <c r="N75" s="161"/>
      <c r="O75" s="161"/>
      <c r="P75" s="161"/>
      <c r="Q75" s="161"/>
      <c r="R75" s="556"/>
      <c r="S75" s="162">
        <f t="shared" si="5"/>
        <v>13250</v>
      </c>
      <c r="T75" s="106"/>
      <c r="U75" s="105"/>
    </row>
    <row r="76" spans="1:21" s="103" customFormat="1" ht="14.25">
      <c r="A76" s="104" t="s">
        <v>304</v>
      </c>
      <c r="B76" s="161"/>
      <c r="C76" s="161"/>
      <c r="D76" s="161"/>
      <c r="E76" s="161"/>
      <c r="F76" s="161"/>
      <c r="G76" s="161"/>
      <c r="H76" s="161"/>
      <c r="I76" s="161"/>
      <c r="J76" s="161"/>
      <c r="K76" s="161"/>
      <c r="L76" s="161"/>
      <c r="M76" s="161"/>
      <c r="N76" s="161"/>
      <c r="O76" s="161"/>
      <c r="P76" s="161"/>
      <c r="Q76" s="161"/>
      <c r="R76" s="556"/>
      <c r="S76" s="162">
        <f t="shared" si="5"/>
        <v>0</v>
      </c>
      <c r="T76" s="106"/>
      <c r="U76" s="105"/>
    </row>
    <row r="77" spans="1:21" s="103" customFormat="1" ht="14.25">
      <c r="A77" s="104" t="s">
        <v>305</v>
      </c>
      <c r="B77" s="161"/>
      <c r="C77" s="161"/>
      <c r="D77" s="161"/>
      <c r="E77" s="161"/>
      <c r="F77" s="161"/>
      <c r="G77" s="161">
        <f>SUM(G75:G76)</f>
        <v>12590</v>
      </c>
      <c r="H77" s="161"/>
      <c r="I77" s="161"/>
      <c r="J77" s="161"/>
      <c r="K77" s="161"/>
      <c r="L77" s="161">
        <f>SUM(L75:L76)</f>
        <v>660</v>
      </c>
      <c r="M77" s="161"/>
      <c r="N77" s="161"/>
      <c r="O77" s="161"/>
      <c r="P77" s="161"/>
      <c r="Q77" s="161"/>
      <c r="R77" s="556"/>
      <c r="S77" s="162">
        <f t="shared" si="5"/>
        <v>13250</v>
      </c>
      <c r="T77" s="106"/>
      <c r="U77" s="105"/>
    </row>
    <row r="78" spans="1:21" s="103" customFormat="1" ht="26.25">
      <c r="A78" s="189" t="s">
        <v>407</v>
      </c>
      <c r="B78" s="161">
        <v>300</v>
      </c>
      <c r="C78" s="161"/>
      <c r="D78" s="161"/>
      <c r="E78" s="161"/>
      <c r="F78" s="161"/>
      <c r="G78" s="161"/>
      <c r="H78" s="161"/>
      <c r="I78" s="161"/>
      <c r="J78" s="161"/>
      <c r="K78" s="161"/>
      <c r="L78" s="161"/>
      <c r="M78" s="161"/>
      <c r="N78" s="161"/>
      <c r="O78" s="161"/>
      <c r="P78" s="161"/>
      <c r="Q78" s="161"/>
      <c r="R78" s="556"/>
      <c r="S78" s="162">
        <f>SUM(B78:R78)</f>
        <v>300</v>
      </c>
      <c r="T78" s="106"/>
      <c r="U78" s="105"/>
    </row>
    <row r="79" spans="1:21" s="103" customFormat="1" ht="25.5">
      <c r="A79" s="92" t="s">
        <v>490</v>
      </c>
      <c r="B79" s="161"/>
      <c r="C79" s="161"/>
      <c r="D79" s="161"/>
      <c r="E79" s="161"/>
      <c r="F79" s="161"/>
      <c r="G79" s="161"/>
      <c r="H79" s="161"/>
      <c r="I79" s="161"/>
      <c r="J79" s="161"/>
      <c r="K79" s="161"/>
      <c r="L79" s="161"/>
      <c r="M79" s="161"/>
      <c r="N79" s="161"/>
      <c r="O79" s="161"/>
      <c r="P79" s="161"/>
      <c r="Q79" s="161"/>
      <c r="R79" s="556">
        <v>31442</v>
      </c>
      <c r="S79" s="162">
        <f>SUM(B79:R79)</f>
        <v>31442</v>
      </c>
      <c r="T79" s="106"/>
      <c r="U79" s="105"/>
    </row>
    <row r="80" spans="1:21" s="103" customFormat="1" ht="14.25">
      <c r="A80" s="104" t="s">
        <v>305</v>
      </c>
      <c r="B80" s="161"/>
      <c r="C80" s="161"/>
      <c r="D80" s="161"/>
      <c r="E80" s="161"/>
      <c r="F80" s="161"/>
      <c r="G80" s="161"/>
      <c r="H80" s="161"/>
      <c r="I80" s="161"/>
      <c r="J80" s="161"/>
      <c r="K80" s="161"/>
      <c r="L80" s="161"/>
      <c r="M80" s="161"/>
      <c r="N80" s="161"/>
      <c r="O80" s="161"/>
      <c r="P80" s="161"/>
      <c r="Q80" s="161"/>
      <c r="R80" s="556">
        <f>SUM(R79)</f>
        <v>31442</v>
      </c>
      <c r="S80" s="162">
        <f>SUM(B80:R80)</f>
        <v>31442</v>
      </c>
      <c r="T80" s="106"/>
      <c r="U80" s="105"/>
    </row>
    <row r="81" spans="1:21" s="103" customFormat="1" ht="14.25">
      <c r="A81" s="104" t="s">
        <v>477</v>
      </c>
      <c r="B81" s="161"/>
      <c r="C81" s="161"/>
      <c r="D81" s="161"/>
      <c r="E81" s="161"/>
      <c r="F81" s="161"/>
      <c r="G81" s="161"/>
      <c r="H81" s="161"/>
      <c r="I81" s="161"/>
      <c r="J81" s="161"/>
      <c r="K81" s="161"/>
      <c r="L81" s="161"/>
      <c r="M81" s="161"/>
      <c r="N81" s="161"/>
      <c r="O81" s="161"/>
      <c r="P81" s="161"/>
      <c r="Q81" s="161"/>
      <c r="R81" s="556">
        <v>31442</v>
      </c>
      <c r="S81" s="162">
        <f>SUM(B81:R81)</f>
        <v>31442</v>
      </c>
      <c r="T81" s="106"/>
      <c r="U81" s="105"/>
    </row>
    <row r="82" spans="1:20" s="103" customFormat="1" ht="26.25">
      <c r="A82" s="104" t="s">
        <v>284</v>
      </c>
      <c r="B82" s="161"/>
      <c r="C82" s="161"/>
      <c r="D82" s="161">
        <v>13504</v>
      </c>
      <c r="E82" s="161"/>
      <c r="F82" s="161"/>
      <c r="G82" s="161"/>
      <c r="H82" s="161"/>
      <c r="I82" s="161"/>
      <c r="J82" s="161">
        <v>19000</v>
      </c>
      <c r="K82" s="161">
        <v>2050</v>
      </c>
      <c r="L82" s="161"/>
      <c r="M82" s="161"/>
      <c r="N82" s="161"/>
      <c r="O82" s="161"/>
      <c r="P82" s="161"/>
      <c r="Q82" s="161"/>
      <c r="R82" s="556"/>
      <c r="S82" s="162">
        <f t="shared" si="5"/>
        <v>34554</v>
      </c>
      <c r="T82" s="106"/>
    </row>
    <row r="83" spans="1:20" s="103" customFormat="1" ht="14.25">
      <c r="A83" s="104" t="s">
        <v>304</v>
      </c>
      <c r="B83" s="161"/>
      <c r="C83" s="161"/>
      <c r="D83" s="161"/>
      <c r="E83" s="251"/>
      <c r="F83" s="251"/>
      <c r="G83" s="251"/>
      <c r="H83" s="251"/>
      <c r="I83" s="251"/>
      <c r="J83" s="251"/>
      <c r="K83" s="251"/>
      <c r="L83" s="251"/>
      <c r="M83" s="251"/>
      <c r="N83" s="251"/>
      <c r="O83" s="251"/>
      <c r="P83" s="251"/>
      <c r="Q83" s="251"/>
      <c r="R83" s="560"/>
      <c r="S83" s="162">
        <f t="shared" si="5"/>
        <v>0</v>
      </c>
      <c r="T83" s="106"/>
    </row>
    <row r="84" spans="1:20" s="103" customFormat="1" ht="14.25">
      <c r="A84" s="104" t="s">
        <v>305</v>
      </c>
      <c r="B84" s="161"/>
      <c r="C84" s="161"/>
      <c r="D84" s="161">
        <f>D82+D83</f>
        <v>13504</v>
      </c>
      <c r="E84" s="161"/>
      <c r="F84" s="161"/>
      <c r="G84" s="161"/>
      <c r="H84" s="161"/>
      <c r="I84" s="161"/>
      <c r="J84" s="161">
        <f>J82+J83</f>
        <v>19000</v>
      </c>
      <c r="K84" s="161">
        <f>K82+K83</f>
        <v>2050</v>
      </c>
      <c r="L84" s="161"/>
      <c r="M84" s="161"/>
      <c r="N84" s="161"/>
      <c r="O84" s="161"/>
      <c r="P84" s="161"/>
      <c r="Q84" s="161"/>
      <c r="R84" s="556"/>
      <c r="S84" s="162">
        <f>S82+S83</f>
        <v>34554</v>
      </c>
      <c r="T84" s="106"/>
    </row>
    <row r="85" spans="1:20" s="103" customFormat="1" ht="15" thickBot="1">
      <c r="A85" s="250" t="s">
        <v>298</v>
      </c>
      <c r="B85" s="251"/>
      <c r="C85" s="251"/>
      <c r="D85" s="251">
        <v>13504</v>
      </c>
      <c r="E85" s="251"/>
      <c r="F85" s="251"/>
      <c r="G85" s="251"/>
      <c r="H85" s="251"/>
      <c r="I85" s="251"/>
      <c r="J85" s="251"/>
      <c r="K85" s="251"/>
      <c r="L85" s="251"/>
      <c r="M85" s="251"/>
      <c r="N85" s="251"/>
      <c r="O85" s="251"/>
      <c r="P85" s="251"/>
      <c r="Q85" s="251"/>
      <c r="R85" s="560"/>
      <c r="S85" s="162">
        <f>SUM(B85:Q85)</f>
        <v>13504</v>
      </c>
      <c r="T85" s="106"/>
    </row>
    <row r="86" spans="1:22" s="2" customFormat="1" ht="15">
      <c r="A86" s="191" t="s">
        <v>105</v>
      </c>
      <c r="B86" s="248">
        <f>SUM(B6+B8+B10+B14+B18+B21+B25+B29+B33+B39+B51+B52+B56+B57+B61+B62+B63+B64+B67+B70+B73+B74+B75+B78+B82+B42+B45+B35+B48)</f>
        <v>73305</v>
      </c>
      <c r="C86" s="248">
        <f aca="true" t="shared" si="6" ref="C86:S86">SUM(C6+C8+C10+C14+C18+C21+C25+C29+C33+C39+C51+C52+C56+C57+C61+C62+C63+C64+C67+C70+C73+C74+C75+C78+C82+C42+C45+C35+C48)</f>
        <v>22472</v>
      </c>
      <c r="D86" s="248">
        <f t="shared" si="6"/>
        <v>460476</v>
      </c>
      <c r="E86" s="248">
        <f t="shared" si="6"/>
        <v>6939</v>
      </c>
      <c r="F86" s="248">
        <f t="shared" si="6"/>
        <v>126248</v>
      </c>
      <c r="G86" s="248">
        <f t="shared" si="6"/>
        <v>299838</v>
      </c>
      <c r="H86" s="248">
        <f t="shared" si="6"/>
        <v>20080</v>
      </c>
      <c r="I86" s="248">
        <f t="shared" si="6"/>
        <v>70724</v>
      </c>
      <c r="J86" s="248">
        <f t="shared" si="6"/>
        <v>1008013</v>
      </c>
      <c r="K86" s="248">
        <f t="shared" si="6"/>
        <v>122733</v>
      </c>
      <c r="L86" s="248">
        <f t="shared" si="6"/>
        <v>46986</v>
      </c>
      <c r="M86" s="248">
        <f t="shared" si="6"/>
        <v>99914</v>
      </c>
      <c r="N86" s="248">
        <f t="shared" si="6"/>
        <v>16522</v>
      </c>
      <c r="O86" s="248">
        <f t="shared" si="6"/>
        <v>1906880</v>
      </c>
      <c r="P86" s="248">
        <f t="shared" si="6"/>
        <v>74216</v>
      </c>
      <c r="Q86" s="248">
        <f t="shared" si="6"/>
        <v>124429</v>
      </c>
      <c r="R86" s="248">
        <f t="shared" si="6"/>
        <v>0</v>
      </c>
      <c r="S86" s="529">
        <f t="shared" si="6"/>
        <v>4479775</v>
      </c>
      <c r="T86" s="10"/>
      <c r="U86" s="10"/>
      <c r="V86" s="10"/>
    </row>
    <row r="87" spans="1:22" s="2" customFormat="1" ht="15">
      <c r="A87" s="370" t="s">
        <v>304</v>
      </c>
      <c r="B87" s="371">
        <f>B11+B15+B19+B22+B26+B30+B36+B40+B43+B46+B53+B58+B65+B71+B76+B83+B49+B79+B68</f>
        <v>400</v>
      </c>
      <c r="C87" s="371">
        <f aca="true" t="shared" si="7" ref="C87:S87">C11+C15+C19+C22+C26+C30+C36+C40+C43+C46+C53+C58+C65+C71+C76+C83+C49+C79+C68</f>
        <v>0</v>
      </c>
      <c r="D87" s="371">
        <f t="shared" si="7"/>
        <v>40009</v>
      </c>
      <c r="E87" s="371">
        <f t="shared" si="7"/>
        <v>153</v>
      </c>
      <c r="F87" s="371">
        <f t="shared" si="7"/>
        <v>8712</v>
      </c>
      <c r="G87" s="371">
        <f t="shared" si="7"/>
        <v>650</v>
      </c>
      <c r="H87" s="371">
        <f t="shared" si="7"/>
        <v>0</v>
      </c>
      <c r="I87" s="371">
        <f t="shared" si="7"/>
        <v>-19913</v>
      </c>
      <c r="J87" s="371">
        <f t="shared" si="7"/>
        <v>-43884</v>
      </c>
      <c r="K87" s="371">
        <f t="shared" si="7"/>
        <v>0</v>
      </c>
      <c r="L87" s="371">
        <f t="shared" si="7"/>
        <v>15752</v>
      </c>
      <c r="M87" s="371">
        <f t="shared" si="7"/>
        <v>0</v>
      </c>
      <c r="N87" s="371">
        <f t="shared" si="7"/>
        <v>0</v>
      </c>
      <c r="O87" s="371">
        <f t="shared" si="7"/>
        <v>-30631</v>
      </c>
      <c r="P87" s="371">
        <f t="shared" si="7"/>
        <v>0</v>
      </c>
      <c r="Q87" s="371">
        <f t="shared" si="7"/>
        <v>0</v>
      </c>
      <c r="R87" s="371">
        <f t="shared" si="7"/>
        <v>31442</v>
      </c>
      <c r="S87" s="291">
        <f t="shared" si="7"/>
        <v>2690</v>
      </c>
      <c r="T87" s="10"/>
      <c r="U87" s="10"/>
      <c r="V87" s="10"/>
    </row>
    <row r="88" spans="1:22" s="2" customFormat="1" ht="15">
      <c r="A88" s="370" t="s">
        <v>305</v>
      </c>
      <c r="B88" s="371">
        <f>B86+B87</f>
        <v>73705</v>
      </c>
      <c r="C88" s="371">
        <f aca="true" t="shared" si="8" ref="C88:S88">C86+C87</f>
        <v>22472</v>
      </c>
      <c r="D88" s="371">
        <f t="shared" si="8"/>
        <v>500485</v>
      </c>
      <c r="E88" s="371">
        <f t="shared" si="8"/>
        <v>7092</v>
      </c>
      <c r="F88" s="371">
        <f t="shared" si="8"/>
        <v>134960</v>
      </c>
      <c r="G88" s="371">
        <f t="shared" si="8"/>
        <v>300488</v>
      </c>
      <c r="H88" s="371">
        <f t="shared" si="8"/>
        <v>20080</v>
      </c>
      <c r="I88" s="371">
        <f t="shared" si="8"/>
        <v>50811</v>
      </c>
      <c r="J88" s="371">
        <f t="shared" si="8"/>
        <v>964129</v>
      </c>
      <c r="K88" s="371">
        <f t="shared" si="8"/>
        <v>122733</v>
      </c>
      <c r="L88" s="371">
        <f t="shared" si="8"/>
        <v>62738</v>
      </c>
      <c r="M88" s="371">
        <f t="shared" si="8"/>
        <v>99914</v>
      </c>
      <c r="N88" s="371">
        <f t="shared" si="8"/>
        <v>16522</v>
      </c>
      <c r="O88" s="371">
        <f t="shared" si="8"/>
        <v>1876249</v>
      </c>
      <c r="P88" s="371">
        <f t="shared" si="8"/>
        <v>74216</v>
      </c>
      <c r="Q88" s="371">
        <f t="shared" si="8"/>
        <v>124429</v>
      </c>
      <c r="R88" s="371">
        <f t="shared" si="8"/>
        <v>31442</v>
      </c>
      <c r="S88" s="291">
        <f t="shared" si="8"/>
        <v>4482465</v>
      </c>
      <c r="T88" s="10"/>
      <c r="U88" s="10"/>
      <c r="V88" s="10"/>
    </row>
    <row r="89" spans="1:19" s="2" customFormat="1" ht="15">
      <c r="A89" s="252" t="s">
        <v>297</v>
      </c>
      <c r="B89" s="261">
        <f>SUM(B7+B9+B13+B17+B24+B28+B32+B34+B55+B60+B85+B38)</f>
        <v>17394</v>
      </c>
      <c r="C89" s="261">
        <f>SUM(C7+C9+C13+C17+C24+C28+C32+C34+C55+C60+C85+C38)</f>
        <v>4696</v>
      </c>
      <c r="D89" s="261">
        <f aca="true" t="shared" si="9" ref="D89:S89">SUM(D7+D9+D13+D17+D24+D28+D32+D34+D55+D60+D85+D38+D81)</f>
        <v>151195</v>
      </c>
      <c r="E89" s="261">
        <f t="shared" si="9"/>
        <v>0</v>
      </c>
      <c r="F89" s="261">
        <f t="shared" si="9"/>
        <v>127001</v>
      </c>
      <c r="G89" s="261">
        <f t="shared" si="9"/>
        <v>229308</v>
      </c>
      <c r="H89" s="261">
        <f t="shared" si="9"/>
        <v>0</v>
      </c>
      <c r="I89" s="261">
        <f t="shared" si="9"/>
        <v>0</v>
      </c>
      <c r="J89" s="261">
        <f t="shared" si="9"/>
        <v>64743</v>
      </c>
      <c r="K89" s="261">
        <f t="shared" si="9"/>
        <v>55258</v>
      </c>
      <c r="L89" s="261">
        <f t="shared" si="9"/>
        <v>26</v>
      </c>
      <c r="M89" s="261">
        <f t="shared" si="9"/>
        <v>0</v>
      </c>
      <c r="N89" s="261">
        <f t="shared" si="9"/>
        <v>0</v>
      </c>
      <c r="O89" s="261">
        <f t="shared" si="9"/>
        <v>0</v>
      </c>
      <c r="P89" s="261">
        <f t="shared" si="9"/>
        <v>0</v>
      </c>
      <c r="Q89" s="261">
        <f t="shared" si="9"/>
        <v>0</v>
      </c>
      <c r="R89" s="261">
        <f t="shared" si="9"/>
        <v>31442</v>
      </c>
      <c r="S89" s="577">
        <f t="shared" si="9"/>
        <v>681063</v>
      </c>
    </row>
    <row r="90" spans="1:19" s="2" customFormat="1" ht="30.75" thickBot="1">
      <c r="A90" s="253" t="s">
        <v>143</v>
      </c>
      <c r="B90" s="262">
        <f>B88-B89</f>
        <v>56311</v>
      </c>
      <c r="C90" s="262">
        <f aca="true" t="shared" si="10" ref="C90:S90">C88-C89</f>
        <v>17776</v>
      </c>
      <c r="D90" s="262">
        <f t="shared" si="10"/>
        <v>349290</v>
      </c>
      <c r="E90" s="262">
        <f t="shared" si="10"/>
        <v>7092</v>
      </c>
      <c r="F90" s="262">
        <f t="shared" si="10"/>
        <v>7959</v>
      </c>
      <c r="G90" s="262">
        <f t="shared" si="10"/>
        <v>71180</v>
      </c>
      <c r="H90" s="262">
        <f t="shared" si="10"/>
        <v>20080</v>
      </c>
      <c r="I90" s="262">
        <f t="shared" si="10"/>
        <v>50811</v>
      </c>
      <c r="J90" s="262">
        <f t="shared" si="10"/>
        <v>899386</v>
      </c>
      <c r="K90" s="262">
        <f t="shared" si="10"/>
        <v>67475</v>
      </c>
      <c r="L90" s="262">
        <f t="shared" si="10"/>
        <v>62712</v>
      </c>
      <c r="M90" s="262">
        <f t="shared" si="10"/>
        <v>99914</v>
      </c>
      <c r="N90" s="262">
        <f t="shared" si="10"/>
        <v>16522</v>
      </c>
      <c r="O90" s="262">
        <f t="shared" si="10"/>
        <v>1876249</v>
      </c>
      <c r="P90" s="262">
        <f t="shared" si="10"/>
        <v>74216</v>
      </c>
      <c r="Q90" s="262">
        <f t="shared" si="10"/>
        <v>124429</v>
      </c>
      <c r="R90" s="262">
        <f t="shared" si="10"/>
        <v>0</v>
      </c>
      <c r="S90" s="262">
        <f t="shared" si="10"/>
        <v>3801402</v>
      </c>
    </row>
  </sheetData>
  <sheetProtection/>
  <mergeCells count="19">
    <mergeCell ref="P1:R1"/>
    <mergeCell ref="R2:R4"/>
    <mergeCell ref="A1:A4"/>
    <mergeCell ref="B1:N1"/>
    <mergeCell ref="S1:S4"/>
    <mergeCell ref="B2:I2"/>
    <mergeCell ref="J2:M2"/>
    <mergeCell ref="N2:N4"/>
    <mergeCell ref="P2:Q3"/>
    <mergeCell ref="B3:B4"/>
    <mergeCell ref="C3:C4"/>
    <mergeCell ref="L3:L4"/>
    <mergeCell ref="M3:M4"/>
    <mergeCell ref="O1:O4"/>
    <mergeCell ref="D3:D4"/>
    <mergeCell ref="E3:E4"/>
    <mergeCell ref="I3:I4"/>
    <mergeCell ref="J3:J4"/>
    <mergeCell ref="K3:K4"/>
  </mergeCells>
  <printOptions/>
  <pageMargins left="0.2755905511811024" right="0.23" top="0.9055118110236221" bottom="0.5511811023622047" header="0.31496062992125984" footer="0.31496062992125984"/>
  <pageSetup horizontalDpi="600" verticalDpi="600" orientation="landscape" paperSize="9" scale="95" r:id="rId1"/>
  <headerFooter>
    <oddHeader>&amp;C&amp;"Book Antiqua,Félkövér"&amp;11Keszthely Város Önkormányzata
2014. évi főbb kiadásai jogcím-csoportonként és feladatonként&amp;R&amp;"Book Antiqua,Félkövér"8.sz. melléklet
ezer Ft</oddHeader>
    <oddFooter>&amp;C&amp;P</oddFooter>
  </headerFooter>
  <rowBreaks count="3" manualBreakCount="3">
    <brk id="28" max="255" man="1"/>
    <brk id="51" max="255" man="1"/>
    <brk id="72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P40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34.8515625" style="3" customWidth="1"/>
    <col min="2" max="2" width="9.28125" style="1" customWidth="1"/>
    <col min="3" max="3" width="10.7109375" style="1" customWidth="1"/>
    <col min="4" max="4" width="10.00390625" style="1" customWidth="1"/>
    <col min="5" max="5" width="9.00390625" style="1" customWidth="1"/>
    <col min="6" max="6" width="12.8515625" style="1" customWidth="1"/>
    <col min="7" max="7" width="13.57421875" style="13" customWidth="1"/>
    <col min="8" max="8" width="9.00390625" style="1" customWidth="1"/>
    <col min="9" max="9" width="8.7109375" style="1" customWidth="1"/>
    <col min="10" max="10" width="9.57421875" style="1" customWidth="1"/>
    <col min="11" max="11" width="7.7109375" style="1" customWidth="1"/>
    <col min="12" max="12" width="10.00390625" style="2" customWidth="1"/>
    <col min="13" max="13" width="6.8515625" style="1" customWidth="1"/>
    <col min="14" max="16384" width="9.140625" style="1" customWidth="1"/>
  </cols>
  <sheetData>
    <row r="1" spans="1:13" ht="16.5" customHeight="1">
      <c r="A1" s="707" t="s">
        <v>4</v>
      </c>
      <c r="B1" s="714" t="s">
        <v>13</v>
      </c>
      <c r="C1" s="714"/>
      <c r="D1" s="714"/>
      <c r="E1" s="714"/>
      <c r="F1" s="714"/>
      <c r="G1" s="714"/>
      <c r="H1" s="714" t="s">
        <v>22</v>
      </c>
      <c r="I1" s="714"/>
      <c r="J1" s="714"/>
      <c r="K1" s="706" t="s">
        <v>17</v>
      </c>
      <c r="L1" s="706" t="s">
        <v>15</v>
      </c>
      <c r="M1" s="710" t="s">
        <v>6</v>
      </c>
    </row>
    <row r="2" spans="1:13" ht="16.5" customHeight="1">
      <c r="A2" s="708"/>
      <c r="B2" s="704" t="s">
        <v>0</v>
      </c>
      <c r="C2" s="704" t="s">
        <v>23</v>
      </c>
      <c r="D2" s="704" t="s">
        <v>18</v>
      </c>
      <c r="E2" s="704" t="s">
        <v>16</v>
      </c>
      <c r="F2" s="713" t="s">
        <v>12</v>
      </c>
      <c r="G2" s="713"/>
      <c r="H2" s="704" t="s">
        <v>154</v>
      </c>
      <c r="I2" s="704" t="s">
        <v>19</v>
      </c>
      <c r="J2" s="704" t="s">
        <v>14</v>
      </c>
      <c r="K2" s="704"/>
      <c r="L2" s="704"/>
      <c r="M2" s="711"/>
    </row>
    <row r="3" spans="1:13" ht="30.75" thickBot="1">
      <c r="A3" s="709"/>
      <c r="B3" s="705"/>
      <c r="C3" s="705"/>
      <c r="D3" s="705"/>
      <c r="E3" s="705"/>
      <c r="F3" s="45" t="s">
        <v>159</v>
      </c>
      <c r="G3" s="45" t="s">
        <v>160</v>
      </c>
      <c r="H3" s="705"/>
      <c r="I3" s="705"/>
      <c r="J3" s="705"/>
      <c r="K3" s="705"/>
      <c r="L3" s="705"/>
      <c r="M3" s="712"/>
    </row>
    <row r="4" spans="1:13" ht="17.25" thickBot="1">
      <c r="A4" s="36">
        <v>1</v>
      </c>
      <c r="B4" s="42">
        <v>2</v>
      </c>
      <c r="C4" s="42">
        <v>3</v>
      </c>
      <c r="D4" s="42">
        <v>4</v>
      </c>
      <c r="E4" s="42">
        <v>5</v>
      </c>
      <c r="F4" s="42">
        <v>6</v>
      </c>
      <c r="G4" s="42">
        <v>7</v>
      </c>
      <c r="H4" s="42">
        <v>8</v>
      </c>
      <c r="I4" s="42">
        <v>9</v>
      </c>
      <c r="J4" s="37">
        <v>10</v>
      </c>
      <c r="K4" s="37">
        <v>11</v>
      </c>
      <c r="L4" s="38">
        <v>12</v>
      </c>
      <c r="M4" s="43">
        <v>13</v>
      </c>
    </row>
    <row r="5" spans="1:13" ht="30">
      <c r="A5" s="11" t="s">
        <v>359</v>
      </c>
      <c r="B5" s="29">
        <v>187963</v>
      </c>
      <c r="C5" s="29">
        <v>53835</v>
      </c>
      <c r="D5" s="29">
        <v>90566</v>
      </c>
      <c r="E5" s="29"/>
      <c r="F5" s="29">
        <v>7</v>
      </c>
      <c r="G5" s="29"/>
      <c r="H5" s="29">
        <v>2252</v>
      </c>
      <c r="I5" s="29"/>
      <c r="J5" s="32"/>
      <c r="K5" s="32">
        <v>3164</v>
      </c>
      <c r="L5" s="31">
        <f>SUM(B5:K5)</f>
        <v>337787</v>
      </c>
      <c r="M5" s="30">
        <v>50</v>
      </c>
    </row>
    <row r="6" spans="1:13" ht="15">
      <c r="A6" s="378" t="s">
        <v>304</v>
      </c>
      <c r="B6" s="29">
        <v>56</v>
      </c>
      <c r="C6" s="29">
        <v>30</v>
      </c>
      <c r="D6" s="29">
        <v>-10457</v>
      </c>
      <c r="E6" s="29"/>
      <c r="F6" s="29">
        <v>57</v>
      </c>
      <c r="G6" s="29"/>
      <c r="H6" s="29">
        <v>10457</v>
      </c>
      <c r="I6" s="29"/>
      <c r="J6" s="32"/>
      <c r="K6" s="32"/>
      <c r="L6" s="31">
        <f>SUM(B6:K6)</f>
        <v>143</v>
      </c>
      <c r="M6" s="30"/>
    </row>
    <row r="7" spans="1:13" ht="15">
      <c r="A7" s="374" t="s">
        <v>305</v>
      </c>
      <c r="B7" s="29">
        <f>B5+B6</f>
        <v>188019</v>
      </c>
      <c r="C7" s="29">
        <f aca="true" t="shared" si="0" ref="C7:L7">C5+C6</f>
        <v>53865</v>
      </c>
      <c r="D7" s="29">
        <f t="shared" si="0"/>
        <v>80109</v>
      </c>
      <c r="E7" s="29">
        <f t="shared" si="0"/>
        <v>0</v>
      </c>
      <c r="F7" s="29">
        <f t="shared" si="0"/>
        <v>64</v>
      </c>
      <c r="G7" s="29">
        <f t="shared" si="0"/>
        <v>0</v>
      </c>
      <c r="H7" s="29">
        <f t="shared" si="0"/>
        <v>12709</v>
      </c>
      <c r="I7" s="29">
        <f t="shared" si="0"/>
        <v>0</v>
      </c>
      <c r="J7" s="29">
        <f t="shared" si="0"/>
        <v>0</v>
      </c>
      <c r="K7" s="29">
        <f t="shared" si="0"/>
        <v>3164</v>
      </c>
      <c r="L7" s="375">
        <f t="shared" si="0"/>
        <v>337930</v>
      </c>
      <c r="M7" s="30">
        <f>M5+M6</f>
        <v>50</v>
      </c>
    </row>
    <row r="8" spans="1:13" ht="15">
      <c r="A8" s="12" t="s">
        <v>142</v>
      </c>
      <c r="B8" s="29">
        <v>131613</v>
      </c>
      <c r="C8" s="29">
        <v>38032</v>
      </c>
      <c r="D8" s="29">
        <v>47172</v>
      </c>
      <c r="E8" s="29"/>
      <c r="F8" s="29">
        <v>64</v>
      </c>
      <c r="G8" s="29"/>
      <c r="H8" s="29"/>
      <c r="I8" s="29"/>
      <c r="J8" s="32"/>
      <c r="K8" s="32"/>
      <c r="L8" s="31">
        <f>SUM(B8:K8)</f>
        <v>216881</v>
      </c>
      <c r="M8" s="30">
        <v>44</v>
      </c>
    </row>
    <row r="9" spans="1:16" s="8" customFormat="1" ht="30">
      <c r="A9" s="178" t="s">
        <v>360</v>
      </c>
      <c r="B9" s="32">
        <v>249766</v>
      </c>
      <c r="C9" s="32">
        <v>71996</v>
      </c>
      <c r="D9" s="32">
        <v>29209</v>
      </c>
      <c r="E9" s="373"/>
      <c r="F9" s="32"/>
      <c r="G9" s="32"/>
      <c r="H9" s="32">
        <v>836</v>
      </c>
      <c r="I9" s="32"/>
      <c r="J9" s="32"/>
      <c r="K9" s="32"/>
      <c r="L9" s="31">
        <f aca="true" t="shared" si="1" ref="L9:L35">SUM(B9:I9)</f>
        <v>351807</v>
      </c>
      <c r="M9" s="33">
        <v>93</v>
      </c>
      <c r="P9" s="1"/>
    </row>
    <row r="10" spans="1:16" s="8" customFormat="1" ht="15">
      <c r="A10" s="378" t="s">
        <v>304</v>
      </c>
      <c r="B10" s="32">
        <v>-398</v>
      </c>
      <c r="C10" s="32">
        <v>28</v>
      </c>
      <c r="D10" s="32">
        <v>833</v>
      </c>
      <c r="E10" s="32"/>
      <c r="F10" s="32"/>
      <c r="G10" s="32"/>
      <c r="H10" s="32">
        <v>-836</v>
      </c>
      <c r="I10" s="32">
        <v>836</v>
      </c>
      <c r="J10" s="32"/>
      <c r="K10" s="32"/>
      <c r="L10" s="31">
        <f t="shared" si="1"/>
        <v>463</v>
      </c>
      <c r="M10" s="33"/>
      <c r="P10" s="1"/>
    </row>
    <row r="11" spans="1:16" s="8" customFormat="1" ht="15">
      <c r="A11" s="374" t="s">
        <v>305</v>
      </c>
      <c r="B11" s="32">
        <f>B9+B10</f>
        <v>249368</v>
      </c>
      <c r="C11" s="32">
        <f aca="true" t="shared" si="2" ref="C11:L11">C9+C10</f>
        <v>72024</v>
      </c>
      <c r="D11" s="32">
        <f t="shared" si="2"/>
        <v>30042</v>
      </c>
      <c r="E11" s="32">
        <f t="shared" si="2"/>
        <v>0</v>
      </c>
      <c r="F11" s="32">
        <f t="shared" si="2"/>
        <v>0</v>
      </c>
      <c r="G11" s="32">
        <f t="shared" si="2"/>
        <v>0</v>
      </c>
      <c r="H11" s="32">
        <f t="shared" si="2"/>
        <v>0</v>
      </c>
      <c r="I11" s="32">
        <f t="shared" si="2"/>
        <v>836</v>
      </c>
      <c r="J11" s="32">
        <f t="shared" si="2"/>
        <v>0</v>
      </c>
      <c r="K11" s="32">
        <f t="shared" si="2"/>
        <v>0</v>
      </c>
      <c r="L11" s="31">
        <f t="shared" si="2"/>
        <v>352270</v>
      </c>
      <c r="M11" s="33">
        <f>M9+M10</f>
        <v>93</v>
      </c>
      <c r="P11" s="1"/>
    </row>
    <row r="12" spans="1:16" s="8" customFormat="1" ht="15">
      <c r="A12" s="12" t="s">
        <v>142</v>
      </c>
      <c r="B12" s="32">
        <v>227538</v>
      </c>
      <c r="C12" s="32">
        <v>65416</v>
      </c>
      <c r="D12" s="32">
        <v>26430</v>
      </c>
      <c r="E12" s="32"/>
      <c r="F12" s="32"/>
      <c r="G12" s="32"/>
      <c r="H12" s="32"/>
      <c r="I12" s="32">
        <v>836</v>
      </c>
      <c r="J12" s="32"/>
      <c r="K12" s="32"/>
      <c r="L12" s="31">
        <f t="shared" si="1"/>
        <v>320220</v>
      </c>
      <c r="M12" s="33">
        <v>93</v>
      </c>
      <c r="P12" s="1"/>
    </row>
    <row r="13" spans="1:13" ht="30">
      <c r="A13" s="179" t="s">
        <v>361</v>
      </c>
      <c r="B13" s="32">
        <v>45245</v>
      </c>
      <c r="C13" s="32">
        <v>12184</v>
      </c>
      <c r="D13" s="32">
        <v>117239</v>
      </c>
      <c r="E13" s="32"/>
      <c r="F13" s="32"/>
      <c r="G13" s="32"/>
      <c r="H13" s="32"/>
      <c r="I13" s="32"/>
      <c r="J13" s="32"/>
      <c r="K13" s="32"/>
      <c r="L13" s="31">
        <f t="shared" si="1"/>
        <v>174668</v>
      </c>
      <c r="M13" s="33">
        <v>13</v>
      </c>
    </row>
    <row r="14" spans="1:13" ht="15">
      <c r="A14" s="378" t="s">
        <v>304</v>
      </c>
      <c r="B14" s="34">
        <v>317</v>
      </c>
      <c r="C14" s="34">
        <v>54</v>
      </c>
      <c r="D14" s="34">
        <v>9026</v>
      </c>
      <c r="E14" s="34"/>
      <c r="F14" s="34"/>
      <c r="G14" s="34"/>
      <c r="H14" s="34"/>
      <c r="I14" s="34"/>
      <c r="J14" s="34"/>
      <c r="K14" s="34"/>
      <c r="L14" s="31">
        <f t="shared" si="1"/>
        <v>9397</v>
      </c>
      <c r="M14" s="35"/>
    </row>
    <row r="15" spans="1:13" ht="15">
      <c r="A15" s="374" t="s">
        <v>305</v>
      </c>
      <c r="B15" s="34">
        <f>B13+B14</f>
        <v>45562</v>
      </c>
      <c r="C15" s="34">
        <f aca="true" t="shared" si="3" ref="C15:K15">C13+C14</f>
        <v>12238</v>
      </c>
      <c r="D15" s="34">
        <f t="shared" si="3"/>
        <v>126265</v>
      </c>
      <c r="E15" s="34">
        <f t="shared" si="3"/>
        <v>0</v>
      </c>
      <c r="F15" s="34">
        <f t="shared" si="3"/>
        <v>0</v>
      </c>
      <c r="G15" s="34">
        <f t="shared" si="3"/>
        <v>0</v>
      </c>
      <c r="H15" s="34">
        <f t="shared" si="3"/>
        <v>0</v>
      </c>
      <c r="I15" s="34">
        <f t="shared" si="3"/>
        <v>0</v>
      </c>
      <c r="J15" s="34">
        <f t="shared" si="3"/>
        <v>0</v>
      </c>
      <c r="K15" s="34">
        <f t="shared" si="3"/>
        <v>0</v>
      </c>
      <c r="L15" s="31">
        <f t="shared" si="1"/>
        <v>184065</v>
      </c>
      <c r="M15" s="35">
        <f>M13+M14</f>
        <v>13</v>
      </c>
    </row>
    <row r="16" spans="1:13" ht="15">
      <c r="A16" s="12" t="s">
        <v>142</v>
      </c>
      <c r="B16" s="34">
        <v>24944</v>
      </c>
      <c r="C16" s="34">
        <v>6488</v>
      </c>
      <c r="D16" s="34">
        <v>24229</v>
      </c>
      <c r="E16" s="34"/>
      <c r="F16" s="34"/>
      <c r="G16" s="34"/>
      <c r="H16" s="34"/>
      <c r="I16" s="34"/>
      <c r="J16" s="34"/>
      <c r="K16" s="34"/>
      <c r="L16" s="31">
        <f t="shared" si="1"/>
        <v>55661</v>
      </c>
      <c r="M16" s="35">
        <v>7</v>
      </c>
    </row>
    <row r="17" spans="1:13" ht="15">
      <c r="A17" s="178" t="s">
        <v>362</v>
      </c>
      <c r="B17" s="34">
        <v>33221</v>
      </c>
      <c r="C17" s="34">
        <v>8394</v>
      </c>
      <c r="D17" s="34">
        <v>30666</v>
      </c>
      <c r="E17" s="34"/>
      <c r="F17" s="34"/>
      <c r="G17" s="34"/>
      <c r="H17" s="34"/>
      <c r="I17" s="34"/>
      <c r="J17" s="34"/>
      <c r="K17" s="34"/>
      <c r="L17" s="31">
        <f t="shared" si="1"/>
        <v>72281</v>
      </c>
      <c r="M17" s="35">
        <v>11</v>
      </c>
    </row>
    <row r="18" spans="1:13" ht="15">
      <c r="A18" s="378" t="s">
        <v>304</v>
      </c>
      <c r="B18" s="34">
        <v>513</v>
      </c>
      <c r="C18" s="34">
        <v>85</v>
      </c>
      <c r="D18" s="34">
        <v>3651</v>
      </c>
      <c r="E18" s="34"/>
      <c r="F18" s="34"/>
      <c r="G18" s="34"/>
      <c r="H18" s="34"/>
      <c r="I18" s="34"/>
      <c r="J18" s="34"/>
      <c r="K18" s="34"/>
      <c r="L18" s="31">
        <f t="shared" si="1"/>
        <v>4249</v>
      </c>
      <c r="M18" s="35"/>
    </row>
    <row r="19" spans="1:13" ht="15">
      <c r="A19" s="374" t="s">
        <v>305</v>
      </c>
      <c r="B19" s="34">
        <f>B17+B18</f>
        <v>33734</v>
      </c>
      <c r="C19" s="34">
        <f aca="true" t="shared" si="4" ref="C19:K19">C17+C18</f>
        <v>8479</v>
      </c>
      <c r="D19" s="34">
        <f t="shared" si="4"/>
        <v>34317</v>
      </c>
      <c r="E19" s="34">
        <f t="shared" si="4"/>
        <v>0</v>
      </c>
      <c r="F19" s="34">
        <f t="shared" si="4"/>
        <v>0</v>
      </c>
      <c r="G19" s="34">
        <f t="shared" si="4"/>
        <v>0</v>
      </c>
      <c r="H19" s="34">
        <f t="shared" si="4"/>
        <v>0</v>
      </c>
      <c r="I19" s="34">
        <f t="shared" si="4"/>
        <v>0</v>
      </c>
      <c r="J19" s="34">
        <f t="shared" si="4"/>
        <v>0</v>
      </c>
      <c r="K19" s="34">
        <f t="shared" si="4"/>
        <v>0</v>
      </c>
      <c r="L19" s="31">
        <f t="shared" si="1"/>
        <v>76530</v>
      </c>
      <c r="M19" s="35">
        <f>M17+M18</f>
        <v>11</v>
      </c>
    </row>
    <row r="20" spans="1:13" ht="15">
      <c r="A20" s="12" t="s">
        <v>142</v>
      </c>
      <c r="B20" s="34">
        <v>25248</v>
      </c>
      <c r="C20" s="34">
        <v>6609</v>
      </c>
      <c r="D20" s="34">
        <v>1853</v>
      </c>
      <c r="E20" s="34"/>
      <c r="F20" s="34"/>
      <c r="G20" s="34"/>
      <c r="H20" s="34"/>
      <c r="I20" s="34"/>
      <c r="J20" s="34"/>
      <c r="K20" s="34"/>
      <c r="L20" s="31">
        <f t="shared" si="1"/>
        <v>33710</v>
      </c>
      <c r="M20" s="35">
        <v>11</v>
      </c>
    </row>
    <row r="21" spans="1:13" ht="30">
      <c r="A21" s="178" t="s">
        <v>363</v>
      </c>
      <c r="B21" s="32">
        <v>51507</v>
      </c>
      <c r="C21" s="32">
        <v>13660</v>
      </c>
      <c r="D21" s="32">
        <v>76736</v>
      </c>
      <c r="E21" s="32"/>
      <c r="F21" s="32"/>
      <c r="G21" s="32"/>
      <c r="H21" s="32"/>
      <c r="I21" s="32"/>
      <c r="J21" s="32"/>
      <c r="K21" s="32"/>
      <c r="L21" s="31">
        <f t="shared" si="1"/>
        <v>141903</v>
      </c>
      <c r="M21" s="33">
        <v>19</v>
      </c>
    </row>
    <row r="22" spans="1:13" ht="15">
      <c r="A22" s="378" t="s">
        <v>304</v>
      </c>
      <c r="B22" s="32">
        <v>106</v>
      </c>
      <c r="C22" s="32">
        <v>29</v>
      </c>
      <c r="D22" s="32">
        <v>2528</v>
      </c>
      <c r="E22" s="32"/>
      <c r="F22" s="32"/>
      <c r="G22" s="32"/>
      <c r="H22" s="32"/>
      <c r="I22" s="32"/>
      <c r="J22" s="32"/>
      <c r="K22" s="32"/>
      <c r="L22" s="31">
        <f t="shared" si="1"/>
        <v>2663</v>
      </c>
      <c r="M22" s="33"/>
    </row>
    <row r="23" spans="1:13" ht="15">
      <c r="A23" s="374" t="s">
        <v>305</v>
      </c>
      <c r="B23" s="32">
        <f>B21+B22</f>
        <v>51613</v>
      </c>
      <c r="C23" s="32">
        <f aca="true" t="shared" si="5" ref="C23:K23">C21+C22</f>
        <v>13689</v>
      </c>
      <c r="D23" s="32">
        <f t="shared" si="5"/>
        <v>79264</v>
      </c>
      <c r="E23" s="32">
        <f t="shared" si="5"/>
        <v>0</v>
      </c>
      <c r="F23" s="32">
        <f t="shared" si="5"/>
        <v>0</v>
      </c>
      <c r="G23" s="32">
        <f t="shared" si="5"/>
        <v>0</v>
      </c>
      <c r="H23" s="32">
        <f t="shared" si="5"/>
        <v>0</v>
      </c>
      <c r="I23" s="32">
        <f t="shared" si="5"/>
        <v>0</v>
      </c>
      <c r="J23" s="32">
        <f t="shared" si="5"/>
        <v>0</v>
      </c>
      <c r="K23" s="32">
        <f t="shared" si="5"/>
        <v>0</v>
      </c>
      <c r="L23" s="31">
        <f t="shared" si="1"/>
        <v>144566</v>
      </c>
      <c r="M23" s="33">
        <f>M21+M22</f>
        <v>19</v>
      </c>
    </row>
    <row r="24" spans="1:13" ht="15">
      <c r="A24" s="12" t="s">
        <v>142</v>
      </c>
      <c r="B24" s="32">
        <v>42424</v>
      </c>
      <c r="C24" s="32">
        <v>11246</v>
      </c>
      <c r="D24" s="32">
        <v>53216</v>
      </c>
      <c r="E24" s="32"/>
      <c r="F24" s="32"/>
      <c r="G24" s="32"/>
      <c r="H24" s="32"/>
      <c r="I24" s="32"/>
      <c r="J24" s="32"/>
      <c r="K24" s="32"/>
      <c r="L24" s="31">
        <f t="shared" si="1"/>
        <v>106886</v>
      </c>
      <c r="M24" s="33">
        <v>14</v>
      </c>
    </row>
    <row r="25" spans="1:13" ht="30">
      <c r="A25" s="178" t="s">
        <v>364</v>
      </c>
      <c r="B25" s="32">
        <v>115149</v>
      </c>
      <c r="C25" s="32">
        <v>30898</v>
      </c>
      <c r="D25" s="32">
        <v>98123</v>
      </c>
      <c r="E25" s="32">
        <v>68</v>
      </c>
      <c r="F25" s="32"/>
      <c r="G25" s="32"/>
      <c r="H25" s="32"/>
      <c r="I25" s="32">
        <v>771</v>
      </c>
      <c r="J25" s="32"/>
      <c r="K25" s="32"/>
      <c r="L25" s="31">
        <f t="shared" si="1"/>
        <v>245009</v>
      </c>
      <c r="M25" s="33">
        <v>54</v>
      </c>
    </row>
    <row r="26" spans="1:13" ht="15">
      <c r="A26" s="378" t="s">
        <v>304</v>
      </c>
      <c r="B26" s="32">
        <v>1281</v>
      </c>
      <c r="C26" s="32">
        <v>199</v>
      </c>
      <c r="D26" s="32">
        <v>3519</v>
      </c>
      <c r="E26" s="32"/>
      <c r="F26" s="32"/>
      <c r="G26" s="32"/>
      <c r="H26" s="32"/>
      <c r="I26" s="32"/>
      <c r="J26" s="34"/>
      <c r="K26" s="34"/>
      <c r="L26" s="31">
        <f t="shared" si="1"/>
        <v>4999</v>
      </c>
      <c r="M26" s="33"/>
    </row>
    <row r="27" spans="1:13" ht="15">
      <c r="A27" s="374" t="s">
        <v>305</v>
      </c>
      <c r="B27" s="32">
        <f>B25+B26</f>
        <v>116430</v>
      </c>
      <c r="C27" s="32">
        <f aca="true" t="shared" si="6" ref="C27:K27">C25+C26</f>
        <v>31097</v>
      </c>
      <c r="D27" s="32">
        <f t="shared" si="6"/>
        <v>101642</v>
      </c>
      <c r="E27" s="32">
        <f t="shared" si="6"/>
        <v>68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771</v>
      </c>
      <c r="J27" s="32">
        <f t="shared" si="6"/>
        <v>0</v>
      </c>
      <c r="K27" s="32">
        <f t="shared" si="6"/>
        <v>0</v>
      </c>
      <c r="L27" s="31">
        <f t="shared" si="1"/>
        <v>250008</v>
      </c>
      <c r="M27" s="33">
        <f>M25+M26</f>
        <v>54</v>
      </c>
    </row>
    <row r="28" spans="1:13" ht="15.75" thickBot="1">
      <c r="A28" s="376" t="s">
        <v>142</v>
      </c>
      <c r="B28" s="377">
        <v>46322</v>
      </c>
      <c r="C28" s="377">
        <v>12930</v>
      </c>
      <c r="D28" s="377">
        <v>9723</v>
      </c>
      <c r="E28" s="377"/>
      <c r="F28" s="377"/>
      <c r="G28" s="377"/>
      <c r="H28" s="377"/>
      <c r="I28" s="377"/>
      <c r="J28" s="377"/>
      <c r="K28" s="377"/>
      <c r="L28" s="192">
        <f t="shared" si="1"/>
        <v>68975</v>
      </c>
      <c r="M28" s="379">
        <v>21</v>
      </c>
    </row>
    <row r="29" spans="1:13" ht="15">
      <c r="A29" s="179" t="s">
        <v>365</v>
      </c>
      <c r="B29" s="29">
        <v>31928</v>
      </c>
      <c r="C29" s="29">
        <v>8583</v>
      </c>
      <c r="D29" s="29">
        <v>41859</v>
      </c>
      <c r="E29" s="29"/>
      <c r="F29" s="29"/>
      <c r="G29" s="29"/>
      <c r="H29" s="29"/>
      <c r="I29" s="29"/>
      <c r="J29" s="471"/>
      <c r="K29" s="471"/>
      <c r="L29" s="375">
        <f>SUM(B29:K29)</f>
        <v>82370</v>
      </c>
      <c r="M29" s="30">
        <v>14</v>
      </c>
    </row>
    <row r="30" spans="1:13" ht="15">
      <c r="A30" s="378" t="s">
        <v>304</v>
      </c>
      <c r="B30" s="32">
        <v>2191</v>
      </c>
      <c r="C30" s="32">
        <v>301</v>
      </c>
      <c r="D30" s="32">
        <v>5378</v>
      </c>
      <c r="E30" s="32"/>
      <c r="F30" s="32"/>
      <c r="G30" s="32"/>
      <c r="H30" s="32">
        <v>1234</v>
      </c>
      <c r="I30" s="32"/>
      <c r="J30" s="34"/>
      <c r="K30" s="34"/>
      <c r="L30" s="375">
        <f>SUM(B30:K30)</f>
        <v>9104</v>
      </c>
      <c r="M30" s="33"/>
    </row>
    <row r="31" spans="1:13" ht="15">
      <c r="A31" s="374" t="s">
        <v>305</v>
      </c>
      <c r="B31" s="32">
        <f>B29+B30</f>
        <v>34119</v>
      </c>
      <c r="C31" s="32">
        <f aca="true" t="shared" si="7" ref="C31:K31">C29+C30</f>
        <v>8884</v>
      </c>
      <c r="D31" s="32">
        <f t="shared" si="7"/>
        <v>47237</v>
      </c>
      <c r="E31" s="32">
        <f t="shared" si="7"/>
        <v>0</v>
      </c>
      <c r="F31" s="32">
        <f t="shared" si="7"/>
        <v>0</v>
      </c>
      <c r="G31" s="32">
        <f t="shared" si="7"/>
        <v>0</v>
      </c>
      <c r="H31" s="32">
        <f t="shared" si="7"/>
        <v>1234</v>
      </c>
      <c r="I31" s="32">
        <f t="shared" si="7"/>
        <v>0</v>
      </c>
      <c r="J31" s="32">
        <f t="shared" si="7"/>
        <v>0</v>
      </c>
      <c r="K31" s="32">
        <f t="shared" si="7"/>
        <v>0</v>
      </c>
      <c r="L31" s="375">
        <f>SUM(B31:K31)</f>
        <v>91474</v>
      </c>
      <c r="M31" s="33">
        <f>M29+M30</f>
        <v>14</v>
      </c>
    </row>
    <row r="32" spans="1:13" ht="28.5">
      <c r="A32" s="178" t="s">
        <v>366</v>
      </c>
      <c r="B32" s="32">
        <v>284027</v>
      </c>
      <c r="C32" s="32">
        <v>81947</v>
      </c>
      <c r="D32" s="32">
        <v>540619</v>
      </c>
      <c r="E32" s="32">
        <v>143080</v>
      </c>
      <c r="F32" s="32"/>
      <c r="G32" s="32"/>
      <c r="H32" s="32">
        <v>45223</v>
      </c>
      <c r="I32" s="32">
        <v>17578</v>
      </c>
      <c r="J32" s="32"/>
      <c r="K32" s="32"/>
      <c r="L32" s="31">
        <f t="shared" si="1"/>
        <v>1112474</v>
      </c>
      <c r="M32" s="33">
        <v>142</v>
      </c>
    </row>
    <row r="33" spans="1:13" ht="15">
      <c r="A33" s="378" t="s">
        <v>304</v>
      </c>
      <c r="B33" s="32">
        <v>5864</v>
      </c>
      <c r="C33" s="32">
        <v>843</v>
      </c>
      <c r="D33" s="32">
        <v>19764</v>
      </c>
      <c r="E33" s="32">
        <v>-35557</v>
      </c>
      <c r="F33" s="32"/>
      <c r="G33" s="32"/>
      <c r="H33" s="32"/>
      <c r="I33" s="32"/>
      <c r="J33" s="32"/>
      <c r="K33" s="32"/>
      <c r="L33" s="31">
        <f t="shared" si="1"/>
        <v>-9086</v>
      </c>
      <c r="M33" s="33"/>
    </row>
    <row r="34" spans="1:13" ht="15">
      <c r="A34" s="374" t="s">
        <v>305</v>
      </c>
      <c r="B34" s="32">
        <f>B32+B33</f>
        <v>289891</v>
      </c>
      <c r="C34" s="32">
        <f aca="true" t="shared" si="8" ref="C34:K34">C32+C33</f>
        <v>82790</v>
      </c>
      <c r="D34" s="32">
        <f t="shared" si="8"/>
        <v>560383</v>
      </c>
      <c r="E34" s="32">
        <f t="shared" si="8"/>
        <v>107523</v>
      </c>
      <c r="F34" s="32">
        <f t="shared" si="8"/>
        <v>0</v>
      </c>
      <c r="G34" s="32">
        <f t="shared" si="8"/>
        <v>0</v>
      </c>
      <c r="H34" s="32">
        <f t="shared" si="8"/>
        <v>45223</v>
      </c>
      <c r="I34" s="32">
        <f t="shared" si="8"/>
        <v>17578</v>
      </c>
      <c r="J34" s="32">
        <f t="shared" si="8"/>
        <v>0</v>
      </c>
      <c r="K34" s="32">
        <f t="shared" si="8"/>
        <v>0</v>
      </c>
      <c r="L34" s="31">
        <f t="shared" si="1"/>
        <v>1103388</v>
      </c>
      <c r="M34" s="33">
        <f>M32+M33</f>
        <v>142</v>
      </c>
    </row>
    <row r="35" spans="1:13" ht="15.75" thickBot="1">
      <c r="A35" s="376" t="s">
        <v>142</v>
      </c>
      <c r="B35" s="377">
        <v>157890</v>
      </c>
      <c r="C35" s="377">
        <v>42630</v>
      </c>
      <c r="D35" s="377">
        <v>316283</v>
      </c>
      <c r="E35" s="377">
        <v>107523</v>
      </c>
      <c r="F35" s="377"/>
      <c r="G35" s="377"/>
      <c r="H35" s="377">
        <v>15435</v>
      </c>
      <c r="I35" s="377">
        <v>12700</v>
      </c>
      <c r="J35" s="377"/>
      <c r="K35" s="377"/>
      <c r="L35" s="192">
        <f t="shared" si="1"/>
        <v>652461</v>
      </c>
      <c r="M35" s="379">
        <v>142</v>
      </c>
    </row>
    <row r="36" spans="1:13" s="10" customFormat="1" ht="30">
      <c r="A36" s="372" t="s">
        <v>367</v>
      </c>
      <c r="B36" s="375">
        <f>SUM(B5+B9+B13+B17+B21+B25+B29+B32)</f>
        <v>998806</v>
      </c>
      <c r="C36" s="375">
        <f aca="true" t="shared" si="9" ref="C36:L36">SUM(C5+C9+C13+C17+C21+C25+C29+C32)</f>
        <v>281497</v>
      </c>
      <c r="D36" s="375">
        <f t="shared" si="9"/>
        <v>1025017</v>
      </c>
      <c r="E36" s="375">
        <f t="shared" si="9"/>
        <v>143148</v>
      </c>
      <c r="F36" s="375">
        <f t="shared" si="9"/>
        <v>7</v>
      </c>
      <c r="G36" s="375">
        <f t="shared" si="9"/>
        <v>0</v>
      </c>
      <c r="H36" s="375">
        <f t="shared" si="9"/>
        <v>48311</v>
      </c>
      <c r="I36" s="375">
        <f t="shared" si="9"/>
        <v>18349</v>
      </c>
      <c r="J36" s="375">
        <f t="shared" si="9"/>
        <v>0</v>
      </c>
      <c r="K36" s="375">
        <f t="shared" si="9"/>
        <v>3164</v>
      </c>
      <c r="L36" s="375">
        <f t="shared" si="9"/>
        <v>2518299</v>
      </c>
      <c r="M36" s="380">
        <f>SUM(M5+M9+M13+M17+M21+M25+M29+M32)</f>
        <v>396</v>
      </c>
    </row>
    <row r="37" spans="1:13" s="10" customFormat="1" ht="15">
      <c r="A37" s="381" t="s">
        <v>304</v>
      </c>
      <c r="B37" s="31">
        <f>B6+B10+B14+B18+B22+B26+B30+B33</f>
        <v>9930</v>
      </c>
      <c r="C37" s="31">
        <f aca="true" t="shared" si="10" ref="C37:M37">C6+C10+C14+C18+C22+C26+C30+C33</f>
        <v>1569</v>
      </c>
      <c r="D37" s="31">
        <f t="shared" si="10"/>
        <v>34242</v>
      </c>
      <c r="E37" s="31">
        <f t="shared" si="10"/>
        <v>-35557</v>
      </c>
      <c r="F37" s="31">
        <f t="shared" si="10"/>
        <v>57</v>
      </c>
      <c r="G37" s="31">
        <f t="shared" si="10"/>
        <v>0</v>
      </c>
      <c r="H37" s="31">
        <f t="shared" si="10"/>
        <v>10855</v>
      </c>
      <c r="I37" s="31">
        <f t="shared" si="10"/>
        <v>836</v>
      </c>
      <c r="J37" s="31">
        <f t="shared" si="10"/>
        <v>0</v>
      </c>
      <c r="K37" s="31">
        <f t="shared" si="10"/>
        <v>0</v>
      </c>
      <c r="L37" s="31">
        <f t="shared" si="10"/>
        <v>21932</v>
      </c>
      <c r="M37" s="201">
        <f t="shared" si="10"/>
        <v>0</v>
      </c>
    </row>
    <row r="38" spans="1:13" s="10" customFormat="1" ht="15">
      <c r="A38" s="372" t="s">
        <v>305</v>
      </c>
      <c r="B38" s="31">
        <f>B36+B37</f>
        <v>1008736</v>
      </c>
      <c r="C38" s="31">
        <f aca="true" t="shared" si="11" ref="C38:M38">C36+C37</f>
        <v>283066</v>
      </c>
      <c r="D38" s="31">
        <f t="shared" si="11"/>
        <v>1059259</v>
      </c>
      <c r="E38" s="31">
        <f t="shared" si="11"/>
        <v>107591</v>
      </c>
      <c r="F38" s="31">
        <f t="shared" si="11"/>
        <v>64</v>
      </c>
      <c r="G38" s="31">
        <f t="shared" si="11"/>
        <v>0</v>
      </c>
      <c r="H38" s="31">
        <f t="shared" si="11"/>
        <v>59166</v>
      </c>
      <c r="I38" s="31">
        <f t="shared" si="11"/>
        <v>19185</v>
      </c>
      <c r="J38" s="31">
        <f t="shared" si="11"/>
        <v>0</v>
      </c>
      <c r="K38" s="31">
        <f t="shared" si="11"/>
        <v>3164</v>
      </c>
      <c r="L38" s="31">
        <f t="shared" si="11"/>
        <v>2540231</v>
      </c>
      <c r="M38" s="201">
        <f t="shared" si="11"/>
        <v>396</v>
      </c>
    </row>
    <row r="39" spans="1:13" s="2" customFormat="1" ht="15">
      <c r="A39" s="196" t="s">
        <v>142</v>
      </c>
      <c r="B39" s="31">
        <f aca="true" t="shared" si="12" ref="B39:M39">SUM(B8+B12+B16+B20+B24+B28+B35)</f>
        <v>655979</v>
      </c>
      <c r="C39" s="31">
        <f t="shared" si="12"/>
        <v>183351</v>
      </c>
      <c r="D39" s="31">
        <f t="shared" si="12"/>
        <v>478906</v>
      </c>
      <c r="E39" s="31">
        <f t="shared" si="12"/>
        <v>107523</v>
      </c>
      <c r="F39" s="31">
        <f t="shared" si="12"/>
        <v>64</v>
      </c>
      <c r="G39" s="31">
        <f t="shared" si="12"/>
        <v>0</v>
      </c>
      <c r="H39" s="31">
        <f t="shared" si="12"/>
        <v>15435</v>
      </c>
      <c r="I39" s="31">
        <f t="shared" si="12"/>
        <v>13536</v>
      </c>
      <c r="J39" s="31">
        <f t="shared" si="12"/>
        <v>0</v>
      </c>
      <c r="K39" s="31">
        <f t="shared" si="12"/>
        <v>0</v>
      </c>
      <c r="L39" s="31">
        <f t="shared" si="12"/>
        <v>1454794</v>
      </c>
      <c r="M39" s="201">
        <f t="shared" si="12"/>
        <v>332</v>
      </c>
    </row>
    <row r="40" spans="1:13" s="2" customFormat="1" ht="15.75" thickBot="1">
      <c r="A40" s="197" t="s">
        <v>143</v>
      </c>
      <c r="B40" s="192">
        <f>B38-B39</f>
        <v>352757</v>
      </c>
      <c r="C40" s="192">
        <f aca="true" t="shared" si="13" ref="C40:M40">C38-C39</f>
        <v>99715</v>
      </c>
      <c r="D40" s="192">
        <f t="shared" si="13"/>
        <v>580353</v>
      </c>
      <c r="E40" s="192">
        <f t="shared" si="13"/>
        <v>68</v>
      </c>
      <c r="F40" s="192">
        <f t="shared" si="13"/>
        <v>0</v>
      </c>
      <c r="G40" s="192">
        <f t="shared" si="13"/>
        <v>0</v>
      </c>
      <c r="H40" s="192">
        <f t="shared" si="13"/>
        <v>43731</v>
      </c>
      <c r="I40" s="192">
        <f t="shared" si="13"/>
        <v>5649</v>
      </c>
      <c r="J40" s="192">
        <f t="shared" si="13"/>
        <v>0</v>
      </c>
      <c r="K40" s="192">
        <f t="shared" si="13"/>
        <v>3164</v>
      </c>
      <c r="L40" s="192">
        <f t="shared" si="13"/>
        <v>1085437</v>
      </c>
      <c r="M40" s="578">
        <f t="shared" si="13"/>
        <v>64</v>
      </c>
    </row>
  </sheetData>
  <sheetProtection/>
  <mergeCells count="14">
    <mergeCell ref="K1:K3"/>
    <mergeCell ref="L1:L3"/>
    <mergeCell ref="A1:A3"/>
    <mergeCell ref="M1:M3"/>
    <mergeCell ref="F2:G2"/>
    <mergeCell ref="B1:G1"/>
    <mergeCell ref="H1:J1"/>
    <mergeCell ref="B2:B3"/>
    <mergeCell ref="C2:C3"/>
    <mergeCell ref="D2:D3"/>
    <mergeCell ref="E2:E3"/>
    <mergeCell ref="H2:H3"/>
    <mergeCell ref="I2:I3"/>
    <mergeCell ref="J2:J3"/>
  </mergeCells>
  <printOptions/>
  <pageMargins left="0.31496062992125984" right="0.15748031496062992" top="0.5905511811023623" bottom="0.2362204724409449" header="0.1968503937007874" footer="0.1968503937007874"/>
  <pageSetup horizontalDpi="600" verticalDpi="600" orientation="landscape" paperSize="9" scale="95" r:id="rId1"/>
  <headerFooter>
    <oddHeader>&amp;C&amp;"Book Antiqua,Félkövér"&amp;11Önkormányzati költségvetési szervek 
2014. évi főbb kiadásai jogcím-csoportonként&amp;R&amp;"Book Antiqua,Félkövér"&amp;11 9. sz. melléklet
ezer Ft</oddHeader>
    <oddFooter>&amp;C&amp;P</oddFooter>
  </headerFooter>
  <rowBreaks count="1" manualBreakCount="1">
    <brk id="28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Nagyné Tóth Eszter</cp:lastModifiedBy>
  <cp:lastPrinted>2015-02-25T08:10:23Z</cp:lastPrinted>
  <dcterms:created xsi:type="dcterms:W3CDTF">2011-12-13T08:40:14Z</dcterms:created>
  <dcterms:modified xsi:type="dcterms:W3CDTF">2015-02-25T08:44:38Z</dcterms:modified>
  <cp:category/>
  <cp:version/>
  <cp:contentType/>
  <cp:contentStatus/>
</cp:coreProperties>
</file>