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activeTab="4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táblázat" sheetId="14" r:id="rId14"/>
    <sheet name="Munka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<sst xmlns="http://schemas.openxmlformats.org/spreadsheetml/2006/main" count="1248" uniqueCount="548">
  <si>
    <t>Bevételek</t>
  </si>
  <si>
    <t>Kiadások</t>
  </si>
  <si>
    <t>Személyi juttatások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</si>
  <si>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</si>
  <si>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</si>
  <si>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</si>
  <si>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</si>
  <si>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</si>
  <si>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</si>
  <si>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</si>
  <si>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</si>
  <si>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</si>
  <si>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</si>
  <si>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</si>
  <si>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</si>
  <si>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</si>
  <si>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</si>
  <si>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</si>
  <si>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</si>
  <si>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</si>
  <si>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</si>
  <si>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</si>
  <si>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</si>
  <si>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</si>
  <si>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</si>
  <si>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</si>
  <si>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</si>
  <si>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</si>
  <si>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</si>
  <si>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</si>
  <si>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</si>
  <si>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</si>
  <si>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</si>
  <si>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</si>
  <si>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</si>
  <si>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</si>
  <si>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</si>
  <si>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</si>
  <si>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</si>
  <si>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</si>
  <si>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</si>
  <si>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</si>
  <si>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</si>
  <si>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</si>
  <si>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</si>
  <si>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</si>
  <si>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</si>
  <si>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</si>
  <si>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</si>
  <si>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</si>
  <si>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</si>
  <si>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</si>
  <si>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</si>
  <si>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</si>
  <si>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</si>
  <si>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</si>
  <si>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</si>
  <si>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</si>
  <si>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</si>
  <si>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</si>
  <si>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</si>
  <si>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</si>
  <si>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</si>
  <si>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</si>
  <si>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</si>
  <si>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</si>
  <si>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</si>
  <si>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</si>
  <si>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</si>
  <si>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</si>
  <si>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</si>
  <si>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</si>
  <si>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</si>
  <si>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</si>
  <si>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</si>
  <si>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</si>
  <si>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</si>
  <si>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</si>
  <si>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</si>
  <si>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</si>
  <si>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</si>
  <si>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</si>
  <si>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</si>
  <si>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</si>
  <si>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</si>
  <si>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</si>
  <si>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</si>
  <si>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</si>
  <si>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</si>
  <si>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</si>
  <si>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</si>
  <si>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</si>
  <si>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</si>
  <si>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</si>
  <si>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</si>
  <si>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</si>
  <si>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</si>
  <si>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</si>
  <si>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</si>
  <si>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</si>
  <si>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</si>
  <si>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</si>
  <si>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</si>
  <si>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</si>
  <si>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</si>
  <si>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</si>
  <si>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</si>
  <si>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</si>
  <si>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</si>
  <si>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</si>
  <si>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</si>
  <si>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</si>
  <si>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</si>
  <si>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</si>
  <si>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</si>
  <si>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</si>
  <si>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</si>
  <si>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</si>
  <si>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</si>
  <si>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</si>
  <si>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</si>
  <si>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</si>
  <si>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</si>
  <si>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</si>
  <si>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</si>
  <si>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</si>
  <si>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</si>
  <si>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</si>
  <si>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</si>
  <si>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</si>
  <si>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</si>
  <si>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</si>
  <si>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</si>
  <si>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</si>
  <si>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</si>
  <si>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</si>
  <si>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</si>
  <si>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</si>
  <si>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</si>
  <si>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</si>
  <si>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</si>
  <si>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</si>
  <si>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</si>
  <si>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</si>
  <si>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</si>
  <si>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</si>
  <si>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</si>
  <si>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</si>
  <si>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</si>
  <si>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</si>
  <si>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</si>
  <si>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</si>
  <si>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</si>
  <si>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</si>
  <si>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</si>
  <si>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</si>
  <si>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</si>
  <si>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</si>
  <si>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</si>
  <si>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</si>
  <si>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</si>
  <si>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</si>
  <si>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</si>
  <si>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</si>
  <si>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</si>
  <si>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</si>
  <si>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</si>
  <si>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</si>
  <si>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</si>
  <si>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</si>
  <si>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</si>
  <si>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</si>
  <si>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</si>
  <si>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</si>
  <si>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</si>
  <si>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</si>
  <si>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</si>
  <si>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</si>
  <si>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</si>
  <si>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</si>
  <si>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</si>
  <si>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</si>
  <si>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</si>
  <si>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</si>
  <si>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</si>
  <si>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</si>
  <si>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</si>
  <si>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</si>
  <si>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</si>
  <si>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</si>
  <si>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</si>
  <si>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</si>
  <si>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</si>
  <si>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</si>
  <si>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</si>
  <si>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</si>
  <si>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</si>
  <si>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</si>
  <si>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</si>
  <si>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</si>
  <si>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</si>
  <si>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</si>
  <si>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</si>
  <si>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</si>
  <si>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</si>
  <si>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</si>
  <si>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</si>
  <si>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</si>
  <si>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</si>
  <si>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</si>
  <si>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</si>
  <si>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</si>
  <si>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</si>
  <si>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</si>
  <si>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</si>
  <si>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</si>
  <si>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</si>
  <si>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</si>
  <si>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</si>
  <si>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</si>
  <si>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</si>
  <si>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</si>
  <si>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</si>
  <si>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</si>
  <si>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</si>
  <si>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</si>
  <si>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</si>
  <si>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</si>
  <si>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</si>
  <si>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</si>
  <si>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</si>
  <si>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</si>
  <si>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</si>
  <si>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</si>
  <si>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</si>
  <si>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</si>
  <si>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</si>
  <si>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</si>
  <si>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</si>
  <si>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</si>
  <si>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</si>
  <si>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</si>
  <si>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</si>
  <si>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</si>
  <si>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</si>
  <si>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</si>
  <si>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</si>
  <si>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</si>
  <si>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</si>
  <si>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</si>
  <si>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</si>
  <si>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</si>
  <si>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</si>
  <si>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</si>
  <si>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</si>
  <si>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</si>
  <si>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</si>
  <si>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</si>
  <si>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</si>
  <si>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</si>
  <si>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</si>
  <si>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</si>
  <si>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</si>
  <si>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</si>
  <si>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</si>
  <si>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</si>
  <si>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</si>
  <si>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</si>
  <si>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</si>
  <si>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</si>
  <si>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</si>
  <si>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</si>
  <si>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</si>
  <si>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</si>
  <si>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</si>
  <si>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</si>
  <si>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</si>
  <si>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</si>
  <si>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</si>
  <si>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</si>
  <si>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</si>
  <si>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</si>
  <si>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</si>
  <si>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</si>
  <si>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</si>
  <si>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</si>
  <si>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</si>
  <si>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</si>
  <si>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</si>
  <si>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</si>
  <si>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</si>
  <si>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</si>
  <si>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</si>
  <si>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</si>
  <si>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</si>
  <si>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</si>
  <si>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</si>
  <si>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</si>
  <si>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</si>
  <si>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</si>
  <si>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</si>
  <si>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</si>
  <si>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</si>
  <si>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</si>
  <si>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</si>
  <si>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</si>
  <si>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</si>
  <si>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</si>
  <si>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</si>
  <si>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</si>
  <si>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</si>
  <si>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</si>
  <si>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</si>
  <si>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</si>
  <si>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</si>
  <si>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</si>
  <si>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</si>
  <si>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</si>
  <si>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</si>
  <si>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</si>
  <si>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</si>
  <si>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</si>
  <si>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</si>
  <si>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</si>
  <si>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</si>
  <si>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</si>
  <si>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</si>
  <si>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</si>
  <si>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</si>
  <si>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</si>
  <si>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</si>
  <si>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</si>
  <si>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</si>
  <si>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</si>
  <si>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</si>
  <si>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</si>
  <si>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</si>
  <si>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</si>
  <si>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</si>
  <si>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</si>
  <si>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</si>
  <si>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</si>
  <si>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</si>
  <si>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</si>
  <si>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</si>
  <si>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</si>
  <si>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</si>
  <si>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</si>
  <si>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</si>
  <si>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</si>
  <si>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</si>
  <si>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</si>
  <si>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</si>
  <si>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</si>
  <si>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</si>
  <si>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</si>
  <si>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</si>
  <si>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</si>
  <si>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</si>
  <si>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</si>
  <si>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</si>
  <si>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</si>
  <si>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</si>
  <si>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</si>
  <si>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</si>
  <si>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</si>
  <si>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</si>
  <si>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</si>
  <si>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</si>
  <si>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</si>
  <si>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</si>
  <si>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</si>
  <si>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</si>
  <si>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</si>
  <si>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</si>
  <si>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</si>
  <si>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</si>
  <si>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</si>
  <si>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</si>
  <si>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</si>
  <si>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</si>
  <si>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</si>
  <si>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</si>
  <si>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</si>
  <si>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</si>
  <si>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</si>
  <si>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</si>
  <si>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</si>
  <si>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</si>
  <si>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</si>
  <si>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forintban </t>
  </si>
  <si>
    <t>Feladat megnevezése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</si>
  <si>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</si>
  <si>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</si>
  <si>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</si>
  <si>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</si>
  <si>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</si>
  <si>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</si>
  <si>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</si>
  <si>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</si>
  <si>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</si>
  <si>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</si>
  <si>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</si>
  <si>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</si>
  <si>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</si>
  <si>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</si>
  <si>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</si>
  <si>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</si>
  <si>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</si>
  <si>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</si>
  <si>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</si>
  <si>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</si>
  <si>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</si>
  <si>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</si>
  <si>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</si>
  <si>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</si>
  <si>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</si>
  <si>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</si>
  <si>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</si>
  <si>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</si>
  <si>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</si>
  <si>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</si>
  <si>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</si>
  <si>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Teljes költség</t>
  </si>
  <si>
    <t>Kivitelezés kezdési és befejezési éve</t>
  </si>
  <si>
    <t>E</t>
  </si>
  <si>
    <t>F=(B-D-E)</t>
  </si>
  <si>
    <t>ÖSSZESEN:</t>
  </si>
  <si>
    <t>Együtt Súrért Egyesület</t>
  </si>
  <si>
    <t>Közös Önkormányzati Hivatal</t>
  </si>
  <si>
    <t>Súr Község Önkormányzat összesen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</si>
  <si>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</si>
  <si>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</si>
  <si>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</si>
  <si>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</si>
  <si>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</si>
  <si>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</si>
  <si>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</si>
  <si>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</si>
  <si>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</si>
  <si>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</si>
  <si>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</si>
  <si>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</si>
  <si>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</si>
  <si>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</si>
  <si>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</si>
  <si>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</si>
  <si>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</si>
  <si>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</si>
  <si>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</si>
  <si>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</si>
  <si>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</si>
  <si>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</si>
  <si>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</si>
  <si>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</si>
  <si>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</si>
  <si>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</si>
  <si>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</si>
  <si>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</si>
  <si>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>Egyéb önkormányzati feladatok támogatása</t>
  </si>
  <si>
    <t xml:space="preserve">                               Adatok Ft-ban</t>
  </si>
  <si>
    <t>Közalkalkmazottak létszáma (fő)</t>
  </si>
  <si>
    <t>Közalklalmazottak  létszáma (fő)</t>
  </si>
  <si>
    <t xml:space="preserve">                                                    Önkormányzat                                                                                                                                                                                       forintba</t>
  </si>
  <si>
    <t>pótlékok</t>
  </si>
  <si>
    <t xml:space="preserve">Költségvetési szerv  </t>
  </si>
  <si>
    <t>Pannon Takarék Zrt. Súri Kirendeltsége</t>
  </si>
  <si>
    <t>Költségvetési szerv  Szivárvány  Óvoda</t>
  </si>
  <si>
    <t>Költségvetési szerv   Szivárvány óvodához tartozó étkezés</t>
  </si>
  <si>
    <t>Súri Szivárváníy óvoda összevont  Mérlege</t>
  </si>
  <si>
    <t>Faluszövetség támogatás</t>
  </si>
  <si>
    <t>TÖOSZ</t>
  </si>
  <si>
    <t>BURSA támogatás</t>
  </si>
  <si>
    <t xml:space="preserve">TOP óvoda felújítás </t>
  </si>
  <si>
    <t>TOP óvoda felújítás önerő</t>
  </si>
  <si>
    <t>TOP csapadékvíz elvezetés</t>
  </si>
  <si>
    <t>2018.utáni szükséglet</t>
  </si>
  <si>
    <t>Előző évi elszámoláaból származó befizetés</t>
  </si>
  <si>
    <t>Egyéb működési célú támogatáso kelkülönített állami pénzalaptól</t>
  </si>
  <si>
    <t>Működési célú  támogatások NEAK -tól</t>
  </si>
  <si>
    <t>2019.évi előirányzat</t>
  </si>
  <si>
    <t>vismaior Szőlőhegyi út helyreállítás</t>
  </si>
  <si>
    <t>vismaior Szőlőhegyi út helyreállítás önerő</t>
  </si>
  <si>
    <t>Konyha felújítás önerő</t>
  </si>
  <si>
    <t>Magyar faluprgr.(Béke,Táncsics Rákóczi u)</t>
  </si>
  <si>
    <t>Közösszégi ház</t>
  </si>
  <si>
    <t>TOP csapadékvíz elvezetés önerő</t>
  </si>
  <si>
    <t>Start közfogl. belterületi útprgr. Járda</t>
  </si>
  <si>
    <t>Számitógép vásárlás kábel TV</t>
  </si>
  <si>
    <t>Nyugdíjasklub</t>
  </si>
  <si>
    <t>Kisbéri mentők</t>
  </si>
  <si>
    <t>Tűzoltóegyesület</t>
  </si>
  <si>
    <t>Konyha működési kiadása</t>
  </si>
  <si>
    <t>Főépítész</t>
  </si>
  <si>
    <t>Finanszírozási bevétel</t>
  </si>
  <si>
    <t>/2019. (II.27.) önk. rendelet eredeti ei</t>
  </si>
  <si>
    <t>2019.évi</t>
  </si>
  <si>
    <t>Működési célú visszatérítendő támogatások NEAK</t>
  </si>
  <si>
    <t>Polgármesteri illetmény támogatása</t>
  </si>
  <si>
    <t>Lakott külterülettel kapcsolatos támogatás</t>
  </si>
  <si>
    <t>Jogcím megnevezése</t>
  </si>
  <si>
    <t>2019. év</t>
  </si>
  <si>
    <t>Fajlagos támogatás</t>
  </si>
  <si>
    <t>Mutató-szám</t>
  </si>
  <si>
    <t>Támogatás</t>
  </si>
  <si>
    <t>ÖSSZES TÁMOGATÁS</t>
  </si>
  <si>
    <t>TELEPÜLÉSÜZEMELTETÉS</t>
  </si>
  <si>
    <t>Zöldterület gazdálkodással kapcsolatos feladatok</t>
  </si>
  <si>
    <t>Közvilágítás</t>
  </si>
  <si>
    <t>Köztemető fenntartása</t>
  </si>
  <si>
    <t>Közutak fenntartása</t>
  </si>
  <si>
    <t>Kiegészítő támogatás</t>
  </si>
  <si>
    <t>A 2016. évrol áthúzódó
bérkompenzáció támogatása</t>
  </si>
  <si>
    <t>ÓVODA MŰKÖDÉSI TÁMOGATÁS</t>
  </si>
  <si>
    <t>Óvodapedagógusok elismert létszáma 8 hónapra</t>
  </si>
  <si>
    <t>Dajka elismert létszám 8 hónapra</t>
  </si>
  <si>
    <t>Óvodapedagógusok elismert létszáma 4 hónapra</t>
  </si>
  <si>
    <t>Dajka elismert létszám 4 hónapra</t>
  </si>
  <si>
    <t>Óvodapedagógusok elismert létszáma pótlólagos összeg</t>
  </si>
  <si>
    <t>Óvoda működtetési támogatás 8 hónapra</t>
  </si>
  <si>
    <t>Óvoda működtetési támogatás 4 hónapra</t>
  </si>
  <si>
    <t>óvodapedagógusok kiegészíto
támogatása</t>
  </si>
  <si>
    <t>SZOCIÁLIS FELADATOK EGYÉB TÁMOGATÁSA</t>
  </si>
  <si>
    <t>SZOCIÁLIS ÉTKEZTETÉS</t>
  </si>
  <si>
    <t>GYERMEKÉTKEZTETÉS TÁMOGATÁSA</t>
  </si>
  <si>
    <t>Finanszírozás szempontjból elismert dolgozók bértámogatása</t>
  </si>
  <si>
    <t>Gyermekétkeztetés üzemeltetési támogatása</t>
  </si>
  <si>
    <t>Rászoruló gyermekek intézményen kívüli szünidei étkeztetése</t>
  </si>
  <si>
    <t>Könyvtári és közművelődési feladatok támogatása</t>
  </si>
  <si>
    <t>Súr Község  2019. évi központi támogatása</t>
  </si>
  <si>
    <t>Súr Község Önkormányzat                2019. évi létszáma</t>
  </si>
  <si>
    <t>2019. évi költségvetésben engedélyezett létszám</t>
  </si>
  <si>
    <t>2019. évi tervezett működési célú pénzeszköz átadások</t>
  </si>
  <si>
    <t>Súr Községi Önkormányzat 2019.évi Tatraléka</t>
  </si>
  <si>
    <t xml:space="preserve"> 1/2019. (II. 28.) ör . 1. melléklete</t>
  </si>
  <si>
    <t xml:space="preserve">    Működési és felhalmozási bevételek és kiadások összevont mérlege                                                                                                                                                                                                                      1/ 2019.(II.27.) ör. 5. melléklete</t>
  </si>
  <si>
    <t xml:space="preserve"> 1/2019. (II. 27.) ör .6. melléklete</t>
  </si>
  <si>
    <t xml:space="preserve"> 1/2019. (II. 27.) ör .7. melléklete</t>
  </si>
  <si>
    <t xml:space="preserve">        1/2019. (II. 27.) ör. 9. melléklete</t>
  </si>
  <si>
    <t>1/2019. (II. 27.) ör. 12. melléklete</t>
  </si>
  <si>
    <t>1/2019. (II. 27.) ör. 13. melléklete</t>
  </si>
  <si>
    <t>1/2019. (II. 27.) ör. 14. melléklete</t>
  </si>
  <si>
    <t>1 /2019. (II. 27.) ör. 8. melléklete</t>
  </si>
  <si>
    <t>1/2019. (II. 27.) ör. 10. melléklete</t>
  </si>
  <si>
    <t>1/2019. (II. 27.) ör. 11. melléklete</t>
  </si>
  <si>
    <t xml:space="preserve"> 1/2019. (II. 27.) ör. 3. melléklete</t>
  </si>
  <si>
    <t xml:space="preserve"> 1/2019. (II. 27.) ör .4. melléklete</t>
  </si>
  <si>
    <t>1 /2019. (II. 27.) ör. 2. 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</si>
</sst>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80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19" fillId="0" borderId="37" xfId="0" applyNumberFormat="1" applyFont="1" applyBorder="1" applyAlignment="1">
      <alignment horizontal="right"/>
    </xf>
    <xf numFmtId="6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7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36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3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right" vertical="center"/>
      <protection/>
    </xf>
    <xf numFmtId="0" fontId="23" fillId="0" borderId="51" xfId="56" applyFont="1" applyFill="1" applyBorder="1" applyAlignment="1" applyProtection="1">
      <alignment horizontal="center" vertical="center" wrapText="1"/>
      <protection/>
    </xf>
    <xf numFmtId="0" fontId="23" fillId="0" borderId="52" xfId="56" applyFont="1" applyFill="1" applyBorder="1" applyAlignment="1" applyProtection="1">
      <alignment horizontal="center" vertical="center" wrapText="1"/>
      <protection/>
    </xf>
    <xf numFmtId="0" fontId="23" fillId="0" borderId="53" xfId="56" applyFont="1" applyFill="1" applyBorder="1" applyAlignment="1" applyProtection="1">
      <alignment horizontal="center" vertical="center" wrapText="1"/>
      <protection/>
    </xf>
    <xf numFmtId="0" fontId="24" fillId="0" borderId="54" xfId="56" applyFont="1" applyFill="1" applyBorder="1" applyAlignment="1" applyProtection="1">
      <alignment horizontal="center" vertical="center" wrapText="1"/>
      <protection/>
    </xf>
    <xf numFmtId="0" fontId="24" fillId="0" borderId="55" xfId="56" applyFont="1" applyFill="1" applyBorder="1" applyAlignment="1" applyProtection="1">
      <alignment horizontal="center" vertical="center" wrapText="1"/>
      <protection/>
    </xf>
    <xf numFmtId="0" fontId="24" fillId="0" borderId="56" xfId="56" applyFont="1" applyFill="1" applyBorder="1" applyAlignment="1" applyProtection="1">
      <alignment horizontal="center" vertical="center" wrapText="1"/>
      <protection/>
    </xf>
    <xf numFmtId="175" fontId="27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57" xfId="0" applyFont="1" applyBorder="1" applyAlignment="1" applyProtection="1">
      <alignment horizontal="left" vertical="center" wrapText="1" indent="1"/>
      <protection/>
    </xf>
    <xf numFmtId="0" fontId="19" fillId="0" borderId="0" xfId="56" applyFont="1" applyFill="1" applyProtection="1">
      <alignment/>
      <protection/>
    </xf>
    <xf numFmtId="0" fontId="19" fillId="0" borderId="0" xfId="56" applyFont="1" applyFill="1" applyAlignment="1" applyProtection="1">
      <alignment horizontal="right" vertical="center" inden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Border="1" applyAlignment="1" applyProtection="1">
      <alignment horizontal="left" vertical="center" wrapText="1" indent="1"/>
      <protection/>
    </xf>
    <xf numFmtId="0" fontId="24" fillId="0" borderId="0" xfId="56" applyFont="1" applyFill="1" applyBorder="1" applyAlignment="1" applyProtection="1">
      <alignment vertical="center" wrapText="1"/>
      <protection/>
    </xf>
    <xf numFmtId="175" fontId="24" fillId="0" borderId="0" xfId="56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7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2" fillId="0" borderId="0" xfId="0" applyNumberFormat="1" applyFont="1" applyFill="1" applyAlignment="1" applyProtection="1">
      <alignment horizontal="right" vertical="center"/>
      <protection/>
    </xf>
    <xf numFmtId="175" fontId="23" fillId="0" borderId="51" xfId="0" applyNumberFormat="1" applyFont="1" applyFill="1" applyBorder="1" applyAlignment="1" applyProtection="1">
      <alignment horizontal="center" vertical="center" wrapText="1"/>
      <protection/>
    </xf>
    <xf numFmtId="175" fontId="23" fillId="0" borderId="52" xfId="0" applyNumberFormat="1" applyFont="1" applyFill="1" applyBorder="1" applyAlignment="1" applyProtection="1">
      <alignment horizontal="center" vertical="center" wrapText="1"/>
      <protection/>
    </xf>
    <xf numFmtId="175" fontId="19" fillId="0" borderId="0" xfId="0" applyNumberFormat="1" applyFont="1" applyFill="1" applyAlignment="1" applyProtection="1">
      <alignment horizontal="left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49" fontId="24" fillId="0" borderId="32" xfId="0" applyNumberFormat="1" applyFont="1" applyFill="1" applyBorder="1" applyAlignment="1" applyProtection="1">
      <alignment vertical="center"/>
      <protection/>
    </xf>
    <xf numFmtId="49" fontId="24" fillId="0" borderId="47" xfId="0" applyNumberFormat="1" applyFont="1" applyFill="1" applyBorder="1" applyAlignment="1">
      <alignment horizontal="left" vertical="center"/>
    </xf>
    <xf numFmtId="0" fontId="23" fillId="0" borderId="59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59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vertical="center"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right" vertical="center" wrapText="1" indent="1"/>
      <protection/>
    </xf>
    <xf numFmtId="0" fontId="23" fillId="0" borderId="58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175" fontId="2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28" fillId="0" borderId="0" xfId="56" applyFont="1" applyFill="1" applyBorder="1" applyAlignment="1" applyProtection="1">
      <alignment horizontal="left" vertical="center" wrapText="1" indent="1"/>
      <protection/>
    </xf>
    <xf numFmtId="175" fontId="22" fillId="0" borderId="0" xfId="0" applyNumberFormat="1" applyFont="1" applyFill="1" applyAlignment="1" applyProtection="1">
      <alignment horizontal="right" wrapText="1"/>
      <protection/>
    </xf>
    <xf numFmtId="175" fontId="23" fillId="0" borderId="53" xfId="0" applyNumberFormat="1" applyFont="1" applyFill="1" applyBorder="1" applyAlignment="1" applyProtection="1">
      <alignment horizontal="center" wrapText="1"/>
      <protection/>
    </xf>
    <xf numFmtId="175" fontId="24" fillId="0" borderId="57" xfId="0" applyNumberFormat="1" applyFont="1" applyFill="1" applyBorder="1" applyAlignment="1" applyProtection="1">
      <alignment horizontal="center" vertical="center" wrapText="1"/>
      <protection/>
    </xf>
    <xf numFmtId="175" fontId="24" fillId="0" borderId="63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10" xfId="0" applyNumberFormat="1" applyFont="1" applyFill="1" applyBorder="1" applyAlignment="1" applyProtection="1">
      <alignment vertical="center" wrapText="1"/>
      <protection locked="0"/>
    </xf>
    <xf numFmtId="175" fontId="28" fillId="0" borderId="64" xfId="0" applyNumberFormat="1" applyFont="1" applyFill="1" applyBorder="1" applyAlignment="1" applyProtection="1">
      <alignment vertical="center" wrapText="1"/>
      <protection/>
    </xf>
    <xf numFmtId="175" fontId="28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26" xfId="0" applyNumberFormat="1" applyFont="1" applyFill="1" applyBorder="1" applyAlignment="1" applyProtection="1">
      <alignment vertical="center" wrapTex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67" xfId="0" applyNumberFormat="1" applyFont="1" applyFill="1" applyBorder="1" applyAlignment="1" applyProtection="1">
      <alignment vertical="center" wrapText="1"/>
      <protection/>
    </xf>
    <xf numFmtId="175" fontId="23" fillId="0" borderId="51" xfId="0" applyNumberFormat="1" applyFont="1" applyFill="1" applyBorder="1" applyAlignment="1" applyProtection="1">
      <alignment horizontal="left" vertical="center" wrapText="1"/>
      <protection/>
    </xf>
    <xf numFmtId="175" fontId="23" fillId="0" borderId="52" xfId="0" applyNumberFormat="1" applyFont="1" applyFill="1" applyBorder="1" applyAlignment="1" applyProtection="1">
      <alignment vertical="center" wrapText="1"/>
      <protection/>
    </xf>
    <xf numFmtId="175" fontId="23" fillId="32" borderId="52" xfId="0" applyNumberFormat="1" applyFont="1" applyFill="1" applyBorder="1" applyAlignment="1" applyProtection="1">
      <alignment vertical="center" wrapText="1"/>
      <protection/>
    </xf>
    <xf numFmtId="175" fontId="23" fillId="0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0" fillId="0" borderId="69" xfId="0" applyBorder="1" applyAlignment="1">
      <alignment/>
    </xf>
    <xf numFmtId="0" fontId="10" fillId="0" borderId="70" xfId="0" applyFont="1" applyBorder="1" applyAlignment="1">
      <alignment/>
    </xf>
    <xf numFmtId="0" fontId="10" fillId="0" borderId="69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49" fontId="23" fillId="0" borderId="74" xfId="0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75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horizontal="center" vertical="center" wrapText="1"/>
      <protection/>
    </xf>
    <xf numFmtId="175" fontId="23" fillId="0" borderId="77" xfId="0" applyNumberFormat="1" applyFont="1" applyFill="1" applyBorder="1" applyAlignment="1" applyProtection="1">
      <alignment horizontal="center" vertical="center" wrapText="1"/>
      <protection/>
    </xf>
    <xf numFmtId="49" fontId="25" fillId="0" borderId="78" xfId="0" applyNumberFormat="1" applyFont="1" applyFill="1" applyBorder="1" applyAlignment="1" applyProtection="1">
      <alignment horizontal="center" vertical="center" wrapText="1"/>
      <protection/>
    </xf>
    <xf numFmtId="49" fontId="25" fillId="0" borderId="65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49" fontId="25" fillId="0" borderId="79" xfId="0" applyNumberFormat="1" applyFont="1" applyFill="1" applyBorder="1" applyAlignment="1" applyProtection="1">
      <alignment horizontal="center" vertical="center" wrapText="1"/>
      <protection/>
    </xf>
    <xf numFmtId="0" fontId="26" fillId="0" borderId="51" xfId="0" applyFont="1" applyBorder="1" applyAlignment="1" applyProtection="1">
      <alignment horizontal="center" vertical="center" wrapText="1"/>
      <protection/>
    </xf>
    <xf numFmtId="0" fontId="31" fillId="0" borderId="80" xfId="0" applyFont="1" applyBorder="1" applyAlignment="1" applyProtection="1">
      <alignment horizontal="left" wrapText="1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8" fillId="0" borderId="80" xfId="0" applyFont="1" applyFill="1" applyBorder="1" applyAlignment="1" applyProtection="1">
      <alignment vertical="center" wrapText="1"/>
      <protection/>
    </xf>
    <xf numFmtId="3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73" xfId="56" applyFont="1" applyFill="1" applyBorder="1" applyAlignment="1" applyProtection="1">
      <alignment horizontal="left" vertical="center" wrapText="1" indent="1"/>
      <protection/>
    </xf>
    <xf numFmtId="175" fontId="28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8" xfId="56" applyFont="1" applyFill="1" applyBorder="1" applyAlignment="1" applyProtection="1">
      <alignment horizontal="left" vertical="center" wrapText="1" indent="1"/>
      <protection/>
    </xf>
    <xf numFmtId="175" fontId="28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7" xfId="56" applyFont="1" applyFill="1" applyBorder="1" applyAlignment="1" applyProtection="1">
      <alignment horizontal="left" vertical="center" wrapText="1" indent="1"/>
      <protection/>
    </xf>
    <xf numFmtId="175" fontId="28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175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3" fillId="0" borderId="51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79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75" fontId="28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65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 applyProtection="1">
      <alignment horizontal="left" wrapText="1" indent="1"/>
      <protection/>
    </xf>
    <xf numFmtId="175" fontId="28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/>
    </xf>
    <xf numFmtId="49" fontId="28" fillId="0" borderId="66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27" fillId="0" borderId="52" xfId="0" applyFont="1" applyBorder="1" applyAlignment="1" applyProtection="1">
      <alignment horizontal="left" vertical="center" wrapText="1" indent="1"/>
      <protection/>
    </xf>
    <xf numFmtId="175" fontId="2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0" applyFont="1" applyBorder="1" applyAlignment="1" applyProtection="1">
      <alignment horizontal="left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0" applyFont="1" applyBorder="1" applyAlignment="1" applyProtection="1">
      <alignment horizontal="left" indent="1"/>
      <protection/>
    </xf>
    <xf numFmtId="175" fontId="28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1" xfId="56" applyFont="1" applyFill="1" applyBorder="1" applyAlignment="1" applyProtection="1">
      <alignment horizontal="left" vertical="center" wrapText="1"/>
      <protection/>
    </xf>
    <xf numFmtId="0" fontId="27" fillId="0" borderId="51" xfId="0" applyFont="1" applyBorder="1" applyAlignment="1" applyProtection="1">
      <alignment vertical="center" wrapText="1"/>
      <protection/>
    </xf>
    <xf numFmtId="0" fontId="29" fillId="0" borderId="26" xfId="0" applyFont="1" applyBorder="1" applyAlignment="1" applyProtection="1">
      <alignment vertical="center" wrapText="1"/>
      <protection/>
    </xf>
    <xf numFmtId="0" fontId="29" fillId="0" borderId="79" xfId="0" applyFont="1" applyBorder="1" applyAlignment="1" applyProtection="1">
      <alignment wrapText="1"/>
      <protection/>
    </xf>
    <xf numFmtId="0" fontId="29" fillId="0" borderId="65" xfId="0" applyFont="1" applyBorder="1" applyAlignment="1" applyProtection="1">
      <alignment wrapText="1"/>
      <protection/>
    </xf>
    <xf numFmtId="0" fontId="29" fillId="0" borderId="66" xfId="0" applyFont="1" applyBorder="1" applyAlignment="1" applyProtection="1">
      <alignment wrapTex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Border="1" applyAlignment="1" applyProtection="1">
      <alignment wrapText="1"/>
      <protection/>
    </xf>
    <xf numFmtId="0" fontId="27" fillId="0" borderId="84" xfId="0" applyFont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wrapText="1"/>
      <protection/>
    </xf>
    <xf numFmtId="0" fontId="21" fillId="0" borderId="50" xfId="0" applyFont="1" applyFill="1" applyBorder="1" applyAlignment="1" applyProtection="1">
      <alignment horizontal="right"/>
      <protection/>
    </xf>
    <xf numFmtId="0" fontId="23" fillId="0" borderId="54" xfId="56" applyFont="1" applyFill="1" applyBorder="1" applyAlignment="1" applyProtection="1">
      <alignment horizontal="left" vertical="center" wrapText="1" indent="1"/>
      <protection/>
    </xf>
    <xf numFmtId="0" fontId="23" fillId="0" borderId="55" xfId="56" applyFont="1" applyFill="1" applyBorder="1" applyAlignment="1" applyProtection="1">
      <alignment vertical="center" wrapText="1"/>
      <protection/>
    </xf>
    <xf numFmtId="175" fontId="23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78" xfId="56" applyNumberFormat="1" applyFont="1" applyFill="1" applyBorder="1" applyAlignment="1" applyProtection="1">
      <alignment horizontal="left" vertical="center" wrapText="1" indent="1"/>
      <protection/>
    </xf>
    <xf numFmtId="175" fontId="28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8" xfId="56" applyFont="1" applyFill="1" applyBorder="1" applyAlignment="1" applyProtection="1">
      <alignment horizontal="lef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6"/>
      <protection/>
    </xf>
    <xf numFmtId="0" fontId="28" fillId="0" borderId="10" xfId="56" applyFont="1" applyFill="1" applyBorder="1" applyAlignment="1" applyProtection="1">
      <alignment horizontal="left" indent="6"/>
      <protection/>
    </xf>
    <xf numFmtId="0" fontId="28" fillId="0" borderId="10" xfId="56" applyFont="1" applyFill="1" applyBorder="1" applyAlignment="1" applyProtection="1">
      <alignment horizontal="left" vertical="center" wrapText="1" indent="6"/>
      <protection/>
    </xf>
    <xf numFmtId="49" fontId="28" fillId="0" borderId="85" xfId="56" applyNumberFormat="1" applyFont="1" applyFill="1" applyBorder="1" applyAlignment="1" applyProtection="1">
      <alignment horizontal="left" vertical="center" wrapText="1" indent="1"/>
      <protection/>
    </xf>
    <xf numFmtId="49" fontId="28" fillId="0" borderId="86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75" xfId="56" applyFont="1" applyFill="1" applyBorder="1" applyAlignment="1" applyProtection="1">
      <alignment horizontal="left" vertical="center" wrapText="1" indent="7"/>
      <protection/>
    </xf>
    <xf numFmtId="175" fontId="2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84" xfId="56" applyFont="1" applyFill="1" applyBorder="1" applyAlignment="1" applyProtection="1">
      <alignment horizontal="left" vertical="center" wrapText="1" indent="1"/>
      <protection/>
    </xf>
    <xf numFmtId="0" fontId="23" fillId="0" borderId="57" xfId="56" applyFont="1" applyFill="1" applyBorder="1" applyAlignment="1" applyProtection="1">
      <alignment vertical="center" wrapText="1"/>
      <protection/>
    </xf>
    <xf numFmtId="175" fontId="23" fillId="0" borderId="63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1"/>
      <protection/>
    </xf>
    <xf numFmtId="175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6"/>
      <protection/>
    </xf>
    <xf numFmtId="175" fontId="28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175" fontId="27" fillId="0" borderId="53" xfId="0" applyNumberFormat="1" applyFont="1" applyBorder="1" applyAlignment="1" applyProtection="1">
      <alignment horizontal="right" vertical="center" wrapText="1" indent="1"/>
      <protection/>
    </xf>
    <xf numFmtId="175" fontId="27" fillId="0" borderId="53" xfId="0" applyNumberFormat="1" applyFont="1" applyBorder="1" applyAlignment="1" applyProtection="1">
      <alignment horizontal="right" vertical="center" wrapText="1" indent="1"/>
      <protection locked="0"/>
    </xf>
    <xf numFmtId="0" fontId="27" fillId="0" borderId="84" xfId="0" applyFont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top"/>
    </xf>
    <xf numFmtId="0" fontId="29" fillId="0" borderId="26" xfId="0" applyFont="1" applyBorder="1" applyAlignment="1">
      <alignment/>
    </xf>
    <xf numFmtId="0" fontId="29" fillId="0" borderId="49" xfId="0" applyFont="1" applyBorder="1" applyAlignment="1">
      <alignment/>
    </xf>
    <xf numFmtId="3" fontId="27" fillId="0" borderId="49" xfId="0" applyNumberFormat="1" applyFont="1" applyBorder="1" applyAlignment="1">
      <alignment/>
    </xf>
    <xf numFmtId="0" fontId="5" fillId="0" borderId="52" xfId="0" applyFont="1" applyBorder="1" applyAlignment="1" applyProtection="1">
      <alignment horizontal="left" vertical="center" wrapText="1" indent="1"/>
      <protection/>
    </xf>
    <xf numFmtId="0" fontId="20" fillId="0" borderId="26" xfId="56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1" xfId="0" applyNumberFormat="1" applyFont="1" applyFill="1" applyBorder="1" applyAlignment="1" applyProtection="1">
      <alignment horizontal="center" vertical="center" wrapText="1"/>
      <protection/>
    </xf>
    <xf numFmtId="175" fontId="5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8" xfId="0" applyNumberFormat="1" applyFont="1" applyFill="1" applyBorder="1" applyAlignment="1" applyProtection="1">
      <alignment horizontal="center" vertical="center" wrapText="1"/>
      <protection/>
    </xf>
    <xf numFmtId="175" fontId="8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3" xfId="0" applyNumberFormat="1" applyFont="1" applyFill="1" applyBorder="1" applyAlignment="1" applyProtection="1">
      <alignment horizontal="center" vertical="center" wrapText="1"/>
      <protection/>
    </xf>
    <xf numFmtId="175" fontId="20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7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65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5" fontId="5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5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9" xfId="56" applyFont="1" applyFill="1" applyBorder="1" applyAlignment="1" applyProtection="1">
      <alignment horizontal="left" vertical="center" wrapText="1" indent="1"/>
      <protection/>
    </xf>
    <xf numFmtId="0" fontId="20" fillId="0" borderId="49" xfId="56" applyFont="1" applyFill="1" applyBorder="1" applyAlignment="1" applyProtection="1">
      <alignment horizontal="left" vertical="center" wrapText="1" indent="1"/>
      <protection locked="0"/>
    </xf>
    <xf numFmtId="175" fontId="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175" fontId="2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0" fillId="0" borderId="65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65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2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79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79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2"/>
      <protection/>
    </xf>
    <xf numFmtId="0" fontId="5" fillId="0" borderId="58" xfId="56" applyFont="1" applyFill="1" applyBorder="1" applyAlignment="1" applyProtection="1">
      <alignment horizontal="center" vertical="center" wrapText="1"/>
      <protection/>
    </xf>
    <xf numFmtId="0" fontId="5" fillId="0" borderId="43" xfId="56" applyFont="1" applyFill="1" applyBorder="1" applyAlignment="1" applyProtection="1">
      <alignment horizontal="left" vertical="center" wrapText="1" inden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>
      <alignment horizontal="center" vertical="center" wrapText="1"/>
    </xf>
    <xf numFmtId="49" fontId="20" fillId="0" borderId="47" xfId="56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left" wrapText="1" indent="1"/>
      <protection/>
    </xf>
    <xf numFmtId="175" fontId="2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7" xfId="0" applyFont="1" applyFill="1" applyBorder="1" applyAlignment="1">
      <alignment vertical="center" wrapText="1"/>
    </xf>
    <xf numFmtId="49" fontId="20" fillId="0" borderId="37" xfId="56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75" fontId="20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7" xfId="0" applyFont="1" applyFill="1" applyBorder="1" applyAlignment="1">
      <alignment vertical="center" wrapText="1"/>
    </xf>
    <xf numFmtId="49" fontId="20" fillId="0" borderId="61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0" applyFont="1" applyBorder="1" applyAlignment="1" applyProtection="1">
      <alignment horizontal="left" wrapText="1" indent="1"/>
      <protection/>
    </xf>
    <xf numFmtId="0" fontId="32" fillId="0" borderId="61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horizontal="left" vertical="center" wrapText="1" indent="1"/>
      <protection/>
    </xf>
    <xf numFmtId="0" fontId="32" fillId="0" borderId="58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175" fontId="20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61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62" xfId="0" applyFont="1" applyBorder="1" applyAlignment="1" applyProtection="1">
      <alignment horizontal="left" inden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20" fillId="0" borderId="62" xfId="0" applyFont="1" applyBorder="1" applyAlignment="1" applyProtection="1">
      <alignment wrapText="1"/>
      <protection/>
    </xf>
    <xf numFmtId="175" fontId="5" fillId="0" borderId="58" xfId="56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 applyProtection="1">
      <alignment horizontal="center" wrapText="1"/>
      <protection/>
    </xf>
    <xf numFmtId="0" fontId="20" fillId="0" borderId="37" xfId="0" applyFont="1" applyBorder="1" applyAlignment="1" applyProtection="1">
      <alignment horizontal="center" wrapText="1"/>
      <protection/>
    </xf>
    <xf numFmtId="0" fontId="20" fillId="0" borderId="61" xfId="0" applyFont="1" applyBorder="1" applyAlignment="1" applyProtection="1">
      <alignment horizontal="center" wrapTex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9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75" fontId="5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1" xfId="0" applyFont="1" applyFill="1" applyBorder="1" applyAlignment="1">
      <alignment horizontal="center" vertical="center" wrapText="1"/>
    </xf>
    <xf numFmtId="0" fontId="5" fillId="0" borderId="29" xfId="56" applyFont="1" applyFill="1" applyBorder="1" applyAlignment="1" applyProtection="1">
      <alignment horizontal="center" vertical="center" wrapText="1"/>
      <protection/>
    </xf>
    <xf numFmtId="0" fontId="5" fillId="0" borderId="60" xfId="56" applyFont="1" applyFill="1" applyBorder="1" applyAlignment="1" applyProtection="1">
      <alignment vertical="center" wrapText="1"/>
      <protection/>
    </xf>
    <xf numFmtId="175" fontId="5" fillId="0" borderId="29" xfId="56" applyNumberFormat="1" applyFont="1" applyFill="1" applyBorder="1" applyAlignment="1" applyProtection="1">
      <alignment horizontal="right" vertical="center" wrapText="1" indent="1"/>
      <protection/>
    </xf>
    <xf numFmtId="49" fontId="20" fillId="0" borderId="34" xfId="56" applyNumberFormat="1" applyFont="1" applyFill="1" applyBorder="1" applyAlignment="1" applyProtection="1">
      <alignment horizontal="center" vertical="center" wrapText="1"/>
      <protection/>
    </xf>
    <xf numFmtId="0" fontId="20" fillId="0" borderId="90" xfId="56" applyFont="1" applyFill="1" applyBorder="1" applyAlignment="1" applyProtection="1">
      <alignment horizontal="left" vertical="center" wrapText="1" indent="1"/>
      <protection/>
    </xf>
    <xf numFmtId="175" fontId="2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56" applyFont="1" applyFill="1" applyBorder="1" applyAlignment="1" applyProtection="1">
      <alignment horizontal="left" vertical="center" wrapText="1" indent="1"/>
      <protection/>
    </xf>
    <xf numFmtId="0" fontId="20" fillId="0" borderId="0" xfId="56" applyFont="1" applyFill="1" applyBorder="1" applyAlignment="1" applyProtection="1">
      <alignment horizontal="left" vertical="center" wrapText="1" indent="1"/>
      <protection/>
    </xf>
    <xf numFmtId="0" fontId="20" fillId="0" borderId="24" xfId="56" applyFont="1" applyFill="1" applyBorder="1" applyAlignment="1" applyProtection="1">
      <alignment horizontal="left" indent="6"/>
      <protection/>
    </xf>
    <xf numFmtId="0" fontId="20" fillId="0" borderId="24" xfId="56" applyFont="1" applyFill="1" applyBorder="1" applyAlignment="1" applyProtection="1">
      <alignment horizontal="left" vertical="center" wrapText="1" indent="6"/>
      <protection/>
    </xf>
    <xf numFmtId="49" fontId="20" fillId="0" borderId="59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6"/>
      <protection/>
    </xf>
    <xf numFmtId="49" fontId="20" fillId="0" borderId="40" xfId="56" applyNumberFormat="1" applyFont="1" applyFill="1" applyBorder="1" applyAlignment="1" applyProtection="1">
      <alignment horizontal="center" vertical="center" wrapText="1"/>
      <protection/>
    </xf>
    <xf numFmtId="0" fontId="20" fillId="0" borderId="41" xfId="56" applyFont="1" applyFill="1" applyBorder="1" applyAlignment="1" applyProtection="1">
      <alignment horizontal="left" vertical="center" wrapText="1" indent="6"/>
      <protection/>
    </xf>
    <xf numFmtId="175" fontId="20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3" xfId="56" applyFont="1" applyFill="1" applyBorder="1" applyAlignment="1" applyProtection="1">
      <alignment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0" fillId="0" borderId="35" xfId="56" applyFont="1" applyFill="1" applyBorder="1" applyAlignment="1" applyProtection="1">
      <alignment horizontal="left" vertical="center" wrapText="1" indent="6"/>
      <protection/>
    </xf>
    <xf numFmtId="0" fontId="20" fillId="0" borderId="35" xfId="56" applyFont="1" applyFill="1" applyBorder="1" applyAlignment="1" applyProtection="1">
      <alignment horizontal="left" vertical="center" wrapText="1" indent="1"/>
      <protection/>
    </xf>
    <xf numFmtId="175" fontId="5" fillId="0" borderId="58" xfId="0" applyNumberFormat="1" applyFont="1" applyBorder="1" applyAlignment="1" applyProtection="1">
      <alignment horizontal="right" vertical="center" wrapText="1" indent="1"/>
      <protection/>
    </xf>
    <xf numFmtId="49" fontId="5" fillId="0" borderId="58" xfId="56" applyNumberFormat="1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 indent="1"/>
      <protection/>
    </xf>
    <xf numFmtId="0" fontId="20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3" fontId="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Border="1" applyAlignment="1">
      <alignment vertical="center"/>
    </xf>
    <xf numFmtId="172" fontId="6" fillId="0" borderId="0" xfId="40" applyNumberFormat="1" applyFont="1" applyBorder="1" applyAlignment="1">
      <alignment vertical="center"/>
    </xf>
    <xf numFmtId="3" fontId="6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3" fontId="0" fillId="0" borderId="37" xfId="0" applyNumberFormat="1" applyBorder="1" applyAlignment="1">
      <alignment horizontal="center"/>
    </xf>
    <xf numFmtId="0" fontId="34" fillId="0" borderId="0" xfId="0" applyFont="1" applyAlignment="1">
      <alignment horizontal="right"/>
    </xf>
    <xf numFmtId="3" fontId="20" fillId="0" borderId="37" xfId="0" applyNumberFormat="1" applyFont="1" applyFill="1" applyBorder="1" applyAlignment="1">
      <alignment vertical="center" wrapText="1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8" xfId="0" applyNumberFormat="1" applyFont="1" applyBorder="1" applyAlignment="1">
      <alignment horizontal="left"/>
    </xf>
    <xf numFmtId="0" fontId="35" fillId="0" borderId="0" xfId="0" applyFont="1" applyAlignment="1">
      <alignment/>
    </xf>
    <xf numFmtId="3" fontId="20" fillId="0" borderId="37" xfId="0" applyNumberFormat="1" applyFont="1" applyFill="1" applyBorder="1" applyAlignment="1">
      <alignment horizontal="right" vertical="center" wrapText="1"/>
    </xf>
    <xf numFmtId="175" fontId="17" fillId="0" borderId="5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75" fontId="24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>
      <alignment/>
    </xf>
    <xf numFmtId="0" fontId="29" fillId="0" borderId="48" xfId="0" applyFont="1" applyBorder="1" applyAlignment="1">
      <alignment/>
    </xf>
    <xf numFmtId="49" fontId="29" fillId="0" borderId="91" xfId="0" applyNumberFormat="1" applyFont="1" applyBorder="1" applyAlignment="1">
      <alignment horizontal="left"/>
    </xf>
    <xf numFmtId="49" fontId="29" fillId="0" borderId="35" xfId="0" applyNumberFormat="1" applyFont="1" applyBorder="1" applyAlignment="1">
      <alignment horizontal="left"/>
    </xf>
    <xf numFmtId="49" fontId="29" fillId="0" borderId="92" xfId="0" applyNumberFormat="1" applyFont="1" applyBorder="1" applyAlignment="1">
      <alignment horizontal="left"/>
    </xf>
    <xf numFmtId="3" fontId="29" fillId="0" borderId="49" xfId="0" applyNumberFormat="1" applyFont="1" applyBorder="1" applyAlignment="1">
      <alignment/>
    </xf>
    <xf numFmtId="0" fontId="0" fillId="0" borderId="88" xfId="0" applyBorder="1" applyAlignment="1">
      <alignment horizontal="left" vertical="center" wrapText="1"/>
    </xf>
    <xf numFmtId="0" fontId="72" fillId="33" borderId="78" xfId="0" applyFont="1" applyFill="1" applyBorder="1" applyAlignment="1">
      <alignment horizontal="center" wrapText="1"/>
    </xf>
    <xf numFmtId="0" fontId="72" fillId="33" borderId="73" xfId="0" applyFont="1" applyFill="1" applyBorder="1" applyAlignment="1">
      <alignment horizontal="center" wrapText="1"/>
    </xf>
    <xf numFmtId="3" fontId="72" fillId="33" borderId="74" xfId="0" applyNumberFormat="1" applyFont="1" applyFill="1" applyBorder="1" applyAlignment="1">
      <alignment horizontal="center" wrapText="1"/>
    </xf>
    <xf numFmtId="0" fontId="76" fillId="34" borderId="88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vertical="center" wrapText="1"/>
    </xf>
    <xf numFmtId="3" fontId="76" fillId="34" borderId="25" xfId="0" applyNumberFormat="1" applyFont="1" applyFill="1" applyBorder="1" applyAlignment="1">
      <alignment vertical="center" wrapText="1"/>
    </xf>
    <xf numFmtId="0" fontId="76" fillId="0" borderId="88" xfId="0" applyFont="1" applyBorder="1" applyAlignment="1">
      <alignment vertical="center" wrapText="1"/>
    </xf>
    <xf numFmtId="3" fontId="76" fillId="0" borderId="65" xfId="0" applyNumberFormat="1" applyFont="1" applyBorder="1" applyAlignment="1">
      <alignment horizontal="right" vertical="center" wrapText="1"/>
    </xf>
    <xf numFmtId="3" fontId="76" fillId="0" borderId="10" xfId="0" applyNumberFormat="1" applyFont="1" applyBorder="1" applyAlignment="1">
      <alignment horizontal="right" vertical="center" wrapText="1"/>
    </xf>
    <xf numFmtId="3" fontId="76" fillId="0" borderId="64" xfId="0" applyNumberFormat="1" applyFont="1" applyBorder="1" applyAlignment="1">
      <alignment horizontal="right" vertical="center" wrapText="1"/>
    </xf>
    <xf numFmtId="3" fontId="0" fillId="0" borderId="65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64" xfId="0" applyNumberFormat="1" applyBorder="1" applyAlignment="1">
      <alignment horizontal="right" vertical="center" wrapText="1"/>
    </xf>
    <xf numFmtId="0" fontId="76" fillId="0" borderId="88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76" fillId="0" borderId="10" xfId="0" applyNumberFormat="1" applyFont="1" applyBorder="1" applyAlignment="1">
      <alignment horizontal="right" vertical="center" wrapText="1"/>
    </xf>
    <xf numFmtId="0" fontId="77" fillId="0" borderId="88" xfId="0" applyFont="1" applyBorder="1" applyAlignment="1">
      <alignment horizontal="left" vertical="center" wrapText="1"/>
    </xf>
    <xf numFmtId="3" fontId="77" fillId="0" borderId="65" xfId="0" applyNumberFormat="1" applyFont="1" applyBorder="1" applyAlignment="1">
      <alignment horizontal="right" vertical="center" wrapText="1"/>
    </xf>
    <xf numFmtId="4" fontId="77" fillId="0" borderId="10" xfId="0" applyNumberFormat="1" applyFont="1" applyBorder="1" applyAlignment="1">
      <alignment horizontal="right" vertical="center" wrapText="1"/>
    </xf>
    <xf numFmtId="3" fontId="77" fillId="0" borderId="64" xfId="0" applyNumberFormat="1" applyFont="1" applyBorder="1" applyAlignment="1">
      <alignment horizontal="right" vertical="center" wrapText="1"/>
    </xf>
    <xf numFmtId="3" fontId="76" fillId="0" borderId="86" xfId="0" applyNumberFormat="1" applyFont="1" applyBorder="1" applyAlignment="1">
      <alignment horizontal="right" vertical="center" wrapText="1"/>
    </xf>
    <xf numFmtId="4" fontId="76" fillId="0" borderId="75" xfId="0" applyNumberFormat="1" applyFont="1" applyBorder="1" applyAlignment="1">
      <alignment horizontal="right" vertical="center" wrapText="1"/>
    </xf>
    <xf numFmtId="3" fontId="76" fillId="0" borderId="8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78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 wrapText="1"/>
    </xf>
    <xf numFmtId="3" fontId="78" fillId="0" borderId="0" xfId="0" applyNumberFormat="1" applyFont="1" applyBorder="1" applyAlignment="1">
      <alignment horizontal="right" vertical="center" wrapText="1"/>
    </xf>
    <xf numFmtId="0" fontId="79" fillId="0" borderId="0" xfId="0" applyFont="1" applyBorder="1" applyAlignment="1">
      <alignment horizontal="right" vertical="center" wrapText="1"/>
    </xf>
    <xf numFmtId="3" fontId="79" fillId="0" borderId="0" xfId="0" applyNumberFormat="1" applyFont="1" applyBorder="1" applyAlignment="1">
      <alignment horizontal="right" vertical="center" wrapText="1"/>
    </xf>
    <xf numFmtId="0" fontId="7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175" fontId="21" fillId="0" borderId="50" xfId="5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1" fillId="0" borderId="50" xfId="56" applyNumberFormat="1" applyFont="1" applyFill="1" applyBorder="1" applyAlignment="1" applyProtection="1">
      <alignment horizontal="left"/>
      <protection/>
    </xf>
    <xf numFmtId="0" fontId="17" fillId="0" borderId="0" xfId="56" applyFont="1" applyFill="1" applyBorder="1" applyAlignment="1" applyProtection="1">
      <alignment horizontal="center"/>
      <protection/>
    </xf>
    <xf numFmtId="175" fontId="21" fillId="0" borderId="0" xfId="56" applyNumberFormat="1" applyFont="1" applyFill="1" applyBorder="1" applyAlignment="1" applyProtection="1">
      <alignment horizontal="left" vertical="center"/>
      <protection/>
    </xf>
    <xf numFmtId="175" fontId="5" fillId="0" borderId="29" xfId="0" applyNumberFormat="1" applyFont="1" applyFill="1" applyBorder="1" applyAlignment="1" applyProtection="1">
      <alignment horizontal="center" vertical="center" wrapText="1"/>
      <protection/>
    </xf>
    <xf numFmtId="175" fontId="5" fillId="0" borderId="32" xfId="0" applyNumberFormat="1" applyFont="1" applyFill="1" applyBorder="1" applyAlignment="1" applyProtection="1">
      <alignment horizontal="center" vertical="center" wrapText="1"/>
      <protection/>
    </xf>
    <xf numFmtId="175" fontId="5" fillId="0" borderId="34" xfId="0" applyNumberFormat="1" applyFont="1" applyFill="1" applyBorder="1" applyAlignment="1" applyProtection="1">
      <alignment horizontal="center" vertical="center" wrapText="1"/>
      <protection/>
    </xf>
    <xf numFmtId="175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/>
      <protection/>
    </xf>
    <xf numFmtId="0" fontId="21" fillId="0" borderId="43" xfId="0" applyFont="1" applyFill="1" applyBorder="1" applyAlignment="1" applyProtection="1">
      <alignment horizontal="left"/>
      <protection/>
    </xf>
    <xf numFmtId="0" fontId="21" fillId="0" borderId="44" xfId="0" applyFont="1" applyFill="1" applyBorder="1" applyAlignment="1" applyProtection="1">
      <alignment horizontal="left"/>
      <protection/>
    </xf>
    <xf numFmtId="175" fontId="1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7" fillId="0" borderId="88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68" xfId="0" applyFont="1" applyBorder="1" applyAlignment="1">
      <alignment horizontal="left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8" xfId="0" applyFont="1" applyBorder="1" applyAlignment="1">
      <alignment horizontal="left"/>
    </xf>
    <xf numFmtId="49" fontId="27" fillId="0" borderId="88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49" fontId="27" fillId="0" borderId="68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8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49" fontId="27" fillId="0" borderId="49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0" fontId="72" fillId="33" borderId="88" xfId="0" applyFont="1" applyFill="1" applyBorder="1" applyAlignment="1">
      <alignment horizontal="left" vertical="center" wrapText="1"/>
    </xf>
    <xf numFmtId="0" fontId="76" fillId="33" borderId="54" xfId="0" applyFont="1" applyFill="1" applyBorder="1" applyAlignment="1">
      <alignment horizontal="center"/>
    </xf>
    <xf numFmtId="0" fontId="76" fillId="33" borderId="55" xfId="0" applyFont="1" applyFill="1" applyBorder="1" applyAlignment="1">
      <alignment horizontal="center"/>
    </xf>
    <xf numFmtId="0" fontId="76" fillId="33" borderId="5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9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.&#233;vi%20kv%20j&#243;\2017.&#233;vi%20kv\&#214;nkorm&#225;nyzat%202016.&#233;vi%20rendelet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0">
        <row r="4">
          <cell r="E4" t="str">
            <v>E</v>
          </cell>
          <cell r="F4" t="str">
            <v>F=(B-D-E)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B1">
      <selection activeCell="D3" sqref="D3:F3"/>
    </sheetView>
  </sheetViews>
  <sheetFormatPr defaultColWidth="9.00390625" defaultRowHeight="12.75"/>
  <cols>
    <col min="1" max="1" width="16.25390625" style="0" hidden="1" customWidth="1"/>
    <col min="2" max="2" width="8.75390625" style="0" customWidth="1"/>
    <col min="3" max="3" width="61.25390625" style="0" customWidth="1"/>
    <col min="4" max="4" width="20.00390625" style="0" customWidth="1"/>
  </cols>
  <sheetData>
    <row r="2" spans="2:4" ht="15.75">
      <c r="B2" s="463" t="s">
        <v>75</v>
      </c>
      <c r="C2" s="463"/>
      <c r="D2" s="463"/>
    </row>
    <row r="3" spans="2:6" ht="15.75">
      <c r="B3" s="83"/>
      <c r="C3" s="83"/>
      <c r="D3" s="465" t="s">
        <v>534</v>
      </c>
      <c r="E3" s="465"/>
      <c r="F3" s="465"/>
    </row>
    <row r="4" spans="2:4" ht="14.25" thickBot="1">
      <c r="B4" s="464" t="s">
        <v>76</v>
      </c>
      <c r="C4" s="464"/>
      <c r="D4" s="84" t="s">
        <v>77</v>
      </c>
    </row>
    <row r="5" spans="2:4" ht="24.75" thickBot="1">
      <c r="B5" s="85" t="s">
        <v>78</v>
      </c>
      <c r="C5" s="86" t="s">
        <v>79</v>
      </c>
      <c r="D5" s="87" t="s">
        <v>480</v>
      </c>
    </row>
    <row r="6" spans="2:4" ht="13.5" thickBot="1">
      <c r="B6" s="88"/>
      <c r="C6" s="89" t="s">
        <v>80</v>
      </c>
      <c r="D6" s="90" t="s">
        <v>81</v>
      </c>
    </row>
    <row r="7" spans="2:4" ht="13.5" thickBot="1">
      <c r="B7" s="216" t="s">
        <v>31</v>
      </c>
      <c r="C7" s="217" t="s">
        <v>82</v>
      </c>
      <c r="D7" s="218">
        <f>+D8+D9+D10+D11+D12+D13</f>
        <v>79411980</v>
      </c>
    </row>
    <row r="8" spans="2:4" ht="12.75">
      <c r="B8" s="219" t="s">
        <v>83</v>
      </c>
      <c r="C8" s="220" t="s">
        <v>70</v>
      </c>
      <c r="D8" s="221">
        <v>26645397</v>
      </c>
    </row>
    <row r="9" spans="2:4" ht="12.75">
      <c r="B9" s="222" t="s">
        <v>84</v>
      </c>
      <c r="C9" s="223" t="s">
        <v>85</v>
      </c>
      <c r="D9" s="224">
        <v>27031300</v>
      </c>
    </row>
    <row r="10" spans="2:4" ht="12.75">
      <c r="B10" s="222" t="s">
        <v>86</v>
      </c>
      <c r="C10" s="223" t="s">
        <v>87</v>
      </c>
      <c r="D10" s="224">
        <v>23325589</v>
      </c>
    </row>
    <row r="11" spans="2:4" ht="12.75">
      <c r="B11" s="222" t="s">
        <v>88</v>
      </c>
      <c r="C11" s="223" t="s">
        <v>89</v>
      </c>
      <c r="D11" s="224">
        <v>1800000</v>
      </c>
    </row>
    <row r="12" spans="2:4" ht="12.75">
      <c r="B12" s="222" t="s">
        <v>90</v>
      </c>
      <c r="C12" s="225" t="s">
        <v>91</v>
      </c>
      <c r="D12" s="224">
        <v>609694</v>
      </c>
    </row>
    <row r="13" spans="2:4" ht="13.5" thickBot="1">
      <c r="B13" s="226" t="s">
        <v>92</v>
      </c>
      <c r="C13" s="227" t="s">
        <v>93</v>
      </c>
      <c r="D13" s="224"/>
    </row>
    <row r="14" spans="2:4" ht="13.5" thickBot="1">
      <c r="B14" s="216" t="s">
        <v>34</v>
      </c>
      <c r="C14" s="279" t="s">
        <v>94</v>
      </c>
      <c r="D14" s="218">
        <f>+D15+D16+D17+D18+D19</f>
        <v>40170619</v>
      </c>
    </row>
    <row r="15" spans="2:4" ht="12.75">
      <c r="B15" s="219" t="s">
        <v>95</v>
      </c>
      <c r="C15" s="220" t="s">
        <v>96</v>
      </c>
      <c r="D15" s="221"/>
    </row>
    <row r="16" spans="2:4" ht="12.75">
      <c r="B16" s="222" t="s">
        <v>97</v>
      </c>
      <c r="C16" s="223" t="s">
        <v>98</v>
      </c>
      <c r="D16" s="224"/>
    </row>
    <row r="17" spans="2:4" ht="12.75">
      <c r="B17" s="222" t="s">
        <v>99</v>
      </c>
      <c r="C17" s="223" t="s">
        <v>100</v>
      </c>
      <c r="D17" s="224"/>
    </row>
    <row r="18" spans="2:4" ht="12.75">
      <c r="B18" s="222" t="s">
        <v>101</v>
      </c>
      <c r="C18" s="223" t="s">
        <v>479</v>
      </c>
      <c r="D18" s="224">
        <v>8822800</v>
      </c>
    </row>
    <row r="19" spans="2:4" ht="12.75">
      <c r="B19" s="222" t="s">
        <v>102</v>
      </c>
      <c r="C19" s="223" t="s">
        <v>478</v>
      </c>
      <c r="D19" s="224">
        <v>31347819</v>
      </c>
    </row>
    <row r="20" spans="2:4" ht="13.5" thickBot="1">
      <c r="B20" s="226" t="s">
        <v>104</v>
      </c>
      <c r="C20" s="227" t="s">
        <v>105</v>
      </c>
      <c r="D20" s="229"/>
    </row>
    <row r="21" spans="2:4" ht="13.5" thickBot="1">
      <c r="B21" s="216" t="s">
        <v>106</v>
      </c>
      <c r="C21" s="217" t="s">
        <v>107</v>
      </c>
      <c r="D21" s="218">
        <f>+D22+D23+D24+D25+D26</f>
        <v>5923000</v>
      </c>
    </row>
    <row r="22" spans="2:4" ht="12.75">
      <c r="B22" s="219" t="s">
        <v>108</v>
      </c>
      <c r="C22" s="220" t="s">
        <v>14</v>
      </c>
      <c r="D22" s="221">
        <v>5923000</v>
      </c>
    </row>
    <row r="23" spans="2:4" ht="12.75">
      <c r="B23" s="222" t="s">
        <v>109</v>
      </c>
      <c r="C23" s="223" t="s">
        <v>110</v>
      </c>
      <c r="D23" s="224"/>
    </row>
    <row r="24" spans="2:4" ht="12.75">
      <c r="B24" s="222" t="s">
        <v>111</v>
      </c>
      <c r="C24" s="223" t="s">
        <v>112</v>
      </c>
      <c r="D24" s="224"/>
    </row>
    <row r="25" spans="2:4" ht="12.75">
      <c r="B25" s="222" t="s">
        <v>113</v>
      </c>
      <c r="C25" s="223" t="s">
        <v>114</v>
      </c>
      <c r="D25" s="224"/>
    </row>
    <row r="26" spans="2:4" ht="12.75">
      <c r="B26" s="222" t="s">
        <v>115</v>
      </c>
      <c r="C26" s="223" t="s">
        <v>116</v>
      </c>
      <c r="D26" s="224"/>
    </row>
    <row r="27" spans="2:4" ht="13.5" thickBot="1">
      <c r="B27" s="226" t="s">
        <v>117</v>
      </c>
      <c r="C27" s="230" t="s">
        <v>118</v>
      </c>
      <c r="D27" s="229"/>
    </row>
    <row r="28" spans="2:4" ht="13.5" thickBot="1">
      <c r="B28" s="216" t="s">
        <v>119</v>
      </c>
      <c r="C28" s="217" t="s">
        <v>120</v>
      </c>
      <c r="D28" s="231">
        <f>SUM(D29:D35)</f>
        <v>20290000</v>
      </c>
    </row>
    <row r="29" spans="2:4" ht="12.75">
      <c r="B29" s="219" t="s">
        <v>121</v>
      </c>
      <c r="C29" s="220" t="s">
        <v>28</v>
      </c>
      <c r="D29" s="221">
        <v>3000000</v>
      </c>
    </row>
    <row r="30" spans="2:4" ht="12.75">
      <c r="B30" s="222" t="s">
        <v>122</v>
      </c>
      <c r="C30" s="223" t="s">
        <v>123</v>
      </c>
      <c r="D30" s="224"/>
    </row>
    <row r="31" spans="2:4" ht="12.75">
      <c r="B31" s="222" t="s">
        <v>124</v>
      </c>
      <c r="C31" s="223" t="s">
        <v>15</v>
      </c>
      <c r="D31" s="224">
        <v>10500000</v>
      </c>
    </row>
    <row r="32" spans="2:4" ht="12.75">
      <c r="B32" s="222" t="s">
        <v>125</v>
      </c>
      <c r="C32" s="223" t="s">
        <v>6</v>
      </c>
      <c r="D32" s="224">
        <v>110000</v>
      </c>
    </row>
    <row r="33" spans="2:4" ht="12.75">
      <c r="B33" s="222" t="s">
        <v>126</v>
      </c>
      <c r="C33" s="223" t="s">
        <v>127</v>
      </c>
      <c r="D33" s="224">
        <v>3000000</v>
      </c>
    </row>
    <row r="34" spans="2:4" ht="12.75">
      <c r="B34" s="222" t="s">
        <v>128</v>
      </c>
      <c r="C34" s="223" t="s">
        <v>129</v>
      </c>
      <c r="D34" s="224">
        <v>300000</v>
      </c>
    </row>
    <row r="35" spans="2:4" ht="13.5" thickBot="1">
      <c r="B35" s="226" t="s">
        <v>130</v>
      </c>
      <c r="C35" s="232" t="s">
        <v>131</v>
      </c>
      <c r="D35" s="229">
        <v>3380000</v>
      </c>
    </row>
    <row r="36" spans="2:4" ht="13.5" thickBot="1">
      <c r="B36" s="216" t="s">
        <v>132</v>
      </c>
      <c r="C36" s="217" t="s">
        <v>133</v>
      </c>
      <c r="D36" s="218">
        <f>SUM(D37:D47)</f>
        <v>7491784</v>
      </c>
    </row>
    <row r="37" spans="2:4" ht="12.75">
      <c r="B37" s="219" t="s">
        <v>134</v>
      </c>
      <c r="C37" s="220" t="s">
        <v>135</v>
      </c>
      <c r="D37" s="221"/>
    </row>
    <row r="38" spans="2:4" ht="12.75">
      <c r="B38" s="222" t="s">
        <v>136</v>
      </c>
      <c r="C38" s="223" t="s">
        <v>17</v>
      </c>
      <c r="D38" s="224">
        <v>900080</v>
      </c>
    </row>
    <row r="39" spans="2:4" ht="12.75">
      <c r="B39" s="222" t="s">
        <v>137</v>
      </c>
      <c r="C39" s="223" t="s">
        <v>138</v>
      </c>
      <c r="D39" s="224">
        <v>2760000</v>
      </c>
    </row>
    <row r="40" spans="2:4" ht="12.75">
      <c r="B40" s="222" t="s">
        <v>139</v>
      </c>
      <c r="C40" s="223" t="s">
        <v>18</v>
      </c>
      <c r="D40" s="224"/>
    </row>
    <row r="41" spans="2:4" ht="12.75">
      <c r="B41" s="222" t="s">
        <v>140</v>
      </c>
      <c r="C41" s="223" t="s">
        <v>19</v>
      </c>
      <c r="D41" s="224">
        <v>2313129</v>
      </c>
    </row>
    <row r="42" spans="2:4" ht="12.75">
      <c r="B42" s="222" t="s">
        <v>141</v>
      </c>
      <c r="C42" s="223" t="s">
        <v>142</v>
      </c>
      <c r="D42" s="224">
        <v>968575</v>
      </c>
    </row>
    <row r="43" spans="2:4" ht="12.75">
      <c r="B43" s="222" t="s">
        <v>143</v>
      </c>
      <c r="C43" s="223" t="s">
        <v>21</v>
      </c>
      <c r="D43" s="224"/>
    </row>
    <row r="44" spans="2:4" ht="12.75">
      <c r="B44" s="222" t="s">
        <v>144</v>
      </c>
      <c r="C44" s="223" t="s">
        <v>145</v>
      </c>
      <c r="D44" s="224">
        <v>100000</v>
      </c>
    </row>
    <row r="45" spans="2:4" ht="12.75">
      <c r="B45" s="222" t="s">
        <v>146</v>
      </c>
      <c r="C45" s="223" t="s">
        <v>147</v>
      </c>
      <c r="D45" s="233"/>
    </row>
    <row r="46" spans="2:4" ht="12.75">
      <c r="B46" s="226" t="s">
        <v>148</v>
      </c>
      <c r="C46" s="230" t="s">
        <v>149</v>
      </c>
      <c r="D46" s="234"/>
    </row>
    <row r="47" spans="2:4" ht="13.5" thickBot="1">
      <c r="B47" s="226" t="s">
        <v>150</v>
      </c>
      <c r="C47" s="227" t="s">
        <v>23</v>
      </c>
      <c r="D47" s="234">
        <v>450000</v>
      </c>
    </row>
    <row r="48" spans="2:4" ht="13.5" thickBot="1">
      <c r="B48" s="216" t="s">
        <v>151</v>
      </c>
      <c r="C48" s="217" t="s">
        <v>152</v>
      </c>
      <c r="D48" s="218">
        <f>SUM(D49:D53)</f>
        <v>4100000</v>
      </c>
    </row>
    <row r="49" spans="2:4" ht="12.75">
      <c r="B49" s="219" t="s">
        <v>153</v>
      </c>
      <c r="C49" s="220" t="s">
        <v>154</v>
      </c>
      <c r="D49" s="235"/>
    </row>
    <row r="50" spans="2:4" ht="12.75">
      <c r="B50" s="222" t="s">
        <v>155</v>
      </c>
      <c r="C50" s="223" t="s">
        <v>25</v>
      </c>
      <c r="D50" s="233">
        <v>4100000</v>
      </c>
    </row>
    <row r="51" spans="2:4" ht="12.75">
      <c r="B51" s="222" t="s">
        <v>156</v>
      </c>
      <c r="C51" s="223" t="s">
        <v>72</v>
      </c>
      <c r="D51" s="233"/>
    </row>
    <row r="52" spans="2:4" ht="12.75">
      <c r="B52" s="222" t="s">
        <v>157</v>
      </c>
      <c r="C52" s="223" t="s">
        <v>158</v>
      </c>
      <c r="D52" s="233"/>
    </row>
    <row r="53" spans="2:4" ht="13.5" thickBot="1">
      <c r="B53" s="226" t="s">
        <v>159</v>
      </c>
      <c r="C53" s="227" t="s">
        <v>160</v>
      </c>
      <c r="D53" s="234"/>
    </row>
    <row r="54" spans="2:4" ht="13.5" thickBot="1">
      <c r="B54" s="216" t="s">
        <v>161</v>
      </c>
      <c r="C54" s="217" t="s">
        <v>162</v>
      </c>
      <c r="D54" s="218">
        <f>SUM(D55:D57)</f>
        <v>0</v>
      </c>
    </row>
    <row r="55" spans="2:4" ht="12.75">
      <c r="B55" s="219" t="s">
        <v>163</v>
      </c>
      <c r="C55" s="220" t="s">
        <v>164</v>
      </c>
      <c r="D55" s="221"/>
    </row>
    <row r="56" spans="2:4" ht="12.75">
      <c r="B56" s="222" t="s">
        <v>165</v>
      </c>
      <c r="C56" s="223" t="s">
        <v>166</v>
      </c>
      <c r="D56" s="224"/>
    </row>
    <row r="57" spans="2:4" ht="12.75">
      <c r="B57" s="222" t="s">
        <v>167</v>
      </c>
      <c r="C57" s="223" t="s">
        <v>168</v>
      </c>
      <c r="D57" s="224"/>
    </row>
    <row r="58" spans="2:4" ht="13.5" thickBot="1">
      <c r="B58" s="226" t="s">
        <v>169</v>
      </c>
      <c r="C58" s="227" t="s">
        <v>170</v>
      </c>
      <c r="D58" s="229"/>
    </row>
    <row r="59" spans="2:4" ht="13.5" thickBot="1">
      <c r="B59" s="216" t="s">
        <v>171</v>
      </c>
      <c r="C59" s="228" t="s">
        <v>172</v>
      </c>
      <c r="D59" s="218">
        <f>SUM(D60:D62)</f>
        <v>0</v>
      </c>
    </row>
    <row r="60" spans="2:4" ht="12.75">
      <c r="B60" s="219" t="s">
        <v>173</v>
      </c>
      <c r="C60" s="220" t="s">
        <v>174</v>
      </c>
      <c r="D60" s="233"/>
    </row>
    <row r="61" spans="2:4" ht="12.75">
      <c r="B61" s="222" t="s">
        <v>175</v>
      </c>
      <c r="C61" s="223" t="s">
        <v>176</v>
      </c>
      <c r="D61" s="233"/>
    </row>
    <row r="62" spans="2:4" ht="12.75">
      <c r="B62" s="222" t="s">
        <v>177</v>
      </c>
      <c r="C62" s="223" t="s">
        <v>178</v>
      </c>
      <c r="D62" s="233"/>
    </row>
    <row r="63" spans="2:4" ht="13.5" thickBot="1">
      <c r="B63" s="226" t="s">
        <v>179</v>
      </c>
      <c r="C63" s="227" t="s">
        <v>180</v>
      </c>
      <c r="D63" s="233"/>
    </row>
    <row r="64" spans="2:4" ht="13.5" thickBot="1">
      <c r="B64" s="236" t="s">
        <v>181</v>
      </c>
      <c r="C64" s="217" t="s">
        <v>182</v>
      </c>
      <c r="D64" s="231">
        <f>+D7+D14+D21+D28+D36+D48+D54+D59</f>
        <v>157387383</v>
      </c>
    </row>
    <row r="65" spans="2:4" ht="13.5" thickBot="1">
      <c r="B65" s="237" t="s">
        <v>183</v>
      </c>
      <c r="C65" s="228" t="s">
        <v>184</v>
      </c>
      <c r="D65" s="218">
        <f>SUM(D66:D68)</f>
        <v>10000000</v>
      </c>
    </row>
    <row r="66" spans="2:4" ht="12.75">
      <c r="B66" s="219" t="s">
        <v>185</v>
      </c>
      <c r="C66" s="220" t="s">
        <v>186</v>
      </c>
      <c r="D66" s="233"/>
    </row>
    <row r="67" spans="2:4" ht="12.75">
      <c r="B67" s="222" t="s">
        <v>187</v>
      </c>
      <c r="C67" s="223" t="s">
        <v>188</v>
      </c>
      <c r="D67" s="233">
        <v>10000000</v>
      </c>
    </row>
    <row r="68" spans="2:4" ht="13.5" thickBot="1">
      <c r="B68" s="226" t="s">
        <v>189</v>
      </c>
      <c r="C68" s="238" t="s">
        <v>190</v>
      </c>
      <c r="D68" s="233"/>
    </row>
    <row r="69" spans="2:4" ht="13.5" thickBot="1">
      <c r="B69" s="237" t="s">
        <v>191</v>
      </c>
      <c r="C69" s="228" t="s">
        <v>192</v>
      </c>
      <c r="D69" s="218">
        <f>SUM(D70:D73)</f>
        <v>0</v>
      </c>
    </row>
    <row r="70" spans="2:4" ht="12.75">
      <c r="B70" s="219" t="s">
        <v>193</v>
      </c>
      <c r="C70" s="220" t="s">
        <v>194</v>
      </c>
      <c r="D70" s="233"/>
    </row>
    <row r="71" spans="2:4" ht="12.75">
      <c r="B71" s="222" t="s">
        <v>195</v>
      </c>
      <c r="C71" s="223" t="s">
        <v>196</v>
      </c>
      <c r="D71" s="233"/>
    </row>
    <row r="72" spans="2:4" ht="12.75">
      <c r="B72" s="222" t="s">
        <v>197</v>
      </c>
      <c r="C72" s="223" t="s">
        <v>198</v>
      </c>
      <c r="D72" s="233"/>
    </row>
    <row r="73" spans="2:4" ht="13.5" thickBot="1">
      <c r="B73" s="226" t="s">
        <v>199</v>
      </c>
      <c r="C73" s="227" t="s">
        <v>200</v>
      </c>
      <c r="D73" s="233"/>
    </row>
    <row r="74" spans="2:4" ht="13.5" thickBot="1">
      <c r="B74" s="237" t="s">
        <v>201</v>
      </c>
      <c r="C74" s="228" t="s">
        <v>202</v>
      </c>
      <c r="D74" s="218">
        <f>SUM(D75:D76)</f>
        <v>163606028</v>
      </c>
    </row>
    <row r="75" spans="2:4" ht="12.75">
      <c r="B75" s="219" t="s">
        <v>203</v>
      </c>
      <c r="C75" s="220" t="s">
        <v>27</v>
      </c>
      <c r="D75" s="233">
        <v>163606028</v>
      </c>
    </row>
    <row r="76" spans="2:4" ht="13.5" thickBot="1">
      <c r="B76" s="226" t="s">
        <v>204</v>
      </c>
      <c r="C76" s="227" t="s">
        <v>205</v>
      </c>
      <c r="D76" s="233"/>
    </row>
    <row r="77" spans="2:4" ht="13.5" thickBot="1">
      <c r="B77" s="237" t="s">
        <v>206</v>
      </c>
      <c r="C77" s="228" t="s">
        <v>207</v>
      </c>
      <c r="D77" s="218">
        <f>SUM(D78:D80)</f>
        <v>2761223</v>
      </c>
    </row>
    <row r="78" spans="2:4" ht="12.75">
      <c r="B78" s="219" t="s">
        <v>208</v>
      </c>
      <c r="C78" s="220" t="s">
        <v>209</v>
      </c>
      <c r="D78" s="233">
        <v>2761223</v>
      </c>
    </row>
    <row r="79" spans="2:4" ht="12.75">
      <c r="B79" s="222" t="s">
        <v>210</v>
      </c>
      <c r="C79" s="223" t="s">
        <v>211</v>
      </c>
      <c r="D79" s="233"/>
    </row>
    <row r="80" spans="2:4" ht="13.5" thickBot="1">
      <c r="B80" s="226" t="s">
        <v>212</v>
      </c>
      <c r="C80" s="227" t="s">
        <v>213</v>
      </c>
      <c r="D80" s="233"/>
    </row>
    <row r="81" spans="2:4" ht="13.5" thickBot="1">
      <c r="B81" s="237" t="s">
        <v>214</v>
      </c>
      <c r="C81" s="228" t="s">
        <v>215</v>
      </c>
      <c r="D81" s="218">
        <f>SUM(D82:D85)</f>
        <v>0</v>
      </c>
    </row>
    <row r="82" spans="2:4" ht="12.75">
      <c r="B82" s="239" t="s">
        <v>216</v>
      </c>
      <c r="C82" s="220" t="s">
        <v>217</v>
      </c>
      <c r="D82" s="233"/>
    </row>
    <row r="83" spans="2:4" ht="12.75">
      <c r="B83" s="240" t="s">
        <v>218</v>
      </c>
      <c r="C83" s="223" t="s">
        <v>219</v>
      </c>
      <c r="D83" s="233"/>
    </row>
    <row r="84" spans="2:4" ht="12.75">
      <c r="B84" s="240" t="s">
        <v>220</v>
      </c>
      <c r="C84" s="223" t="s">
        <v>221</v>
      </c>
      <c r="D84" s="233"/>
    </row>
    <row r="85" spans="2:4" ht="13.5" thickBot="1">
      <c r="B85" s="241" t="s">
        <v>222</v>
      </c>
      <c r="C85" s="227" t="s">
        <v>223</v>
      </c>
      <c r="D85" s="233"/>
    </row>
    <row r="86" spans="2:4" ht="13.5" thickBot="1">
      <c r="B86" s="237" t="s">
        <v>224</v>
      </c>
      <c r="C86" s="228" t="s">
        <v>225</v>
      </c>
      <c r="D86" s="242"/>
    </row>
    <row r="87" spans="2:4" ht="13.5" thickBot="1">
      <c r="B87" s="237" t="s">
        <v>226</v>
      </c>
      <c r="C87" s="228" t="s">
        <v>227</v>
      </c>
      <c r="D87" s="242"/>
    </row>
    <row r="88" spans="2:4" ht="13.5" thickBot="1">
      <c r="B88" s="237" t="s">
        <v>228</v>
      </c>
      <c r="C88" s="243" t="s">
        <v>229</v>
      </c>
      <c r="D88" s="231">
        <f>+D65+D69+D74+D77+D81+D87+D86</f>
        <v>176367251</v>
      </c>
    </row>
    <row r="89" spans="2:4" ht="13.5" thickBot="1">
      <c r="B89" s="244" t="s">
        <v>230</v>
      </c>
      <c r="C89" s="245" t="s">
        <v>231</v>
      </c>
      <c r="D89" s="231">
        <f>+D64+D88</f>
        <v>333754634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6" sqref="G6:H6"/>
    </sheetView>
  </sheetViews>
  <sheetFormatPr defaultColWidth="9.00390625" defaultRowHeight="12.75"/>
  <cols>
    <col min="7" max="7" width="27.00390625" style="0" customWidth="1"/>
  </cols>
  <sheetData>
    <row r="6" spans="7:8" ht="12.75">
      <c r="G6" s="465" t="s">
        <v>543</v>
      </c>
      <c r="H6" s="465"/>
    </row>
    <row r="8" spans="3:7" ht="12.75">
      <c r="C8" s="156" t="s">
        <v>533</v>
      </c>
      <c r="D8" s="157"/>
      <c r="E8" s="157"/>
      <c r="F8" s="157"/>
      <c r="G8" s="157"/>
    </row>
    <row r="9" ht="12.75">
      <c r="C9" s="2"/>
    </row>
    <row r="10" spans="3:4" ht="12.75">
      <c r="C10" s="510"/>
      <c r="D10" s="510"/>
    </row>
    <row r="12" ht="13.5" thickBot="1">
      <c r="F12" t="s">
        <v>460</v>
      </c>
    </row>
    <row r="13" spans="3:7" ht="13.5" thickBot="1">
      <c r="C13" s="65" t="s">
        <v>59</v>
      </c>
      <c r="D13" s="66"/>
      <c r="E13" s="67"/>
      <c r="F13" s="68"/>
      <c r="G13" s="76" t="s">
        <v>496</v>
      </c>
    </row>
    <row r="14" spans="3:7" ht="12.75">
      <c r="C14" s="69"/>
      <c r="D14" s="56"/>
      <c r="E14" s="56"/>
      <c r="F14" s="70"/>
      <c r="G14" s="75" t="s">
        <v>60</v>
      </c>
    </row>
    <row r="15" spans="3:7" ht="12.75">
      <c r="C15" s="69"/>
      <c r="D15" s="56"/>
      <c r="E15" s="56"/>
      <c r="F15" s="70"/>
      <c r="G15" s="71"/>
    </row>
    <row r="16" spans="3:7" ht="12.75">
      <c r="C16" s="72" t="s">
        <v>61</v>
      </c>
      <c r="D16" s="28"/>
      <c r="E16" s="28"/>
      <c r="F16" s="29"/>
      <c r="G16" s="60"/>
    </row>
    <row r="17" spans="3:7" ht="12.75">
      <c r="C17" s="57"/>
      <c r="D17" s="28"/>
      <c r="E17" s="28"/>
      <c r="F17" s="29"/>
      <c r="G17" s="60"/>
    </row>
    <row r="18" spans="3:7" ht="12.75">
      <c r="C18" s="57" t="s">
        <v>62</v>
      </c>
      <c r="D18" s="28"/>
      <c r="E18" s="28"/>
      <c r="F18" s="29"/>
      <c r="G18" s="60"/>
    </row>
    <row r="19" spans="3:7" ht="12.75">
      <c r="C19" s="57"/>
      <c r="D19" s="28"/>
      <c r="E19" s="28"/>
      <c r="F19" s="29"/>
      <c r="G19" s="60"/>
    </row>
    <row r="20" spans="3:7" ht="12.75">
      <c r="C20" s="57" t="s">
        <v>63</v>
      </c>
      <c r="D20" s="28"/>
      <c r="E20" s="28"/>
      <c r="F20" s="29"/>
      <c r="G20" s="60"/>
    </row>
    <row r="21" spans="3:7" ht="12.75">
      <c r="C21" s="57"/>
      <c r="D21" s="28"/>
      <c r="E21" s="28"/>
      <c r="F21" s="29"/>
      <c r="G21" s="60"/>
    </row>
    <row r="22" spans="3:7" ht="12.75">
      <c r="C22" s="72" t="s">
        <v>64</v>
      </c>
      <c r="D22" s="73"/>
      <c r="E22" s="28"/>
      <c r="F22" s="29"/>
      <c r="G22" s="60"/>
    </row>
    <row r="23" spans="3:7" ht="12.75">
      <c r="C23" s="57"/>
      <c r="D23" s="28"/>
      <c r="E23" s="28"/>
      <c r="F23" s="29"/>
      <c r="G23" s="60"/>
    </row>
    <row r="24" spans="3:7" ht="12.75">
      <c r="C24" s="57"/>
      <c r="D24" s="28"/>
      <c r="E24" s="28"/>
      <c r="F24" s="29"/>
      <c r="G24" s="60"/>
    </row>
    <row r="25" spans="3:7" ht="12.75">
      <c r="C25" s="72" t="s">
        <v>65</v>
      </c>
      <c r="D25" s="73"/>
      <c r="E25" s="28"/>
      <c r="F25" s="29"/>
      <c r="G25" s="60"/>
    </row>
    <row r="26" spans="3:7" ht="12.75">
      <c r="C26" s="57" t="s">
        <v>66</v>
      </c>
      <c r="D26" s="28"/>
      <c r="E26" s="28"/>
      <c r="F26" s="29"/>
      <c r="G26" s="410">
        <v>500000</v>
      </c>
    </row>
    <row r="27" spans="3:7" ht="12.75">
      <c r="C27" s="57" t="s">
        <v>67</v>
      </c>
      <c r="D27" s="28"/>
      <c r="E27" s="28"/>
      <c r="F27" s="29"/>
      <c r="G27" s="77"/>
    </row>
    <row r="28" spans="3:7" ht="12.75">
      <c r="C28" s="57"/>
      <c r="D28" s="28"/>
      <c r="E28" s="28"/>
      <c r="F28" s="29"/>
      <c r="G28" s="77"/>
    </row>
    <row r="29" spans="3:7" ht="12.75">
      <c r="C29" s="72" t="s">
        <v>68</v>
      </c>
      <c r="D29" s="73"/>
      <c r="E29" s="73"/>
      <c r="F29" s="29"/>
      <c r="G29" s="410">
        <v>500000</v>
      </c>
    </row>
    <row r="30" spans="3:7" ht="13.5" thickBot="1">
      <c r="C30" s="61"/>
      <c r="D30" s="64"/>
      <c r="E30" s="64"/>
      <c r="F30" s="62"/>
      <c r="G30" s="74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4" max="4" width="14.875" style="0" customWidth="1"/>
    <col min="5" max="5" width="24.875" style="0" customWidth="1"/>
  </cols>
  <sheetData>
    <row r="5" spans="5:6" ht="12.75">
      <c r="E5" s="465" t="s">
        <v>544</v>
      </c>
      <c r="F5" s="465"/>
    </row>
    <row r="7" spans="3:4" ht="15.75">
      <c r="C7" s="44" t="s">
        <v>51</v>
      </c>
      <c r="D7" s="45"/>
    </row>
    <row r="8" spans="3:4" ht="12.75">
      <c r="C8" s="46"/>
      <c r="D8" s="46"/>
    </row>
    <row r="9" spans="3:4" ht="15.75">
      <c r="C9" s="47" t="s">
        <v>52</v>
      </c>
      <c r="D9" s="46"/>
    </row>
    <row r="10" spans="5:6" ht="12.75">
      <c r="E10" s="510"/>
      <c r="F10" s="510"/>
    </row>
    <row r="12" ht="13.5" thickBot="1"/>
    <row r="13" spans="2:5" ht="15.75">
      <c r="B13" s="48" t="s">
        <v>53</v>
      </c>
      <c r="C13" s="49"/>
      <c r="D13" s="49" t="s">
        <v>54</v>
      </c>
      <c r="E13" s="50" t="s">
        <v>55</v>
      </c>
    </row>
    <row r="14" spans="2:5" ht="16.5" thickBot="1">
      <c r="B14" s="51" t="s">
        <v>56</v>
      </c>
      <c r="C14" s="52"/>
      <c r="D14" s="51"/>
      <c r="E14" s="53"/>
    </row>
    <row r="15" spans="2:5" ht="12.75">
      <c r="B15" s="54"/>
      <c r="C15" s="27"/>
      <c r="D15" s="55"/>
      <c r="E15" s="27"/>
    </row>
    <row r="16" spans="2:5" ht="15.75">
      <c r="B16" s="57" t="s">
        <v>466</v>
      </c>
      <c r="C16" s="29"/>
      <c r="D16" s="58">
        <v>10000000</v>
      </c>
      <c r="E16" s="29" t="s">
        <v>57</v>
      </c>
    </row>
    <row r="17" spans="2:5" ht="15.75">
      <c r="B17" s="57"/>
      <c r="C17" s="29"/>
      <c r="D17" s="59">
        <v>0</v>
      </c>
      <c r="E17" s="29" t="s">
        <v>58</v>
      </c>
    </row>
    <row r="18" spans="2:5" ht="12.75">
      <c r="B18" s="57"/>
      <c r="C18" s="29"/>
      <c r="D18" s="60"/>
      <c r="E18" s="29"/>
    </row>
    <row r="19" spans="2:5" ht="12.75">
      <c r="B19" s="57"/>
      <c r="C19" s="29"/>
      <c r="D19" s="60"/>
      <c r="E19" s="29"/>
    </row>
    <row r="20" spans="2:5" ht="12.75">
      <c r="B20" s="57"/>
      <c r="C20" s="29"/>
      <c r="D20" s="60"/>
      <c r="E20" s="29"/>
    </row>
    <row r="21" spans="2:5" ht="16.5" thickBot="1">
      <c r="B21" s="61"/>
      <c r="C21" s="62"/>
      <c r="D21" s="63">
        <f>SUM(D16:D20)</f>
        <v>10000000</v>
      </c>
      <c r="E21" s="62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23.375" style="0" customWidth="1"/>
  </cols>
  <sheetData>
    <row r="1" spans="3:4" ht="13.5" thickBot="1">
      <c r="C1" s="79" t="s">
        <v>539</v>
      </c>
      <c r="D1" s="79"/>
    </row>
    <row r="2" spans="1:3" ht="24">
      <c r="A2" s="158" t="s">
        <v>37</v>
      </c>
      <c r="B2" s="159" t="s">
        <v>467</v>
      </c>
      <c r="C2" s="160"/>
    </row>
    <row r="3" spans="1:3" ht="13.5" thickBot="1">
      <c r="A3" s="161" t="s">
        <v>391</v>
      </c>
      <c r="B3" s="162" t="s">
        <v>431</v>
      </c>
      <c r="C3" s="163"/>
    </row>
    <row r="4" spans="1:3" ht="14.25" thickBot="1">
      <c r="A4" s="113"/>
      <c r="B4" s="113"/>
      <c r="C4" s="164" t="s">
        <v>390</v>
      </c>
    </row>
    <row r="5" spans="1:3" ht="13.5" thickBot="1">
      <c r="A5" s="165" t="s">
        <v>397</v>
      </c>
      <c r="B5" s="166" t="s">
        <v>398</v>
      </c>
      <c r="C5" s="167" t="s">
        <v>399</v>
      </c>
    </row>
    <row r="6" spans="1:3" ht="13.5" thickBot="1">
      <c r="A6" s="168"/>
      <c r="B6" s="169" t="s">
        <v>80</v>
      </c>
      <c r="C6" s="170" t="s">
        <v>81</v>
      </c>
    </row>
    <row r="7" spans="1:3" ht="13.5" thickBot="1">
      <c r="A7" s="171"/>
      <c r="B7" s="124" t="s">
        <v>0</v>
      </c>
      <c r="C7" s="172"/>
    </row>
    <row r="8" spans="1:3" ht="13.5" thickBot="1">
      <c r="A8" s="168" t="s">
        <v>31</v>
      </c>
      <c r="B8" s="188" t="s">
        <v>432</v>
      </c>
      <c r="C8" s="189">
        <f>SUM(C9:C19)</f>
        <v>0</v>
      </c>
    </row>
    <row r="9" spans="1:3" ht="12.75">
      <c r="A9" s="173" t="s">
        <v>83</v>
      </c>
      <c r="B9" s="190" t="s">
        <v>135</v>
      </c>
      <c r="C9" s="191"/>
    </row>
    <row r="10" spans="1:3" ht="12.75">
      <c r="A10" s="174" t="s">
        <v>84</v>
      </c>
      <c r="B10" s="192" t="s">
        <v>17</v>
      </c>
      <c r="C10" s="193"/>
    </row>
    <row r="11" spans="1:3" ht="12.75">
      <c r="A11" s="174" t="s">
        <v>86</v>
      </c>
      <c r="B11" s="192" t="s">
        <v>138</v>
      </c>
      <c r="C11" s="193"/>
    </row>
    <row r="12" spans="1:3" ht="12.75">
      <c r="A12" s="174" t="s">
        <v>88</v>
      </c>
      <c r="B12" s="192" t="s">
        <v>18</v>
      </c>
      <c r="C12" s="193"/>
    </row>
    <row r="13" spans="1:3" ht="12.75">
      <c r="A13" s="174" t="s">
        <v>90</v>
      </c>
      <c r="B13" s="192" t="s">
        <v>19</v>
      </c>
      <c r="C13" s="193"/>
    </row>
    <row r="14" spans="1:3" ht="12.75">
      <c r="A14" s="174" t="s">
        <v>92</v>
      </c>
      <c r="B14" s="192" t="s">
        <v>20</v>
      </c>
      <c r="C14" s="193"/>
    </row>
    <row r="15" spans="1:3" ht="12.75">
      <c r="A15" s="174" t="s">
        <v>240</v>
      </c>
      <c r="B15" s="194" t="s">
        <v>433</v>
      </c>
      <c r="C15" s="193"/>
    </row>
    <row r="16" spans="1:3" ht="12.75">
      <c r="A16" s="174" t="s">
        <v>242</v>
      </c>
      <c r="B16" s="192" t="s">
        <v>22</v>
      </c>
      <c r="C16" s="195"/>
    </row>
    <row r="17" spans="1:3" ht="12.75">
      <c r="A17" s="174" t="s">
        <v>244</v>
      </c>
      <c r="B17" s="192" t="s">
        <v>147</v>
      </c>
      <c r="C17" s="193"/>
    </row>
    <row r="18" spans="1:3" ht="12.75">
      <c r="A18" s="174" t="s">
        <v>246</v>
      </c>
      <c r="B18" s="192" t="s">
        <v>149</v>
      </c>
      <c r="C18" s="196"/>
    </row>
    <row r="19" spans="1:3" ht="13.5" thickBot="1">
      <c r="A19" s="174" t="s">
        <v>248</v>
      </c>
      <c r="B19" s="194" t="s">
        <v>23</v>
      </c>
      <c r="C19" s="196"/>
    </row>
    <row r="20" spans="1:3" ht="24.75" thickBot="1">
      <c r="A20" s="168" t="s">
        <v>34</v>
      </c>
      <c r="B20" s="188" t="s">
        <v>434</v>
      </c>
      <c r="C20" s="189">
        <f>SUM(C21:C23)</f>
        <v>1732290</v>
      </c>
    </row>
    <row r="21" spans="1:3" ht="12.75">
      <c r="A21" s="174" t="s">
        <v>95</v>
      </c>
      <c r="B21" s="197" t="s">
        <v>96</v>
      </c>
      <c r="C21" s="193"/>
    </row>
    <row r="22" spans="1:3" ht="12.75">
      <c r="A22" s="174" t="s">
        <v>97</v>
      </c>
      <c r="B22" s="192" t="s">
        <v>435</v>
      </c>
      <c r="C22" s="193"/>
    </row>
    <row r="23" spans="1:3" ht="12.75">
      <c r="A23" s="174" t="s">
        <v>99</v>
      </c>
      <c r="B23" s="192" t="s">
        <v>436</v>
      </c>
      <c r="C23" s="193">
        <v>1732290</v>
      </c>
    </row>
    <row r="24" spans="1:3" ht="13.5" thickBot="1">
      <c r="A24" s="174" t="s">
        <v>101</v>
      </c>
      <c r="B24" s="192" t="s">
        <v>437</v>
      </c>
      <c r="C24" s="193"/>
    </row>
    <row r="25" spans="1:3" ht="13.5" thickBot="1">
      <c r="A25" s="175" t="s">
        <v>106</v>
      </c>
      <c r="B25" s="198" t="s">
        <v>10</v>
      </c>
      <c r="C25" s="199"/>
    </row>
    <row r="26" spans="1:3" ht="24.75" thickBot="1">
      <c r="A26" s="175" t="s">
        <v>284</v>
      </c>
      <c r="B26" s="198" t="s">
        <v>438</v>
      </c>
      <c r="C26" s="189">
        <f>+C27+C28</f>
        <v>0</v>
      </c>
    </row>
    <row r="27" spans="1:6" ht="12.75">
      <c r="A27" s="176" t="s">
        <v>121</v>
      </c>
      <c r="B27" s="200" t="s">
        <v>435</v>
      </c>
      <c r="C27" s="201"/>
      <c r="F27" s="215"/>
    </row>
    <row r="28" spans="1:6" ht="12.75">
      <c r="A28" s="176" t="s">
        <v>122</v>
      </c>
      <c r="B28" s="202" t="s">
        <v>439</v>
      </c>
      <c r="C28" s="203"/>
      <c r="F28" s="215"/>
    </row>
    <row r="29" spans="1:3" ht="13.5" thickBot="1">
      <c r="A29" s="174" t="s">
        <v>124</v>
      </c>
      <c r="B29" s="204" t="s">
        <v>440</v>
      </c>
      <c r="C29" s="205"/>
    </row>
    <row r="30" spans="1:3" ht="13.5" thickBot="1">
      <c r="A30" s="175" t="s">
        <v>132</v>
      </c>
      <c r="B30" s="198" t="s">
        <v>441</v>
      </c>
      <c r="C30" s="189">
        <f>+C31+C32+C33</f>
        <v>0</v>
      </c>
    </row>
    <row r="31" spans="1:3" ht="12.75">
      <c r="A31" s="176" t="s">
        <v>134</v>
      </c>
      <c r="B31" s="200" t="s">
        <v>154</v>
      </c>
      <c r="C31" s="201"/>
    </row>
    <row r="32" spans="1:3" ht="12.75">
      <c r="A32" s="176" t="s">
        <v>136</v>
      </c>
      <c r="B32" s="202" t="s">
        <v>25</v>
      </c>
      <c r="C32" s="203"/>
    </row>
    <row r="33" spans="1:3" ht="13.5" thickBot="1">
      <c r="A33" s="174" t="s">
        <v>137</v>
      </c>
      <c r="B33" s="204" t="s">
        <v>72</v>
      </c>
      <c r="C33" s="205"/>
    </row>
    <row r="34" spans="1:3" ht="13.5" thickBot="1">
      <c r="A34" s="175" t="s">
        <v>151</v>
      </c>
      <c r="B34" s="198" t="s">
        <v>26</v>
      </c>
      <c r="C34" s="199"/>
    </row>
    <row r="35" spans="1:3" ht="13.5" thickBot="1">
      <c r="A35" s="175" t="s">
        <v>301</v>
      </c>
      <c r="B35" s="198" t="s">
        <v>73</v>
      </c>
      <c r="C35" s="206"/>
    </row>
    <row r="36" spans="1:3" ht="13.5" thickBot="1">
      <c r="A36" s="168" t="s">
        <v>171</v>
      </c>
      <c r="B36" s="198" t="s">
        <v>442</v>
      </c>
      <c r="C36" s="207">
        <v>1732290</v>
      </c>
    </row>
    <row r="37" spans="1:3" ht="13.5" thickBot="1">
      <c r="A37" s="177" t="s">
        <v>310</v>
      </c>
      <c r="B37" s="198" t="s">
        <v>443</v>
      </c>
      <c r="C37" s="207">
        <f>+C38+C39+C40</f>
        <v>27155819</v>
      </c>
    </row>
    <row r="38" spans="1:3" ht="12.75">
      <c r="A38" s="176" t="s">
        <v>444</v>
      </c>
      <c r="B38" s="200" t="s">
        <v>372</v>
      </c>
      <c r="C38" s="201"/>
    </row>
    <row r="39" spans="1:3" ht="12.75">
      <c r="A39" s="176" t="s">
        <v>445</v>
      </c>
      <c r="B39" s="202" t="s">
        <v>446</v>
      </c>
      <c r="C39" s="203"/>
    </row>
    <row r="40" spans="1:3" ht="13.5" thickBot="1">
      <c r="A40" s="174" t="s">
        <v>447</v>
      </c>
      <c r="B40" s="204" t="s">
        <v>448</v>
      </c>
      <c r="C40" s="205">
        <v>27155819</v>
      </c>
    </row>
    <row r="41" spans="1:3" ht="13.5" thickBot="1">
      <c r="A41" s="177" t="s">
        <v>312</v>
      </c>
      <c r="B41" s="178" t="s">
        <v>449</v>
      </c>
      <c r="C41" s="214">
        <f>+C36+C37</f>
        <v>28888109</v>
      </c>
    </row>
    <row r="42" spans="1:3" ht="12.75">
      <c r="A42" s="179"/>
      <c r="B42" s="127"/>
      <c r="C42" s="209"/>
    </row>
    <row r="43" spans="1:3" ht="13.5" thickBot="1">
      <c r="A43" s="180"/>
      <c r="B43" s="210"/>
      <c r="C43" s="211"/>
    </row>
    <row r="44" spans="1:3" ht="13.5" thickBot="1">
      <c r="A44" s="181"/>
      <c r="B44" s="128" t="s">
        <v>1</v>
      </c>
      <c r="C44" s="208"/>
    </row>
    <row r="45" spans="1:3" ht="13.5" thickBot="1">
      <c r="A45" s="175" t="s">
        <v>31</v>
      </c>
      <c r="B45" s="198" t="s">
        <v>450</v>
      </c>
      <c r="C45" s="189">
        <f>SUM(C46:C50)</f>
        <v>28888109</v>
      </c>
    </row>
    <row r="46" spans="1:3" ht="12.75">
      <c r="A46" s="174" t="s">
        <v>83</v>
      </c>
      <c r="B46" s="197" t="s">
        <v>235</v>
      </c>
      <c r="C46" s="201">
        <v>18857915</v>
      </c>
    </row>
    <row r="47" spans="1:3" ht="12.75">
      <c r="A47" s="174" t="s">
        <v>84</v>
      </c>
      <c r="B47" s="192" t="s">
        <v>236</v>
      </c>
      <c r="C47" s="212">
        <v>3758194</v>
      </c>
    </row>
    <row r="48" spans="1:3" ht="12.75">
      <c r="A48" s="174" t="s">
        <v>86</v>
      </c>
      <c r="B48" s="192" t="s">
        <v>237</v>
      </c>
      <c r="C48" s="212">
        <v>6272000</v>
      </c>
    </row>
    <row r="49" spans="1:3" ht="12.75">
      <c r="A49" s="174" t="s">
        <v>88</v>
      </c>
      <c r="B49" s="192" t="s">
        <v>11</v>
      </c>
      <c r="C49" s="212"/>
    </row>
    <row r="50" spans="1:3" ht="13.5" thickBot="1">
      <c r="A50" s="174" t="s">
        <v>90</v>
      </c>
      <c r="B50" s="192" t="s">
        <v>29</v>
      </c>
      <c r="C50" s="212"/>
    </row>
    <row r="51" spans="1:3" ht="13.5" thickBot="1">
      <c r="A51" s="175" t="s">
        <v>34</v>
      </c>
      <c r="B51" s="198" t="s">
        <v>451</v>
      </c>
      <c r="C51" s="189">
        <f>SUM(C52:C54)</f>
        <v>0</v>
      </c>
    </row>
    <row r="52" spans="1:3" ht="12.75">
      <c r="A52" s="174" t="s">
        <v>95</v>
      </c>
      <c r="B52" s="197" t="s">
        <v>4</v>
      </c>
      <c r="C52" s="201"/>
    </row>
    <row r="53" spans="1:3" ht="12.75">
      <c r="A53" s="174" t="s">
        <v>97</v>
      </c>
      <c r="B53" s="192" t="s">
        <v>3</v>
      </c>
      <c r="C53" s="212"/>
    </row>
    <row r="54" spans="1:3" ht="12.75">
      <c r="A54" s="174" t="s">
        <v>99</v>
      </c>
      <c r="B54" s="192" t="s">
        <v>452</v>
      </c>
      <c r="C54" s="212"/>
    </row>
    <row r="55" spans="1:3" ht="13.5" thickBot="1">
      <c r="A55" s="174" t="s">
        <v>101</v>
      </c>
      <c r="B55" s="192" t="s">
        <v>453</v>
      </c>
      <c r="C55" s="212"/>
    </row>
    <row r="56" spans="1:3" ht="13.5" thickBot="1">
      <c r="A56" s="175" t="s">
        <v>106</v>
      </c>
      <c r="B56" s="198" t="s">
        <v>9</v>
      </c>
      <c r="C56" s="199"/>
    </row>
    <row r="57" spans="1:3" ht="13.5" thickBot="1">
      <c r="A57" s="175" t="s">
        <v>284</v>
      </c>
      <c r="B57" s="182" t="s">
        <v>454</v>
      </c>
      <c r="C57" s="213">
        <f>+C45+C51+C56</f>
        <v>28888109</v>
      </c>
    </row>
    <row r="58" spans="1:3" ht="13.5" thickBot="1">
      <c r="A58" s="183"/>
      <c r="B58" s="184"/>
      <c r="C58" s="185"/>
    </row>
    <row r="59" spans="1:3" ht="13.5" thickBot="1">
      <c r="A59" s="129" t="s">
        <v>419</v>
      </c>
      <c r="B59" s="186"/>
      <c r="C59" s="187">
        <v>6</v>
      </c>
    </row>
    <row r="60" spans="1:3" ht="13.5" thickBot="1">
      <c r="A60" s="129" t="s">
        <v>462</v>
      </c>
      <c r="B60" s="186"/>
      <c r="C60" s="187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1.25390625" style="0" customWidth="1"/>
    <col min="2" max="2" width="53.75390625" style="0" customWidth="1"/>
    <col min="3" max="3" width="26.00390625" style="0" customWidth="1"/>
  </cols>
  <sheetData>
    <row r="1" ht="13.5" thickBot="1">
      <c r="C1" s="79" t="s">
        <v>540</v>
      </c>
    </row>
    <row r="2" spans="1:3" ht="24">
      <c r="A2" s="158" t="s">
        <v>37</v>
      </c>
      <c r="B2" s="159" t="s">
        <v>468</v>
      </c>
      <c r="C2" s="160"/>
    </row>
    <row r="3" spans="1:3" ht="13.5" thickBot="1">
      <c r="A3" s="161" t="s">
        <v>391</v>
      </c>
      <c r="B3" s="162" t="s">
        <v>431</v>
      </c>
      <c r="C3" s="163"/>
    </row>
    <row r="4" spans="1:3" ht="14.25" thickBot="1">
      <c r="A4" s="113"/>
      <c r="B4" s="113"/>
      <c r="C4" s="164" t="s">
        <v>390</v>
      </c>
    </row>
    <row r="5" spans="1:3" ht="13.5" thickBot="1">
      <c r="A5" s="165" t="s">
        <v>397</v>
      </c>
      <c r="B5" s="166" t="s">
        <v>398</v>
      </c>
      <c r="C5" s="167" t="s">
        <v>399</v>
      </c>
    </row>
    <row r="6" spans="1:3" ht="13.5" thickBot="1">
      <c r="A6" s="168"/>
      <c r="B6" s="169" t="s">
        <v>80</v>
      </c>
      <c r="C6" s="170" t="s">
        <v>81</v>
      </c>
    </row>
    <row r="7" spans="1:3" ht="13.5" thickBot="1">
      <c r="A7" s="171"/>
      <c r="B7" s="124" t="s">
        <v>0</v>
      </c>
      <c r="C7" s="172"/>
    </row>
    <row r="8" spans="1:3" ht="13.5" thickBot="1">
      <c r="A8" s="168" t="s">
        <v>31</v>
      </c>
      <c r="B8" s="188" t="s">
        <v>432</v>
      </c>
      <c r="C8" s="189">
        <f>SUM(C10:C19)</f>
        <v>13166264</v>
      </c>
    </row>
    <row r="9" spans="1:2" ht="12.75">
      <c r="A9" s="173" t="s">
        <v>83</v>
      </c>
      <c r="B9" s="190" t="s">
        <v>135</v>
      </c>
    </row>
    <row r="10" spans="1:3" ht="12.75">
      <c r="A10" s="174" t="s">
        <v>84</v>
      </c>
      <c r="B10" s="192" t="s">
        <v>17</v>
      </c>
      <c r="C10" s="193">
        <v>4117680</v>
      </c>
    </row>
    <row r="11" spans="1:3" ht="12.75">
      <c r="A11" s="174" t="s">
        <v>86</v>
      </c>
      <c r="B11" s="192" t="s">
        <v>138</v>
      </c>
      <c r="C11" s="193"/>
    </row>
    <row r="12" spans="1:3" ht="12.75">
      <c r="A12" s="174" t="s">
        <v>88</v>
      </c>
      <c r="B12" s="192" t="s">
        <v>18</v>
      </c>
      <c r="C12" s="193"/>
    </row>
    <row r="13" spans="1:3" ht="13.5" thickBot="1">
      <c r="A13" s="174" t="s">
        <v>90</v>
      </c>
      <c r="B13" s="192" t="s">
        <v>19</v>
      </c>
      <c r="C13" s="193">
        <v>7040063</v>
      </c>
    </row>
    <row r="14" spans="1:3" ht="12.75">
      <c r="A14" s="174" t="s">
        <v>92</v>
      </c>
      <c r="B14" s="192" t="s">
        <v>20</v>
      </c>
      <c r="C14" s="191"/>
    </row>
    <row r="15" spans="1:3" ht="12.75">
      <c r="A15" s="174" t="s">
        <v>240</v>
      </c>
      <c r="B15" s="194" t="s">
        <v>433</v>
      </c>
      <c r="C15" s="193"/>
    </row>
    <row r="16" spans="1:3" ht="12.75">
      <c r="A16" s="174" t="s">
        <v>242</v>
      </c>
      <c r="B16" s="192" t="s">
        <v>22</v>
      </c>
      <c r="C16" s="195"/>
    </row>
    <row r="17" spans="1:3" ht="12.75">
      <c r="A17" s="174" t="s">
        <v>244</v>
      </c>
      <c r="B17" s="192" t="s">
        <v>147</v>
      </c>
      <c r="C17" s="193"/>
    </row>
    <row r="18" spans="1:3" ht="12.75">
      <c r="A18" s="174" t="s">
        <v>246</v>
      </c>
      <c r="B18" s="192" t="s">
        <v>149</v>
      </c>
      <c r="C18" s="196"/>
    </row>
    <row r="19" spans="1:3" ht="13.5" thickBot="1">
      <c r="A19" s="174" t="s">
        <v>248</v>
      </c>
      <c r="B19" s="194" t="s">
        <v>23</v>
      </c>
      <c r="C19" s="196">
        <v>2008521</v>
      </c>
    </row>
    <row r="20" spans="1:3" ht="24.75" thickBot="1">
      <c r="A20" s="168" t="s">
        <v>34</v>
      </c>
      <c r="B20" s="188" t="s">
        <v>434</v>
      </c>
      <c r="C20" s="189">
        <f>SUM(C21:C23)</f>
        <v>0</v>
      </c>
    </row>
    <row r="21" spans="1:3" ht="12.75">
      <c r="A21" s="174" t="s">
        <v>95</v>
      </c>
      <c r="B21" s="197" t="s">
        <v>96</v>
      </c>
      <c r="C21" s="193"/>
    </row>
    <row r="22" spans="1:3" ht="12.75">
      <c r="A22" s="174" t="s">
        <v>97</v>
      </c>
      <c r="B22" s="192" t="s">
        <v>435</v>
      </c>
      <c r="C22" s="193"/>
    </row>
    <row r="23" spans="1:3" ht="12.75">
      <c r="A23" s="174" t="s">
        <v>99</v>
      </c>
      <c r="B23" s="192" t="s">
        <v>436</v>
      </c>
      <c r="C23" s="193"/>
    </row>
    <row r="24" spans="1:3" ht="13.5" thickBot="1">
      <c r="A24" s="174" t="s">
        <v>101</v>
      </c>
      <c r="B24" s="192" t="s">
        <v>437</v>
      </c>
      <c r="C24" s="193"/>
    </row>
    <row r="25" spans="1:3" ht="13.5" thickBot="1">
      <c r="A25" s="175" t="s">
        <v>106</v>
      </c>
      <c r="B25" s="198" t="s">
        <v>10</v>
      </c>
      <c r="C25" s="199"/>
    </row>
    <row r="26" spans="1:3" ht="24.75" thickBot="1">
      <c r="A26" s="175" t="s">
        <v>284</v>
      </c>
      <c r="B26" s="198" t="s">
        <v>438</v>
      </c>
      <c r="C26" s="189">
        <f>+C27+C28</f>
        <v>0</v>
      </c>
    </row>
    <row r="27" spans="1:3" ht="12.75">
      <c r="A27" s="176" t="s">
        <v>121</v>
      </c>
      <c r="B27" s="200" t="s">
        <v>435</v>
      </c>
      <c r="C27" s="201"/>
    </row>
    <row r="28" spans="1:3" ht="12.75">
      <c r="A28" s="176" t="s">
        <v>122</v>
      </c>
      <c r="B28" s="202" t="s">
        <v>439</v>
      </c>
      <c r="C28" s="203"/>
    </row>
    <row r="29" spans="1:3" ht="13.5" thickBot="1">
      <c r="A29" s="174" t="s">
        <v>124</v>
      </c>
      <c r="B29" s="204" t="s">
        <v>440</v>
      </c>
      <c r="C29" s="205"/>
    </row>
    <row r="30" spans="1:3" ht="13.5" thickBot="1">
      <c r="A30" s="175" t="s">
        <v>132</v>
      </c>
      <c r="B30" s="198" t="s">
        <v>441</v>
      </c>
      <c r="C30" s="189">
        <f>+C31+C32+C33</f>
        <v>0</v>
      </c>
    </row>
    <row r="31" spans="1:3" ht="12.75">
      <c r="A31" s="176" t="s">
        <v>134</v>
      </c>
      <c r="B31" s="200" t="s">
        <v>154</v>
      </c>
      <c r="C31" s="201"/>
    </row>
    <row r="32" spans="1:3" ht="12.75">
      <c r="A32" s="176" t="s">
        <v>136</v>
      </c>
      <c r="B32" s="202" t="s">
        <v>25</v>
      </c>
      <c r="C32" s="203"/>
    </row>
    <row r="33" spans="1:3" ht="13.5" thickBot="1">
      <c r="A33" s="174" t="s">
        <v>137</v>
      </c>
      <c r="B33" s="204" t="s">
        <v>72</v>
      </c>
      <c r="C33" s="205"/>
    </row>
    <row r="34" spans="1:3" ht="13.5" thickBot="1">
      <c r="A34" s="175" t="s">
        <v>151</v>
      </c>
      <c r="B34" s="198" t="s">
        <v>26</v>
      </c>
      <c r="C34" s="199"/>
    </row>
    <row r="35" spans="1:3" ht="13.5" thickBot="1">
      <c r="A35" s="175" t="s">
        <v>301</v>
      </c>
      <c r="B35" s="198" t="s">
        <v>73</v>
      </c>
      <c r="C35" s="206"/>
    </row>
    <row r="36" spans="1:3" ht="13.5" thickBot="1">
      <c r="A36" s="168" t="s">
        <v>171</v>
      </c>
      <c r="B36" s="198" t="s">
        <v>442</v>
      </c>
      <c r="C36" s="207"/>
    </row>
    <row r="37" spans="1:3" ht="13.5" thickBot="1">
      <c r="A37" s="177" t="s">
        <v>310</v>
      </c>
      <c r="B37" s="198" t="s">
        <v>443</v>
      </c>
      <c r="C37" s="207">
        <f>C38+C40</f>
        <v>17615251</v>
      </c>
    </row>
    <row r="38" spans="1:3" ht="12.75">
      <c r="A38" s="176" t="s">
        <v>444</v>
      </c>
      <c r="B38" s="200" t="s">
        <v>372</v>
      </c>
      <c r="C38" s="201"/>
    </row>
    <row r="39" spans="1:3" ht="12.75">
      <c r="A39" s="176" t="s">
        <v>445</v>
      </c>
      <c r="B39" s="202" t="s">
        <v>446</v>
      </c>
      <c r="C39" s="203"/>
    </row>
    <row r="40" spans="1:3" ht="13.5" thickBot="1">
      <c r="A40" s="174" t="s">
        <v>447</v>
      </c>
      <c r="B40" s="204" t="s">
        <v>448</v>
      </c>
      <c r="C40" s="205">
        <v>17615251</v>
      </c>
    </row>
    <row r="41" spans="1:3" ht="13.5" thickBot="1">
      <c r="A41" s="177" t="s">
        <v>312</v>
      </c>
      <c r="B41" s="178" t="s">
        <v>449</v>
      </c>
      <c r="C41" s="207">
        <f>C8+C37</f>
        <v>30781515</v>
      </c>
    </row>
    <row r="42" spans="1:3" ht="12.75">
      <c r="A42" s="179"/>
      <c r="B42" s="127"/>
      <c r="C42" s="209"/>
    </row>
    <row r="43" spans="1:3" ht="13.5" thickBot="1">
      <c r="A43" s="180"/>
      <c r="B43" s="210"/>
      <c r="C43" s="211"/>
    </row>
    <row r="44" spans="1:3" ht="13.5" thickBot="1">
      <c r="A44" s="181"/>
      <c r="B44" s="128" t="s">
        <v>1</v>
      </c>
      <c r="C44" s="208"/>
    </row>
    <row r="45" spans="1:3" ht="13.5" thickBot="1">
      <c r="A45" s="175" t="s">
        <v>31</v>
      </c>
      <c r="B45" s="198" t="s">
        <v>450</v>
      </c>
      <c r="C45" s="189">
        <f>C46+C47+C48+C50</f>
        <v>30781515</v>
      </c>
    </row>
    <row r="46" spans="1:3" ht="12.75">
      <c r="A46" s="174" t="s">
        <v>83</v>
      </c>
      <c r="B46" s="197" t="s">
        <v>235</v>
      </c>
      <c r="C46" s="201">
        <v>8937318</v>
      </c>
    </row>
    <row r="47" spans="1:3" ht="12.75">
      <c r="A47" s="174" t="s">
        <v>84</v>
      </c>
      <c r="B47" s="192" t="s">
        <v>236</v>
      </c>
      <c r="C47" s="212">
        <v>1830511</v>
      </c>
    </row>
    <row r="48" spans="1:3" ht="12.75">
      <c r="A48" s="174" t="s">
        <v>86</v>
      </c>
      <c r="B48" s="192" t="s">
        <v>237</v>
      </c>
      <c r="C48" s="212">
        <v>20013686</v>
      </c>
    </row>
    <row r="49" spans="1:3" ht="12.75">
      <c r="A49" s="174" t="s">
        <v>88</v>
      </c>
      <c r="B49" s="192" t="s">
        <v>11</v>
      </c>
      <c r="C49" s="212"/>
    </row>
    <row r="50" spans="1:3" ht="13.5" thickBot="1">
      <c r="A50" s="174" t="s">
        <v>90</v>
      </c>
      <c r="B50" s="192" t="s">
        <v>29</v>
      </c>
      <c r="C50" s="212"/>
    </row>
    <row r="51" spans="1:3" ht="13.5" thickBot="1">
      <c r="A51" s="175" t="s">
        <v>34</v>
      </c>
      <c r="B51" s="198" t="s">
        <v>451</v>
      </c>
      <c r="C51" s="189">
        <f>SUM(C52:C54)</f>
        <v>0</v>
      </c>
    </row>
    <row r="52" spans="1:3" ht="12.75">
      <c r="A52" s="174" t="s">
        <v>95</v>
      </c>
      <c r="B52" s="197" t="s">
        <v>4</v>
      </c>
      <c r="C52" s="201"/>
    </row>
    <row r="53" spans="1:3" ht="12.75">
      <c r="A53" s="174" t="s">
        <v>97</v>
      </c>
      <c r="B53" s="192" t="s">
        <v>3</v>
      </c>
      <c r="C53" s="212"/>
    </row>
    <row r="54" spans="1:3" ht="12.75">
      <c r="A54" s="174" t="s">
        <v>99</v>
      </c>
      <c r="B54" s="192" t="s">
        <v>452</v>
      </c>
      <c r="C54" s="212"/>
    </row>
    <row r="55" spans="1:3" ht="13.5" thickBot="1">
      <c r="A55" s="174" t="s">
        <v>101</v>
      </c>
      <c r="B55" s="192" t="s">
        <v>453</v>
      </c>
      <c r="C55" s="212"/>
    </row>
    <row r="56" spans="1:3" ht="13.5" thickBot="1">
      <c r="A56" s="175" t="s">
        <v>106</v>
      </c>
      <c r="B56" s="198" t="s">
        <v>9</v>
      </c>
      <c r="C56" s="199"/>
    </row>
    <row r="57" spans="1:3" ht="13.5" thickBot="1">
      <c r="A57" s="175" t="s">
        <v>284</v>
      </c>
      <c r="B57" s="182" t="s">
        <v>454</v>
      </c>
      <c r="C57" s="213">
        <f>C45+C51+C56</f>
        <v>30781515</v>
      </c>
    </row>
    <row r="58" spans="1:3" ht="13.5" thickBot="1">
      <c r="A58" s="183"/>
      <c r="B58" s="184"/>
      <c r="C58" s="185"/>
    </row>
    <row r="59" spans="1:3" ht="13.5" thickBot="1">
      <c r="A59" s="129" t="s">
        <v>419</v>
      </c>
      <c r="B59" s="186"/>
      <c r="C59" s="187">
        <v>4</v>
      </c>
    </row>
    <row r="60" spans="1:3" ht="13.5" thickBot="1">
      <c r="A60" s="129" t="s">
        <v>461</v>
      </c>
      <c r="B60" s="186"/>
      <c r="C60" s="187">
        <v>4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6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6.00390625" style="0" customWidth="1"/>
    <col min="2" max="2" width="42.125" style="0" customWidth="1"/>
    <col min="3" max="3" width="24.00390625" style="0" customWidth="1"/>
  </cols>
  <sheetData>
    <row r="2" ht="12.75">
      <c r="B2" s="416" t="s">
        <v>469</v>
      </c>
    </row>
    <row r="3" ht="18" customHeight="1" thickBot="1">
      <c r="C3" s="79" t="s">
        <v>541</v>
      </c>
    </row>
    <row r="4" spans="1:3" ht="24">
      <c r="A4" s="158" t="s">
        <v>37</v>
      </c>
      <c r="B4" s="159" t="s">
        <v>465</v>
      </c>
      <c r="C4" s="160"/>
    </row>
    <row r="5" spans="1:3" ht="13.5" thickBot="1">
      <c r="A5" s="161" t="s">
        <v>391</v>
      </c>
      <c r="B5" s="162" t="s">
        <v>431</v>
      </c>
      <c r="C5" s="163"/>
    </row>
    <row r="6" spans="1:3" ht="14.25" thickBot="1">
      <c r="A6" s="113"/>
      <c r="B6" s="113"/>
      <c r="C6" s="164" t="s">
        <v>390</v>
      </c>
    </row>
    <row r="7" spans="1:3" ht="13.5" thickBot="1">
      <c r="A7" s="165" t="s">
        <v>397</v>
      </c>
      <c r="B7" s="166" t="s">
        <v>398</v>
      </c>
      <c r="C7" s="167" t="s">
        <v>399</v>
      </c>
    </row>
    <row r="8" spans="1:3" ht="13.5" thickBot="1">
      <c r="A8" s="168"/>
      <c r="B8" s="169" t="s">
        <v>80</v>
      </c>
      <c r="C8" s="170" t="s">
        <v>81</v>
      </c>
    </row>
    <row r="9" spans="1:3" ht="13.5" thickBot="1">
      <c r="A9" s="171"/>
      <c r="B9" s="124" t="s">
        <v>0</v>
      </c>
      <c r="C9" s="172"/>
    </row>
    <row r="10" spans="1:3" ht="13.5" thickBot="1">
      <c r="A10" s="168" t="s">
        <v>31</v>
      </c>
      <c r="B10" s="188" t="s">
        <v>432</v>
      </c>
      <c r="C10" s="189">
        <f>SUM(C11:C21)</f>
        <v>11157743</v>
      </c>
    </row>
    <row r="11" spans="1:3" ht="12.75">
      <c r="A11" s="173" t="s">
        <v>83</v>
      </c>
      <c r="B11" s="190" t="s">
        <v>135</v>
      </c>
      <c r="C11" s="191"/>
    </row>
    <row r="12" spans="1:3" ht="12.75">
      <c r="A12" s="174" t="s">
        <v>84</v>
      </c>
      <c r="B12" s="192" t="s">
        <v>17</v>
      </c>
      <c r="C12" s="193">
        <v>4117680</v>
      </c>
    </row>
    <row r="13" spans="1:3" ht="12.75">
      <c r="A13" s="174" t="s">
        <v>86</v>
      </c>
      <c r="B13" s="192" t="s">
        <v>138</v>
      </c>
      <c r="C13" s="193"/>
    </row>
    <row r="14" spans="1:3" ht="12.75">
      <c r="A14" s="174" t="s">
        <v>88</v>
      </c>
      <c r="B14" s="192" t="s">
        <v>18</v>
      </c>
      <c r="C14" s="193"/>
    </row>
    <row r="15" spans="1:3" ht="21.75" customHeight="1">
      <c r="A15" s="174" t="s">
        <v>90</v>
      </c>
      <c r="B15" s="192" t="s">
        <v>19</v>
      </c>
      <c r="C15" s="193">
        <v>7040063</v>
      </c>
    </row>
    <row r="16" spans="1:3" ht="12.75">
      <c r="A16" s="174" t="s">
        <v>92</v>
      </c>
      <c r="B16" s="192" t="s">
        <v>20</v>
      </c>
      <c r="C16" s="193"/>
    </row>
    <row r="17" spans="1:3" ht="12.75">
      <c r="A17" s="174" t="s">
        <v>240</v>
      </c>
      <c r="B17" s="194" t="s">
        <v>433</v>
      </c>
      <c r="C17" s="193"/>
    </row>
    <row r="18" spans="1:3" ht="12.75">
      <c r="A18" s="174" t="s">
        <v>242</v>
      </c>
      <c r="B18" s="192" t="s">
        <v>22</v>
      </c>
      <c r="C18" s="195"/>
    </row>
    <row r="19" spans="1:3" ht="12.75">
      <c r="A19" s="174" t="s">
        <v>244</v>
      </c>
      <c r="B19" s="192" t="s">
        <v>147</v>
      </c>
      <c r="C19" s="193"/>
    </row>
    <row r="20" spans="1:3" ht="12.75">
      <c r="A20" s="174" t="s">
        <v>246</v>
      </c>
      <c r="B20" s="192" t="s">
        <v>149</v>
      </c>
      <c r="C20" s="196"/>
    </row>
    <row r="21" spans="1:3" ht="13.5" thickBot="1">
      <c r="A21" s="174" t="s">
        <v>248</v>
      </c>
      <c r="B21" s="194" t="s">
        <v>23</v>
      </c>
      <c r="C21" s="196"/>
    </row>
    <row r="22" spans="1:3" ht="24.75" thickBot="1">
      <c r="A22" s="168" t="s">
        <v>34</v>
      </c>
      <c r="B22" s="188" t="s">
        <v>434</v>
      </c>
      <c r="C22" s="189">
        <f>SUM(C23:C25)</f>
        <v>2008521</v>
      </c>
    </row>
    <row r="23" spans="1:3" ht="12.75">
      <c r="A23" s="174" t="s">
        <v>95</v>
      </c>
      <c r="B23" s="197" t="s">
        <v>96</v>
      </c>
      <c r="C23" s="193"/>
    </row>
    <row r="24" spans="1:3" ht="24">
      <c r="A24" s="174" t="s">
        <v>97</v>
      </c>
      <c r="B24" s="192" t="s">
        <v>435</v>
      </c>
      <c r="C24" s="193"/>
    </row>
    <row r="25" spans="1:3" ht="24">
      <c r="A25" s="174" t="s">
        <v>99</v>
      </c>
      <c r="B25" s="192" t="s">
        <v>436</v>
      </c>
      <c r="C25" s="193">
        <v>2008521</v>
      </c>
    </row>
    <row r="26" spans="1:3" ht="13.5" thickBot="1">
      <c r="A26" s="174" t="s">
        <v>101</v>
      </c>
      <c r="B26" s="192" t="s">
        <v>437</v>
      </c>
      <c r="C26" s="193"/>
    </row>
    <row r="27" spans="1:3" ht="13.5" thickBot="1">
      <c r="A27" s="175" t="s">
        <v>106</v>
      </c>
      <c r="B27" s="198" t="s">
        <v>10</v>
      </c>
      <c r="C27" s="199"/>
    </row>
    <row r="28" spans="1:3" ht="24.75" thickBot="1">
      <c r="A28" s="175" t="s">
        <v>284</v>
      </c>
      <c r="B28" s="198" t="s">
        <v>438</v>
      </c>
      <c r="C28" s="189">
        <f>+C29+C30</f>
        <v>0</v>
      </c>
    </row>
    <row r="29" spans="1:3" ht="24">
      <c r="A29" s="176" t="s">
        <v>121</v>
      </c>
      <c r="B29" s="200" t="s">
        <v>435</v>
      </c>
      <c r="C29" s="201"/>
    </row>
    <row r="30" spans="1:3" ht="24">
      <c r="A30" s="176" t="s">
        <v>122</v>
      </c>
      <c r="B30" s="202" t="s">
        <v>439</v>
      </c>
      <c r="C30" s="203"/>
    </row>
    <row r="31" spans="1:3" ht="13.5" thickBot="1">
      <c r="A31" s="174" t="s">
        <v>124</v>
      </c>
      <c r="B31" s="204" t="s">
        <v>440</v>
      </c>
      <c r="C31" s="205"/>
    </row>
    <row r="32" spans="1:3" ht="13.5" thickBot="1">
      <c r="A32" s="175" t="s">
        <v>132</v>
      </c>
      <c r="B32" s="198" t="s">
        <v>441</v>
      </c>
      <c r="C32" s="189">
        <f>+C33+C34+C35</f>
        <v>0</v>
      </c>
    </row>
    <row r="33" spans="1:3" ht="12.75">
      <c r="A33" s="176" t="s">
        <v>134</v>
      </c>
      <c r="B33" s="200" t="s">
        <v>154</v>
      </c>
      <c r="C33" s="201"/>
    </row>
    <row r="34" spans="1:3" ht="12.75">
      <c r="A34" s="176" t="s">
        <v>136</v>
      </c>
      <c r="B34" s="202" t="s">
        <v>25</v>
      </c>
      <c r="C34" s="203"/>
    </row>
    <row r="35" spans="1:3" ht="13.5" thickBot="1">
      <c r="A35" s="174" t="s">
        <v>137</v>
      </c>
      <c r="B35" s="204" t="s">
        <v>72</v>
      </c>
      <c r="C35" s="205"/>
    </row>
    <row r="36" spans="1:3" ht="13.5" thickBot="1">
      <c r="A36" s="175" t="s">
        <v>151</v>
      </c>
      <c r="B36" s="198" t="s">
        <v>26</v>
      </c>
      <c r="C36" s="199"/>
    </row>
    <row r="37" spans="1:3" ht="13.5" thickBot="1">
      <c r="A37" s="175" t="s">
        <v>301</v>
      </c>
      <c r="B37" s="198" t="s">
        <v>73</v>
      </c>
      <c r="C37" s="206"/>
    </row>
    <row r="38" spans="1:3" ht="24.75" thickBot="1">
      <c r="A38" s="168" t="s">
        <v>171</v>
      </c>
      <c r="B38" s="198" t="s">
        <v>442</v>
      </c>
      <c r="C38" s="207">
        <f>+C10+C22+C27+C28+C32+C36+C37</f>
        <v>13166264</v>
      </c>
    </row>
    <row r="39" spans="1:3" ht="13.5" thickBot="1">
      <c r="A39" s="177" t="s">
        <v>310</v>
      </c>
      <c r="B39" s="198" t="s">
        <v>443</v>
      </c>
      <c r="C39" s="207">
        <f>+C40+C41+C42</f>
        <v>46503360</v>
      </c>
    </row>
    <row r="40" spans="1:3" ht="12.75">
      <c r="A40" s="176" t="s">
        <v>444</v>
      </c>
      <c r="B40" s="200" t="s">
        <v>372</v>
      </c>
      <c r="C40" s="201">
        <v>1732290</v>
      </c>
    </row>
    <row r="41" spans="1:3" ht="12.75">
      <c r="A41" s="176" t="s">
        <v>445</v>
      </c>
      <c r="B41" s="202" t="s">
        <v>446</v>
      </c>
      <c r="C41" s="203"/>
    </row>
    <row r="42" spans="1:3" ht="24.75" thickBot="1">
      <c r="A42" s="174" t="s">
        <v>447</v>
      </c>
      <c r="B42" s="204" t="s">
        <v>448</v>
      </c>
      <c r="C42" s="205">
        <v>44771070</v>
      </c>
    </row>
    <row r="43" spans="1:3" ht="13.5" thickBot="1">
      <c r="A43" s="177" t="s">
        <v>312</v>
      </c>
      <c r="B43" s="178" t="s">
        <v>449</v>
      </c>
      <c r="C43" s="214">
        <f>+C38+C39</f>
        <v>59669624</v>
      </c>
    </row>
    <row r="44" spans="1:3" ht="12.75">
      <c r="A44" s="179"/>
      <c r="B44" s="127"/>
      <c r="C44" s="209"/>
    </row>
    <row r="45" spans="1:3" ht="13.5" thickBot="1">
      <c r="A45" s="180"/>
      <c r="B45" s="210"/>
      <c r="C45" s="211"/>
    </row>
    <row r="46" spans="1:3" ht="13.5" thickBot="1">
      <c r="A46" s="181"/>
      <c r="B46" s="128" t="s">
        <v>1</v>
      </c>
      <c r="C46" s="208"/>
    </row>
    <row r="47" spans="1:3" ht="13.5" thickBot="1">
      <c r="A47" s="175" t="s">
        <v>31</v>
      </c>
      <c r="B47" s="198" t="s">
        <v>450</v>
      </c>
      <c r="C47" s="189">
        <f>SUM(C48:C52)</f>
        <v>59669624</v>
      </c>
    </row>
    <row r="48" spans="1:3" ht="12.75">
      <c r="A48" s="174" t="s">
        <v>83</v>
      </c>
      <c r="B48" s="197" t="s">
        <v>235</v>
      </c>
      <c r="C48" s="201">
        <v>27795233</v>
      </c>
    </row>
    <row r="49" spans="1:3" ht="24">
      <c r="A49" s="174" t="s">
        <v>84</v>
      </c>
      <c r="B49" s="192" t="s">
        <v>236</v>
      </c>
      <c r="C49" s="212">
        <v>5588705</v>
      </c>
    </row>
    <row r="50" spans="1:3" ht="12.75">
      <c r="A50" s="174" t="s">
        <v>86</v>
      </c>
      <c r="B50" s="192" t="s">
        <v>237</v>
      </c>
      <c r="C50" s="212">
        <v>26285686</v>
      </c>
    </row>
    <row r="51" spans="1:3" ht="12.75">
      <c r="A51" s="174" t="s">
        <v>88</v>
      </c>
      <c r="B51" s="192" t="s">
        <v>11</v>
      </c>
      <c r="C51" s="212"/>
    </row>
    <row r="52" spans="1:3" ht="13.5" thickBot="1">
      <c r="A52" s="174" t="s">
        <v>90</v>
      </c>
      <c r="B52" s="192" t="s">
        <v>29</v>
      </c>
      <c r="C52" s="212"/>
    </row>
    <row r="53" spans="1:3" ht="13.5" thickBot="1">
      <c r="A53" s="175" t="s">
        <v>34</v>
      </c>
      <c r="B53" s="198" t="s">
        <v>451</v>
      </c>
      <c r="C53" s="189">
        <f>SUM(C54:C56)</f>
        <v>0</v>
      </c>
    </row>
    <row r="54" spans="1:3" ht="12.75">
      <c r="A54" s="174" t="s">
        <v>95</v>
      </c>
      <c r="B54" s="197" t="s">
        <v>4</v>
      </c>
      <c r="C54" s="201"/>
    </row>
    <row r="55" spans="1:3" ht="12.75">
      <c r="A55" s="174" t="s">
        <v>97</v>
      </c>
      <c r="B55" s="192" t="s">
        <v>3</v>
      </c>
      <c r="C55" s="212"/>
    </row>
    <row r="56" spans="1:3" ht="12.75">
      <c r="A56" s="174" t="s">
        <v>99</v>
      </c>
      <c r="B56" s="192" t="s">
        <v>452</v>
      </c>
      <c r="C56" s="212"/>
    </row>
    <row r="57" spans="1:3" ht="24.75" thickBot="1">
      <c r="A57" s="174" t="s">
        <v>101</v>
      </c>
      <c r="B57" s="192" t="s">
        <v>453</v>
      </c>
      <c r="C57" s="212"/>
    </row>
    <row r="58" spans="1:3" ht="13.5" thickBot="1">
      <c r="A58" s="175" t="s">
        <v>106</v>
      </c>
      <c r="B58" s="198" t="s">
        <v>9</v>
      </c>
      <c r="C58" s="199"/>
    </row>
    <row r="59" spans="1:3" ht="13.5" thickBot="1">
      <c r="A59" s="175" t="s">
        <v>284</v>
      </c>
      <c r="B59" s="182" t="s">
        <v>454</v>
      </c>
      <c r="C59" s="213">
        <f>+C47+C53+C58</f>
        <v>59669624</v>
      </c>
    </row>
    <row r="60" spans="1:3" ht="13.5" thickBot="1">
      <c r="A60" s="183"/>
      <c r="B60" s="184"/>
      <c r="C60" s="185"/>
    </row>
    <row r="61" spans="1:3" ht="13.5" thickBot="1">
      <c r="A61" s="129" t="s">
        <v>419</v>
      </c>
      <c r="B61" s="186"/>
      <c r="C61" s="187">
        <v>10</v>
      </c>
    </row>
    <row r="62" spans="1:3" ht="13.5" thickBot="1">
      <c r="A62" s="129" t="s">
        <v>462</v>
      </c>
      <c r="B62" s="186"/>
      <c r="C62" s="187">
        <v>10</v>
      </c>
    </row>
  </sheetData>
  <sheetProtection/>
  <printOptions/>
  <pageMargins left="0.7" right="0.7" top="0.75" bottom="0.75" header="0.3" footer="0.3"/>
  <pageSetup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1">
      <selection activeCell="D3" sqref="D3:F3"/>
    </sheetView>
  </sheetViews>
  <sheetFormatPr defaultColWidth="9.00390625" defaultRowHeight="12.75"/>
  <cols>
    <col min="3" max="3" width="58.00390625" style="0" customWidth="1"/>
    <col min="4" max="4" width="17.75390625" style="0" customWidth="1"/>
  </cols>
  <sheetData>
    <row r="2" spans="2:4" ht="15.75">
      <c r="B2" s="463" t="s">
        <v>232</v>
      </c>
      <c r="C2" s="463"/>
      <c r="D2" s="463"/>
    </row>
    <row r="3" spans="2:6" ht="15.75">
      <c r="B3" s="83"/>
      <c r="C3" s="83"/>
      <c r="D3" s="465" t="s">
        <v>547</v>
      </c>
      <c r="E3" s="465"/>
      <c r="F3" s="465"/>
    </row>
    <row r="4" spans="2:4" ht="13.5" thickBot="1">
      <c r="B4" s="466" t="s">
        <v>233</v>
      </c>
      <c r="C4" s="466"/>
      <c r="D4" s="246" t="s">
        <v>77</v>
      </c>
    </row>
    <row r="5" spans="2:4" ht="24.75" thickBot="1">
      <c r="B5" s="85" t="s">
        <v>78</v>
      </c>
      <c r="C5" s="86" t="s">
        <v>234</v>
      </c>
      <c r="D5" s="87" t="s">
        <v>480</v>
      </c>
    </row>
    <row r="6" spans="2:4" ht="13.5" thickBot="1">
      <c r="B6" s="85"/>
      <c r="C6" s="86" t="s">
        <v>80</v>
      </c>
      <c r="D6" s="87" t="s">
        <v>81</v>
      </c>
    </row>
    <row r="7" spans="2:4" ht="13.5" thickBot="1">
      <c r="B7" s="247" t="s">
        <v>31</v>
      </c>
      <c r="C7" s="248" t="s">
        <v>456</v>
      </c>
      <c r="D7" s="249">
        <f>D8+D9+D10+D11+D12+D25</f>
        <v>117987178</v>
      </c>
    </row>
    <row r="8" spans="2:4" ht="12.75">
      <c r="B8" s="250" t="s">
        <v>83</v>
      </c>
      <c r="C8" s="190" t="s">
        <v>235</v>
      </c>
      <c r="D8" s="251">
        <v>53742875</v>
      </c>
    </row>
    <row r="9" spans="2:4" ht="12.75">
      <c r="B9" s="222" t="s">
        <v>84</v>
      </c>
      <c r="C9" s="192" t="s">
        <v>236</v>
      </c>
      <c r="D9" s="224">
        <v>7856415</v>
      </c>
    </row>
    <row r="10" spans="2:4" ht="12.75">
      <c r="B10" s="222" t="s">
        <v>86</v>
      </c>
      <c r="C10" s="192" t="s">
        <v>237</v>
      </c>
      <c r="D10" s="229">
        <v>34371059</v>
      </c>
    </row>
    <row r="11" spans="2:4" ht="12.75">
      <c r="B11" s="222" t="s">
        <v>88</v>
      </c>
      <c r="C11" s="252" t="s">
        <v>11</v>
      </c>
      <c r="D11" s="229">
        <v>5634800</v>
      </c>
    </row>
    <row r="12" spans="2:4" ht="12.75">
      <c r="B12" s="222" t="s">
        <v>238</v>
      </c>
      <c r="C12" s="131" t="s">
        <v>29</v>
      </c>
      <c r="D12" s="229">
        <v>15882029</v>
      </c>
    </row>
    <row r="13" spans="2:4" ht="12.75">
      <c r="B13" s="222" t="s">
        <v>92</v>
      </c>
      <c r="C13" s="192" t="s">
        <v>239</v>
      </c>
      <c r="D13" s="229"/>
    </row>
    <row r="14" spans="2:4" ht="12.75">
      <c r="B14" s="222" t="s">
        <v>240</v>
      </c>
      <c r="C14" s="253" t="s">
        <v>241</v>
      </c>
      <c r="D14" s="229"/>
    </row>
    <row r="15" spans="2:4" ht="12.75">
      <c r="B15" s="222" t="s">
        <v>242</v>
      </c>
      <c r="C15" s="253" t="s">
        <v>243</v>
      </c>
      <c r="D15" s="229"/>
    </row>
    <row r="16" spans="2:4" ht="12.75">
      <c r="B16" s="222" t="s">
        <v>244</v>
      </c>
      <c r="C16" s="254" t="s">
        <v>245</v>
      </c>
      <c r="D16" s="229"/>
    </row>
    <row r="17" spans="2:4" ht="12.75">
      <c r="B17" s="222" t="s">
        <v>246</v>
      </c>
      <c r="C17" s="255" t="s">
        <v>247</v>
      </c>
      <c r="D17" s="229"/>
    </row>
    <row r="18" spans="2:4" ht="24">
      <c r="B18" s="222" t="s">
        <v>248</v>
      </c>
      <c r="C18" s="255" t="s">
        <v>249</v>
      </c>
      <c r="D18" s="229"/>
    </row>
    <row r="19" spans="2:4" ht="12.75">
      <c r="B19" s="222" t="s">
        <v>250</v>
      </c>
      <c r="C19" s="254" t="s">
        <v>251</v>
      </c>
      <c r="D19" s="229">
        <v>11992029</v>
      </c>
    </row>
    <row r="20" spans="2:4" ht="12.75">
      <c r="B20" s="222" t="s">
        <v>252</v>
      </c>
      <c r="C20" s="254" t="s">
        <v>253</v>
      </c>
      <c r="D20" s="229"/>
    </row>
    <row r="21" spans="2:4" ht="24">
      <c r="B21" s="222" t="s">
        <v>254</v>
      </c>
      <c r="C21" s="255" t="s">
        <v>255</v>
      </c>
      <c r="D21" s="229"/>
    </row>
    <row r="22" spans="2:4" ht="12.75">
      <c r="B22" s="256" t="s">
        <v>256</v>
      </c>
      <c r="C22" s="253" t="s">
        <v>257</v>
      </c>
      <c r="D22" s="229"/>
    </row>
    <row r="23" spans="2:4" ht="12.75">
      <c r="B23" s="222" t="s">
        <v>258</v>
      </c>
      <c r="C23" s="253" t="s">
        <v>259</v>
      </c>
      <c r="D23" s="229"/>
    </row>
    <row r="24" spans="2:4" ht="12.75">
      <c r="B24" s="226" t="s">
        <v>260</v>
      </c>
      <c r="C24" s="253" t="s">
        <v>261</v>
      </c>
      <c r="D24" s="229">
        <v>3900000</v>
      </c>
    </row>
    <row r="25" spans="2:4" ht="12.75">
      <c r="B25" s="222" t="s">
        <v>262</v>
      </c>
      <c r="C25" s="252" t="s">
        <v>5</v>
      </c>
      <c r="D25" s="224">
        <f>D26</f>
        <v>500000</v>
      </c>
    </row>
    <row r="26" spans="2:4" ht="12.75">
      <c r="B26" s="222" t="s">
        <v>263</v>
      </c>
      <c r="C26" s="192" t="s">
        <v>264</v>
      </c>
      <c r="D26" s="224">
        <v>500000</v>
      </c>
    </row>
    <row r="27" spans="2:4" ht="13.5" thickBot="1">
      <c r="B27" s="257" t="s">
        <v>265</v>
      </c>
      <c r="C27" s="258" t="s">
        <v>266</v>
      </c>
      <c r="D27" s="259"/>
    </row>
    <row r="28" spans="2:4" ht="13.5" thickBot="1">
      <c r="B28" s="260" t="s">
        <v>34</v>
      </c>
      <c r="C28" s="261" t="s">
        <v>421</v>
      </c>
      <c r="D28" s="262">
        <f>+D29+D32+D33</f>
        <v>158265163</v>
      </c>
    </row>
    <row r="29" spans="2:4" ht="12.75">
      <c r="B29" s="219" t="s">
        <v>95</v>
      </c>
      <c r="C29" s="192" t="s">
        <v>4</v>
      </c>
      <c r="D29" s="221"/>
    </row>
    <row r="30" spans="2:4" ht="12.75">
      <c r="B30" s="219" t="s">
        <v>97</v>
      </c>
      <c r="C30" s="263" t="s">
        <v>267</v>
      </c>
      <c r="D30" s="221"/>
    </row>
    <row r="31" spans="2:4" ht="12.75">
      <c r="B31" s="219" t="s">
        <v>99</v>
      </c>
      <c r="C31" s="280" t="s">
        <v>3</v>
      </c>
      <c r="D31" s="224"/>
    </row>
    <row r="32" spans="2:4" ht="12.75">
      <c r="B32" s="219" t="s">
        <v>101</v>
      </c>
      <c r="C32" s="263" t="s">
        <v>268</v>
      </c>
      <c r="D32" s="264">
        <v>132852163</v>
      </c>
    </row>
    <row r="33" spans="2:4" ht="12.75">
      <c r="B33" s="219" t="s">
        <v>102</v>
      </c>
      <c r="C33" s="227" t="s">
        <v>269</v>
      </c>
      <c r="D33" s="264">
        <v>25413000</v>
      </c>
    </row>
    <row r="34" spans="2:4" ht="12.75">
      <c r="B34" s="219" t="s">
        <v>104</v>
      </c>
      <c r="C34" s="225" t="s">
        <v>270</v>
      </c>
      <c r="D34" s="264"/>
    </row>
    <row r="35" spans="2:4" ht="24">
      <c r="B35" s="219" t="s">
        <v>271</v>
      </c>
      <c r="C35" s="265" t="s">
        <v>272</v>
      </c>
      <c r="D35" s="264"/>
    </row>
    <row r="36" spans="2:4" ht="24">
      <c r="B36" s="219" t="s">
        <v>273</v>
      </c>
      <c r="C36" s="255" t="s">
        <v>249</v>
      </c>
      <c r="D36" s="264"/>
    </row>
    <row r="37" spans="2:4" ht="12.75">
      <c r="B37" s="219" t="s">
        <v>274</v>
      </c>
      <c r="C37" s="255" t="s">
        <v>275</v>
      </c>
      <c r="D37" s="264"/>
    </row>
    <row r="38" spans="2:4" ht="12.75">
      <c r="B38" s="219" t="s">
        <v>276</v>
      </c>
      <c r="C38" s="255" t="s">
        <v>277</v>
      </c>
      <c r="D38" s="264"/>
    </row>
    <row r="39" spans="2:4" ht="24">
      <c r="B39" s="219" t="s">
        <v>278</v>
      </c>
      <c r="C39" s="255" t="s">
        <v>255</v>
      </c>
      <c r="D39" s="264"/>
    </row>
    <row r="40" spans="2:4" ht="12.75">
      <c r="B40" s="219" t="s">
        <v>279</v>
      </c>
      <c r="C40" s="255" t="s">
        <v>280</v>
      </c>
      <c r="D40" s="264"/>
    </row>
    <row r="41" spans="2:4" ht="13.5" thickBot="1">
      <c r="B41" s="256" t="s">
        <v>281</v>
      </c>
      <c r="C41" s="255" t="s">
        <v>282</v>
      </c>
      <c r="D41" s="266"/>
    </row>
    <row r="42" spans="2:4" ht="13.5" thickBot="1">
      <c r="B42" s="216" t="s">
        <v>106</v>
      </c>
      <c r="C42" s="198" t="s">
        <v>283</v>
      </c>
      <c r="D42" s="218">
        <f>D7+D28</f>
        <v>276252341</v>
      </c>
    </row>
    <row r="43" spans="2:4" ht="13.5" thickBot="1">
      <c r="B43" s="216" t="s">
        <v>284</v>
      </c>
      <c r="C43" s="198" t="s">
        <v>285</v>
      </c>
      <c r="D43" s="218">
        <f>+D44+D45+D46</f>
        <v>10000000</v>
      </c>
    </row>
    <row r="44" spans="2:4" ht="12.75">
      <c r="B44" s="219" t="s">
        <v>121</v>
      </c>
      <c r="C44" s="263" t="s">
        <v>286</v>
      </c>
      <c r="D44" s="264"/>
    </row>
    <row r="45" spans="2:4" ht="12.75">
      <c r="B45" s="219" t="s">
        <v>122</v>
      </c>
      <c r="C45" s="263" t="s">
        <v>287</v>
      </c>
      <c r="D45" s="264">
        <v>10000000</v>
      </c>
    </row>
    <row r="46" spans="2:4" ht="13.5" thickBot="1">
      <c r="B46" s="256" t="s">
        <v>124</v>
      </c>
      <c r="C46" s="263" t="s">
        <v>288</v>
      </c>
      <c r="D46" s="264"/>
    </row>
    <row r="47" spans="2:4" ht="13.5" thickBot="1">
      <c r="B47" s="216" t="s">
        <v>132</v>
      </c>
      <c r="C47" s="198" t="s">
        <v>289</v>
      </c>
      <c r="D47" s="218">
        <f>SUM(D48:D53)</f>
        <v>0</v>
      </c>
    </row>
    <row r="48" spans="2:4" ht="12.75">
      <c r="B48" s="219" t="s">
        <v>134</v>
      </c>
      <c r="C48" s="197" t="s">
        <v>290</v>
      </c>
      <c r="D48" s="264"/>
    </row>
    <row r="49" spans="2:4" ht="12.75">
      <c r="B49" s="219" t="s">
        <v>136</v>
      </c>
      <c r="C49" s="197" t="s">
        <v>291</v>
      </c>
      <c r="D49" s="264"/>
    </row>
    <row r="50" spans="2:4" ht="12.75">
      <c r="B50" s="219" t="s">
        <v>137</v>
      </c>
      <c r="C50" s="197" t="s">
        <v>292</v>
      </c>
      <c r="D50" s="264"/>
    </row>
    <row r="51" spans="2:4" ht="12.75">
      <c r="B51" s="219" t="s">
        <v>139</v>
      </c>
      <c r="C51" s="197" t="s">
        <v>293</v>
      </c>
      <c r="D51" s="264"/>
    </row>
    <row r="52" spans="2:4" ht="12.75">
      <c r="B52" s="219" t="s">
        <v>140</v>
      </c>
      <c r="C52" s="197" t="s">
        <v>294</v>
      </c>
      <c r="D52" s="264"/>
    </row>
    <row r="53" spans="2:4" ht="13.5" thickBot="1">
      <c r="B53" s="256" t="s">
        <v>141</v>
      </c>
      <c r="C53" s="197" t="s">
        <v>295</v>
      </c>
      <c r="D53" s="264"/>
    </row>
    <row r="54" spans="2:4" ht="13.5" thickBot="1">
      <c r="B54" s="216" t="s">
        <v>151</v>
      </c>
      <c r="C54" s="198" t="s">
        <v>296</v>
      </c>
      <c r="D54" s="231">
        <f>+D55+D56+D57+D58</f>
        <v>47492293</v>
      </c>
    </row>
    <row r="55" spans="2:4" ht="12.75">
      <c r="B55" s="219" t="s">
        <v>153</v>
      </c>
      <c r="C55" s="197" t="s">
        <v>297</v>
      </c>
      <c r="D55" s="264">
        <v>44771070</v>
      </c>
    </row>
    <row r="56" spans="2:4" ht="12.75">
      <c r="B56" s="219" t="s">
        <v>155</v>
      </c>
      <c r="C56" s="197" t="s">
        <v>298</v>
      </c>
      <c r="D56" s="264">
        <v>2721223</v>
      </c>
    </row>
    <row r="57" spans="2:4" ht="12.75">
      <c r="B57" s="219" t="s">
        <v>156</v>
      </c>
      <c r="C57" s="197" t="s">
        <v>299</v>
      </c>
      <c r="D57" s="264"/>
    </row>
    <row r="58" spans="2:4" ht="13.5" thickBot="1">
      <c r="B58" s="256" t="s">
        <v>157</v>
      </c>
      <c r="C58" s="194" t="s">
        <v>300</v>
      </c>
      <c r="D58" s="264"/>
    </row>
    <row r="59" spans="2:4" ht="13.5" thickBot="1">
      <c r="B59" s="216" t="s">
        <v>301</v>
      </c>
      <c r="C59" s="198" t="s">
        <v>302</v>
      </c>
      <c r="D59" s="267">
        <f>SUM(D60:D64)</f>
        <v>0</v>
      </c>
    </row>
    <row r="60" spans="2:4" ht="12.75">
      <c r="B60" s="219" t="s">
        <v>163</v>
      </c>
      <c r="C60" s="197" t="s">
        <v>303</v>
      </c>
      <c r="D60" s="264"/>
    </row>
    <row r="61" spans="2:4" ht="12.75">
      <c r="B61" s="219" t="s">
        <v>165</v>
      </c>
      <c r="C61" s="197" t="s">
        <v>304</v>
      </c>
      <c r="D61" s="264"/>
    </row>
    <row r="62" spans="2:4" ht="12.75">
      <c r="B62" s="219" t="s">
        <v>167</v>
      </c>
      <c r="C62" s="197" t="s">
        <v>305</v>
      </c>
      <c r="D62" s="264"/>
    </row>
    <row r="63" spans="2:4" ht="12.75">
      <c r="B63" s="219" t="s">
        <v>169</v>
      </c>
      <c r="C63" s="197" t="s">
        <v>306</v>
      </c>
      <c r="D63" s="264"/>
    </row>
    <row r="64" spans="2:4" ht="13.5" thickBot="1">
      <c r="B64" s="219" t="s">
        <v>307</v>
      </c>
      <c r="C64" s="197" t="s">
        <v>308</v>
      </c>
      <c r="D64" s="264"/>
    </row>
    <row r="65" spans="2:4" ht="13.5" thickBot="1">
      <c r="B65" s="216" t="s">
        <v>171</v>
      </c>
      <c r="C65" s="198" t="s">
        <v>309</v>
      </c>
      <c r="D65" s="268"/>
    </row>
    <row r="66" spans="2:4" ht="13.5" thickBot="1">
      <c r="B66" s="216" t="s">
        <v>310</v>
      </c>
      <c r="C66" s="198" t="s">
        <v>311</v>
      </c>
      <c r="D66" s="268"/>
    </row>
    <row r="67" spans="2:4" ht="13.5" thickBot="1">
      <c r="B67" s="216" t="s">
        <v>312</v>
      </c>
      <c r="C67" s="198" t="s">
        <v>313</v>
      </c>
      <c r="D67" s="91">
        <f>+D43+D47+D54+D59+D65+D66</f>
        <v>57492293</v>
      </c>
    </row>
    <row r="68" spans="2:4" ht="13.5" thickBot="1">
      <c r="B68" s="269" t="s">
        <v>314</v>
      </c>
      <c r="C68" s="92" t="s">
        <v>315</v>
      </c>
      <c r="D68" s="91">
        <f>+D42+D67</f>
        <v>333744634</v>
      </c>
    </row>
    <row r="69" spans="2:4" ht="15.75">
      <c r="B69" s="93"/>
      <c r="C69" s="93"/>
      <c r="D69" s="94"/>
    </row>
    <row r="70" spans="2:4" ht="15.75">
      <c r="B70" s="467"/>
      <c r="C70" s="467"/>
      <c r="D70" s="467"/>
    </row>
    <row r="71" spans="2:4" ht="13.5">
      <c r="B71" s="468"/>
      <c r="C71" s="468"/>
      <c r="D71" s="95"/>
    </row>
    <row r="72" spans="2:4" ht="12.75">
      <c r="B72" s="96"/>
      <c r="C72" s="97"/>
      <c r="D72" s="98"/>
    </row>
    <row r="73" spans="2:4" ht="12.75">
      <c r="B73" s="96"/>
      <c r="C73" s="97"/>
      <c r="D73" s="98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3">
      <selection activeCell="D3" sqref="D3"/>
    </sheetView>
  </sheetViews>
  <sheetFormatPr defaultColWidth="9.00390625" defaultRowHeight="12.75"/>
  <cols>
    <col min="2" max="2" width="55.75390625" style="0" customWidth="1"/>
    <col min="3" max="3" width="15.625" style="0" customWidth="1"/>
    <col min="4" max="4" width="46.625" style="0" customWidth="1"/>
    <col min="5" max="5" width="16.625" style="0" customWidth="1"/>
    <col min="8" max="8" width="10.00390625" style="0" bestFit="1" customWidth="1"/>
  </cols>
  <sheetData>
    <row r="2" spans="1:5" ht="31.5">
      <c r="A2" s="99"/>
      <c r="B2" s="100" t="s">
        <v>316</v>
      </c>
      <c r="C2" s="101"/>
      <c r="D2" s="101"/>
      <c r="E2" s="101"/>
    </row>
    <row r="3" spans="1:6" ht="15.75">
      <c r="A3" s="99"/>
      <c r="B3" s="100"/>
      <c r="C3" s="101"/>
      <c r="D3" s="79" t="s">
        <v>545</v>
      </c>
      <c r="E3" s="79"/>
      <c r="F3" s="79"/>
    </row>
    <row r="4" spans="1:5" ht="14.25" thickBot="1">
      <c r="A4" s="99"/>
      <c r="B4" s="102"/>
      <c r="C4" s="99"/>
      <c r="D4" s="99"/>
      <c r="E4" s="103" t="s">
        <v>390</v>
      </c>
    </row>
    <row r="5" spans="1:5" ht="13.5" thickBot="1">
      <c r="A5" s="469" t="s">
        <v>78</v>
      </c>
      <c r="B5" s="281" t="s">
        <v>0</v>
      </c>
      <c r="C5" s="282"/>
      <c r="D5" s="281" t="s">
        <v>1</v>
      </c>
      <c r="E5" s="283"/>
    </row>
    <row r="6" spans="1:5" ht="24.75" thickBot="1">
      <c r="A6" s="470"/>
      <c r="B6" s="284" t="s">
        <v>30</v>
      </c>
      <c r="C6" s="285" t="s">
        <v>480</v>
      </c>
      <c r="D6" s="284" t="s">
        <v>30</v>
      </c>
      <c r="E6" s="285" t="s">
        <v>480</v>
      </c>
    </row>
    <row r="7" spans="1:5" ht="13.5" thickBot="1">
      <c r="A7" s="286"/>
      <c r="B7" s="287" t="s">
        <v>80</v>
      </c>
      <c r="C7" s="218"/>
      <c r="D7" s="287" t="s">
        <v>317</v>
      </c>
      <c r="E7" s="289" t="s">
        <v>318</v>
      </c>
    </row>
    <row r="8" spans="1:5" ht="12.75">
      <c r="A8" s="290" t="s">
        <v>31</v>
      </c>
      <c r="B8" s="291" t="s">
        <v>71</v>
      </c>
      <c r="C8" s="292">
        <v>79411980</v>
      </c>
      <c r="D8" s="291" t="s">
        <v>2</v>
      </c>
      <c r="E8" s="251">
        <v>53742875</v>
      </c>
    </row>
    <row r="9" spans="1:5" ht="24">
      <c r="A9" s="293" t="s">
        <v>34</v>
      </c>
      <c r="B9" s="294" t="s">
        <v>12</v>
      </c>
      <c r="C9" s="295"/>
      <c r="D9" s="294" t="s">
        <v>236</v>
      </c>
      <c r="E9" s="224">
        <v>7856415</v>
      </c>
    </row>
    <row r="10" spans="1:5" ht="12.75">
      <c r="A10" s="293" t="s">
        <v>106</v>
      </c>
      <c r="B10" s="294" t="s">
        <v>319</v>
      </c>
      <c r="C10" s="295"/>
      <c r="D10" s="294" t="s">
        <v>320</v>
      </c>
      <c r="E10" s="229">
        <v>34371059</v>
      </c>
    </row>
    <row r="11" spans="1:5" ht="12.75">
      <c r="A11" s="293" t="s">
        <v>284</v>
      </c>
      <c r="B11" s="294" t="s">
        <v>10</v>
      </c>
      <c r="C11" s="295">
        <v>20290000</v>
      </c>
      <c r="D11" s="294" t="s">
        <v>11</v>
      </c>
      <c r="E11" s="229">
        <v>5634800</v>
      </c>
    </row>
    <row r="12" spans="1:5" ht="12.75">
      <c r="A12" s="293" t="s">
        <v>132</v>
      </c>
      <c r="B12" s="297" t="s">
        <v>16</v>
      </c>
      <c r="C12" s="295">
        <v>7491784</v>
      </c>
      <c r="D12" s="294" t="s">
        <v>29</v>
      </c>
      <c r="E12" s="229">
        <v>15892029</v>
      </c>
    </row>
    <row r="13" spans="1:5" ht="12.75">
      <c r="A13" s="293" t="s">
        <v>151</v>
      </c>
      <c r="B13" s="294" t="s">
        <v>26</v>
      </c>
      <c r="C13" s="298">
        <v>40170619</v>
      </c>
      <c r="D13" s="294" t="s">
        <v>5</v>
      </c>
      <c r="E13" s="296">
        <v>500000</v>
      </c>
    </row>
    <row r="14" spans="1:5" ht="12.75">
      <c r="A14" s="293" t="s">
        <v>301</v>
      </c>
      <c r="B14" s="294" t="s">
        <v>321</v>
      </c>
      <c r="C14" s="295"/>
      <c r="D14" s="299"/>
      <c r="E14" s="296"/>
    </row>
    <row r="15" spans="1:5" ht="12.75">
      <c r="A15" s="293" t="s">
        <v>171</v>
      </c>
      <c r="B15" s="299" t="s">
        <v>494</v>
      </c>
      <c r="C15" s="295">
        <v>2761223</v>
      </c>
      <c r="D15" s="299"/>
      <c r="E15" s="296"/>
    </row>
    <row r="16" spans="1:5" ht="12.75">
      <c r="A16" s="293" t="s">
        <v>310</v>
      </c>
      <c r="B16" s="300"/>
      <c r="C16" s="298"/>
      <c r="D16" s="299"/>
      <c r="E16" s="296"/>
    </row>
    <row r="17" spans="1:5" ht="12.75">
      <c r="A17" s="293" t="s">
        <v>312</v>
      </c>
      <c r="B17" s="299"/>
      <c r="C17" s="295"/>
      <c r="D17" s="299"/>
      <c r="E17" s="296"/>
    </row>
    <row r="18" spans="1:5" ht="12.75">
      <c r="A18" s="293" t="s">
        <v>314</v>
      </c>
      <c r="B18" s="299"/>
      <c r="C18" s="295"/>
      <c r="D18" s="299"/>
      <c r="E18" s="296"/>
    </row>
    <row r="19" spans="1:5" ht="13.5" thickBot="1">
      <c r="A19" s="293" t="s">
        <v>322</v>
      </c>
      <c r="B19" s="301"/>
      <c r="C19" s="302"/>
      <c r="D19" s="299"/>
      <c r="E19" s="303"/>
    </row>
    <row r="20" spans="1:5" ht="13.5" thickBot="1">
      <c r="A20" s="304" t="s">
        <v>323</v>
      </c>
      <c r="B20" s="305" t="s">
        <v>324</v>
      </c>
      <c r="C20" s="306">
        <f>SUM(C8:C19)</f>
        <v>150125606</v>
      </c>
      <c r="D20" s="305" t="s">
        <v>325</v>
      </c>
      <c r="E20" s="307">
        <f>SUM(E8:E19)</f>
        <v>117997178</v>
      </c>
    </row>
    <row r="21" spans="1:5" ht="12.75">
      <c r="A21" s="308" t="s">
        <v>326</v>
      </c>
      <c r="B21" s="309" t="s">
        <v>327</v>
      </c>
      <c r="C21" s="310">
        <f>C22</f>
        <v>25363865</v>
      </c>
      <c r="D21" s="294" t="s">
        <v>328</v>
      </c>
      <c r="E21" s="311"/>
    </row>
    <row r="22" spans="1:5" ht="12.75">
      <c r="A22" s="293" t="s">
        <v>329</v>
      </c>
      <c r="B22" s="294" t="s">
        <v>330</v>
      </c>
      <c r="C22" s="295">
        <v>25363865</v>
      </c>
      <c r="D22" s="294" t="s">
        <v>331</v>
      </c>
      <c r="E22" s="296">
        <v>10000000</v>
      </c>
    </row>
    <row r="23" spans="1:5" ht="12.75">
      <c r="A23" s="293" t="s">
        <v>332</v>
      </c>
      <c r="B23" s="294" t="s">
        <v>333</v>
      </c>
      <c r="C23" s="295"/>
      <c r="D23" s="294" t="s">
        <v>334</v>
      </c>
      <c r="E23" s="296"/>
    </row>
    <row r="24" spans="1:5" ht="12.75">
      <c r="A24" s="293" t="s">
        <v>335</v>
      </c>
      <c r="B24" s="294" t="s">
        <v>336</v>
      </c>
      <c r="C24" s="295"/>
      <c r="D24" s="294" t="s">
        <v>337</v>
      </c>
      <c r="E24" s="296"/>
    </row>
    <row r="25" spans="1:5" ht="12.75">
      <c r="A25" s="293" t="s">
        <v>338</v>
      </c>
      <c r="B25" s="294" t="s">
        <v>339</v>
      </c>
      <c r="C25" s="295"/>
      <c r="D25" s="309" t="s">
        <v>340</v>
      </c>
      <c r="E25" s="296"/>
    </row>
    <row r="26" spans="1:5" ht="12.75">
      <c r="A26" s="293" t="s">
        <v>341</v>
      </c>
      <c r="B26" s="294" t="s">
        <v>342</v>
      </c>
      <c r="C26" s="312"/>
      <c r="D26" s="294" t="s">
        <v>343</v>
      </c>
      <c r="E26" s="296"/>
    </row>
    <row r="27" spans="1:5" ht="12.75">
      <c r="A27" s="308" t="s">
        <v>344</v>
      </c>
      <c r="B27" s="309" t="s">
        <v>345</v>
      </c>
      <c r="C27" s="313"/>
      <c r="D27" s="291" t="s">
        <v>299</v>
      </c>
      <c r="E27" s="311"/>
    </row>
    <row r="28" spans="1:5" ht="12.75">
      <c r="A28" s="293" t="s">
        <v>346</v>
      </c>
      <c r="B28" s="294" t="s">
        <v>347</v>
      </c>
      <c r="C28" s="295"/>
      <c r="D28" s="294" t="s">
        <v>309</v>
      </c>
      <c r="E28" s="296"/>
    </row>
    <row r="29" spans="1:5" ht="24">
      <c r="A29" s="293" t="s">
        <v>348</v>
      </c>
      <c r="B29" s="294" t="s">
        <v>225</v>
      </c>
      <c r="C29" s="295"/>
      <c r="D29" s="314" t="s">
        <v>298</v>
      </c>
      <c r="E29" s="296">
        <v>2721223</v>
      </c>
    </row>
    <row r="30" spans="1:5" ht="13.5" thickBot="1">
      <c r="A30" s="308" t="s">
        <v>349</v>
      </c>
      <c r="B30" s="309" t="s">
        <v>227</v>
      </c>
      <c r="C30" s="313"/>
      <c r="D30" s="315" t="s">
        <v>297</v>
      </c>
      <c r="E30" s="311">
        <v>44771070</v>
      </c>
    </row>
    <row r="31" spans="1:5" ht="24.75" thickBot="1">
      <c r="A31" s="304" t="s">
        <v>350</v>
      </c>
      <c r="B31" s="305" t="s">
        <v>351</v>
      </c>
      <c r="C31" s="306">
        <f>C21</f>
        <v>25363865</v>
      </c>
      <c r="D31" s="305" t="s">
        <v>352</v>
      </c>
      <c r="E31" s="307">
        <f>SUM(E21:E30)</f>
        <v>57492293</v>
      </c>
    </row>
    <row r="32" spans="1:5" ht="13.5" thickBot="1">
      <c r="A32" s="304" t="s">
        <v>353</v>
      </c>
      <c r="B32" s="305" t="s">
        <v>354</v>
      </c>
      <c r="C32" s="316"/>
      <c r="D32" s="305" t="s">
        <v>355</v>
      </c>
      <c r="E32" s="316">
        <f>+E20+E31</f>
        <v>175489471</v>
      </c>
    </row>
    <row r="33" spans="1:5" ht="13.5" thickBot="1">
      <c r="A33" s="304" t="s">
        <v>356</v>
      </c>
      <c r="B33" s="305" t="s">
        <v>357</v>
      </c>
      <c r="C33" s="316" t="str">
        <f>IF(C20-E20&lt;0,E20-C20,"-")</f>
        <v>-</v>
      </c>
      <c r="D33" s="305" t="s">
        <v>358</v>
      </c>
      <c r="E33" s="316"/>
    </row>
    <row r="34" spans="1:5" ht="13.5" thickBot="1">
      <c r="A34" s="304" t="s">
        <v>359</v>
      </c>
      <c r="B34" s="305" t="s">
        <v>360</v>
      </c>
      <c r="C34" s="316" t="str">
        <f>IF(C20+C31-E32&lt;0,E32-(C20+C31),"-")</f>
        <v>-</v>
      </c>
      <c r="D34" s="305" t="s">
        <v>361</v>
      </c>
      <c r="E34" s="316"/>
    </row>
    <row r="35" spans="1:5" ht="12.75">
      <c r="A35" s="317"/>
      <c r="B35" s="317"/>
      <c r="C35" s="317"/>
      <c r="D35" s="317"/>
      <c r="E35" s="317"/>
    </row>
    <row r="36" spans="1:5" ht="12.75">
      <c r="A36" s="317"/>
      <c r="B36" s="317"/>
      <c r="C36" s="317"/>
      <c r="D36" s="317"/>
      <c r="E36" s="317"/>
    </row>
  </sheetData>
  <sheetProtection/>
  <mergeCells count="1"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6.25390625" style="0" customWidth="1"/>
    <col min="3" max="3" width="23.25390625" style="0" customWidth="1"/>
    <col min="4" max="4" width="41.625" style="0" customWidth="1"/>
    <col min="5" max="5" width="25.125" style="0" customWidth="1"/>
  </cols>
  <sheetData>
    <row r="3" spans="1:5" ht="31.5">
      <c r="A3" s="99"/>
      <c r="B3" s="100" t="s">
        <v>362</v>
      </c>
      <c r="C3" s="101"/>
      <c r="D3" s="101"/>
      <c r="E3" s="101"/>
    </row>
    <row r="4" spans="1:4" ht="15.75">
      <c r="A4" s="99"/>
      <c r="B4" s="100"/>
      <c r="C4" s="101"/>
      <c r="D4" s="101"/>
    </row>
    <row r="5" spans="1:6" ht="13.5" thickBot="1">
      <c r="A5" s="99"/>
      <c r="B5" s="102"/>
      <c r="C5" s="99"/>
      <c r="D5" s="79" t="s">
        <v>546</v>
      </c>
      <c r="E5" s="79"/>
      <c r="F5" s="79"/>
    </row>
    <row r="6" spans="1:5" ht="13.5" thickBot="1">
      <c r="A6" s="471" t="s">
        <v>78</v>
      </c>
      <c r="B6" s="281" t="s">
        <v>0</v>
      </c>
      <c r="C6" s="282"/>
      <c r="D6" s="281" t="s">
        <v>1</v>
      </c>
      <c r="E6" s="283"/>
    </row>
    <row r="7" spans="1:5" ht="13.5" thickBot="1">
      <c r="A7" s="472"/>
      <c r="B7" s="284" t="s">
        <v>30</v>
      </c>
      <c r="C7" s="285" t="s">
        <v>480</v>
      </c>
      <c r="D7" s="284" t="s">
        <v>30</v>
      </c>
      <c r="E7" s="285" t="s">
        <v>480</v>
      </c>
    </row>
    <row r="8" spans="1:5" ht="13.5" thickBot="1">
      <c r="A8" s="286"/>
      <c r="B8" s="287" t="s">
        <v>80</v>
      </c>
      <c r="C8" s="288" t="s">
        <v>81</v>
      </c>
      <c r="D8" s="287" t="s">
        <v>317</v>
      </c>
      <c r="E8" s="289" t="s">
        <v>318</v>
      </c>
    </row>
    <row r="9" spans="1:5" ht="24">
      <c r="A9" s="290" t="s">
        <v>31</v>
      </c>
      <c r="B9" s="291" t="s">
        <v>13</v>
      </c>
      <c r="C9" s="292"/>
      <c r="D9" s="291" t="s">
        <v>4</v>
      </c>
      <c r="E9" s="318">
        <v>300000</v>
      </c>
    </row>
    <row r="10" spans="1:5" ht="12.75">
      <c r="A10" s="293" t="s">
        <v>34</v>
      </c>
      <c r="B10" s="294" t="s">
        <v>363</v>
      </c>
      <c r="C10" s="295"/>
      <c r="D10" s="294" t="s">
        <v>364</v>
      </c>
      <c r="E10" s="264"/>
    </row>
    <row r="11" spans="1:5" ht="12.75">
      <c r="A11" s="293" t="s">
        <v>106</v>
      </c>
      <c r="B11" s="294" t="s">
        <v>24</v>
      </c>
      <c r="C11" s="295">
        <v>5923000</v>
      </c>
      <c r="D11" s="294" t="s">
        <v>3</v>
      </c>
      <c r="E11" s="264">
        <v>157965163</v>
      </c>
    </row>
    <row r="12" spans="1:5" ht="12.75">
      <c r="A12" s="293" t="s">
        <v>284</v>
      </c>
      <c r="B12" s="294" t="s">
        <v>365</v>
      </c>
      <c r="C12" s="295"/>
      <c r="D12" s="294" t="s">
        <v>366</v>
      </c>
      <c r="E12" s="264">
        <v>132852163</v>
      </c>
    </row>
    <row r="13" spans="1:11" ht="12.75">
      <c r="A13" s="293" t="s">
        <v>132</v>
      </c>
      <c r="B13" s="294" t="s">
        <v>367</v>
      </c>
      <c r="C13" s="295"/>
      <c r="D13" s="294" t="s">
        <v>269</v>
      </c>
      <c r="E13" s="296"/>
      <c r="I13" s="79"/>
      <c r="J13" s="79"/>
      <c r="K13" s="79"/>
    </row>
    <row r="14" spans="1:11" ht="12.75">
      <c r="A14" s="293" t="s">
        <v>151</v>
      </c>
      <c r="B14" s="294" t="s">
        <v>368</v>
      </c>
      <c r="C14" s="298">
        <v>4100000</v>
      </c>
      <c r="D14" s="319"/>
      <c r="E14" s="296"/>
      <c r="I14" s="79"/>
      <c r="J14" s="79"/>
      <c r="K14" s="79"/>
    </row>
    <row r="15" spans="1:5" ht="12.75">
      <c r="A15" s="293" t="s">
        <v>301</v>
      </c>
      <c r="B15" s="299"/>
      <c r="C15" s="295"/>
      <c r="D15" s="319"/>
      <c r="E15" s="296"/>
    </row>
    <row r="16" spans="1:5" ht="12.75">
      <c r="A16" s="293" t="s">
        <v>171</v>
      </c>
      <c r="B16" s="299"/>
      <c r="C16" s="295"/>
      <c r="D16" s="319"/>
      <c r="E16" s="296"/>
    </row>
    <row r="17" spans="1:5" ht="12.75">
      <c r="A17" s="293" t="s">
        <v>310</v>
      </c>
      <c r="B17" s="320"/>
      <c r="C17" s="298"/>
      <c r="D17" s="319"/>
      <c r="E17" s="296"/>
    </row>
    <row r="18" spans="1:5" ht="12.75">
      <c r="A18" s="293" t="s">
        <v>312</v>
      </c>
      <c r="B18" s="299"/>
      <c r="C18" s="298"/>
      <c r="D18" s="319"/>
      <c r="E18" s="296"/>
    </row>
    <row r="19" spans="1:5" ht="13.5" thickBot="1">
      <c r="A19" s="308" t="s">
        <v>314</v>
      </c>
      <c r="B19" s="321"/>
      <c r="C19" s="322"/>
      <c r="D19" s="309" t="s">
        <v>5</v>
      </c>
      <c r="E19" s="311"/>
    </row>
    <row r="20" spans="1:5" ht="24.75" thickBot="1">
      <c r="A20" s="304" t="s">
        <v>322</v>
      </c>
      <c r="B20" s="305" t="s">
        <v>369</v>
      </c>
      <c r="C20" s="306">
        <f>+C9+C11+C12+C14+C15+C16+C17+C18+C19</f>
        <v>10023000</v>
      </c>
      <c r="D20" s="305" t="s">
        <v>370</v>
      </c>
      <c r="E20" s="307">
        <f>+E9+E11+E13+E14+E15+E16+E17+E18+E19</f>
        <v>158265163</v>
      </c>
    </row>
    <row r="21" spans="1:5" ht="12.75">
      <c r="A21" s="290" t="s">
        <v>323</v>
      </c>
      <c r="B21" s="323" t="s">
        <v>371</v>
      </c>
      <c r="C21" s="324">
        <f>+C22+C23+C24+C25+C26</f>
        <v>138242163</v>
      </c>
      <c r="D21" s="294" t="s">
        <v>328</v>
      </c>
      <c r="E21" s="318"/>
    </row>
    <row r="22" spans="1:5" ht="12.75">
      <c r="A22" s="293" t="s">
        <v>326</v>
      </c>
      <c r="B22" s="325" t="s">
        <v>372</v>
      </c>
      <c r="C22" s="295">
        <v>138242163</v>
      </c>
      <c r="D22" s="294" t="s">
        <v>373</v>
      </c>
      <c r="E22" s="296"/>
    </row>
    <row r="23" spans="1:5" ht="12.75">
      <c r="A23" s="290" t="s">
        <v>329</v>
      </c>
      <c r="B23" s="325" t="s">
        <v>374</v>
      </c>
      <c r="C23" s="295"/>
      <c r="D23" s="294" t="s">
        <v>334</v>
      </c>
      <c r="E23" s="296"/>
    </row>
    <row r="24" spans="1:5" ht="12.75">
      <c r="A24" s="293" t="s">
        <v>332</v>
      </c>
      <c r="B24" s="325" t="s">
        <v>375</v>
      </c>
      <c r="C24" s="295"/>
      <c r="D24" s="294" t="s">
        <v>337</v>
      </c>
      <c r="E24" s="296"/>
    </row>
    <row r="25" spans="1:5" ht="12.75">
      <c r="A25" s="290" t="s">
        <v>335</v>
      </c>
      <c r="B25" s="325" t="s">
        <v>376</v>
      </c>
      <c r="C25" s="295"/>
      <c r="D25" s="309" t="s">
        <v>340</v>
      </c>
      <c r="E25" s="296"/>
    </row>
    <row r="26" spans="1:5" ht="24">
      <c r="A26" s="293" t="s">
        <v>338</v>
      </c>
      <c r="B26" s="326" t="s">
        <v>377</v>
      </c>
      <c r="C26" s="295"/>
      <c r="D26" s="294" t="s">
        <v>378</v>
      </c>
      <c r="E26" s="296"/>
    </row>
    <row r="27" spans="1:5" ht="12.75">
      <c r="A27" s="290" t="s">
        <v>341</v>
      </c>
      <c r="B27" s="327" t="s">
        <v>379</v>
      </c>
      <c r="C27" s="312">
        <f>+C28+C29+C30+C31+C32</f>
        <v>10000000</v>
      </c>
      <c r="D27" s="291" t="s">
        <v>380</v>
      </c>
      <c r="E27" s="296"/>
    </row>
    <row r="28" spans="1:5" ht="12.75">
      <c r="A28" s="293" t="s">
        <v>344</v>
      </c>
      <c r="B28" s="326" t="s">
        <v>74</v>
      </c>
      <c r="C28" s="295">
        <v>10000000</v>
      </c>
      <c r="D28" s="291" t="s">
        <v>300</v>
      </c>
      <c r="E28" s="296"/>
    </row>
    <row r="29" spans="1:5" ht="12.75">
      <c r="A29" s="290" t="s">
        <v>346</v>
      </c>
      <c r="B29" s="326" t="s">
        <v>381</v>
      </c>
      <c r="C29" s="295"/>
      <c r="D29" s="328"/>
      <c r="E29" s="296"/>
    </row>
    <row r="30" spans="1:5" ht="12.75">
      <c r="A30" s="293" t="s">
        <v>348</v>
      </c>
      <c r="B30" s="325" t="s">
        <v>382</v>
      </c>
      <c r="C30" s="295"/>
      <c r="D30" s="328"/>
      <c r="E30" s="296"/>
    </row>
    <row r="31" spans="1:5" ht="12.75">
      <c r="A31" s="290" t="s">
        <v>349</v>
      </c>
      <c r="B31" s="329" t="s">
        <v>383</v>
      </c>
      <c r="C31" s="295"/>
      <c r="D31" s="299"/>
      <c r="E31" s="296"/>
    </row>
    <row r="32" spans="1:5" ht="13.5" thickBot="1">
      <c r="A32" s="293" t="s">
        <v>350</v>
      </c>
      <c r="B32" s="330" t="s">
        <v>384</v>
      </c>
      <c r="C32" s="295"/>
      <c r="D32" s="328"/>
      <c r="E32" s="296"/>
    </row>
    <row r="33" spans="1:5" ht="36.75" thickBot="1">
      <c r="A33" s="304" t="s">
        <v>353</v>
      </c>
      <c r="B33" s="305" t="s">
        <v>385</v>
      </c>
      <c r="C33" s="306">
        <f>+C21+C27</f>
        <v>148242163</v>
      </c>
      <c r="D33" s="305" t="s">
        <v>386</v>
      </c>
      <c r="E33" s="307">
        <f>SUM(E21:E32)</f>
        <v>0</v>
      </c>
    </row>
    <row r="34" spans="1:5" ht="13.5" thickBot="1">
      <c r="A34" s="304" t="s">
        <v>356</v>
      </c>
      <c r="B34" s="305" t="s">
        <v>387</v>
      </c>
      <c r="C34" s="316">
        <f>+C20+C33</f>
        <v>158265163</v>
      </c>
      <c r="D34" s="305" t="s">
        <v>388</v>
      </c>
      <c r="E34" s="316">
        <f>+E20+E33</f>
        <v>158265163</v>
      </c>
    </row>
    <row r="35" spans="1:5" ht="13.5" thickBot="1">
      <c r="A35" s="304" t="s">
        <v>359</v>
      </c>
      <c r="B35" s="305" t="s">
        <v>357</v>
      </c>
      <c r="C35" s="316">
        <f>E34-C34</f>
        <v>0</v>
      </c>
      <c r="D35" s="305" t="s">
        <v>358</v>
      </c>
      <c r="E35" s="316" t="str">
        <f>IF(C20-E20&gt;0,C20-E20,"-")</f>
        <v>-</v>
      </c>
    </row>
    <row r="36" spans="1:5" ht="13.5" thickBot="1">
      <c r="A36" s="304" t="s">
        <v>389</v>
      </c>
      <c r="B36" s="305" t="s">
        <v>360</v>
      </c>
      <c r="C36" s="316" t="str">
        <f>IF(C20+C33-E29&lt;0,E29-(C20+C33),"-")</f>
        <v>-</v>
      </c>
      <c r="D36" s="305" t="s">
        <v>361</v>
      </c>
      <c r="E36" s="316"/>
    </row>
  </sheetData>
  <sheetProtection/>
  <mergeCells count="1"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7.875" style="0" customWidth="1"/>
    <col min="2" max="2" width="67.875" style="0" customWidth="1"/>
    <col min="3" max="3" width="18.75390625" style="0" customWidth="1"/>
    <col min="4" max="4" width="19.75390625" style="0" customWidth="1"/>
    <col min="5" max="5" width="18.75390625" style="0" customWidth="1"/>
  </cols>
  <sheetData>
    <row r="1" spans="1:5" ht="63.75" customHeight="1" thickBot="1">
      <c r="A1" s="106"/>
      <c r="B1" s="418" t="s">
        <v>535</v>
      </c>
      <c r="C1" s="418"/>
      <c r="D1" s="418"/>
      <c r="E1" s="418"/>
    </row>
    <row r="2" spans="1:5" ht="13.5" thickBot="1">
      <c r="A2" s="107" t="s">
        <v>30</v>
      </c>
      <c r="B2" s="473" t="s">
        <v>463</v>
      </c>
      <c r="C2" s="474"/>
      <c r="D2" s="474"/>
      <c r="E2" s="475"/>
    </row>
    <row r="3" spans="1:5" ht="13.5" thickBot="1">
      <c r="A3" s="108" t="s">
        <v>391</v>
      </c>
      <c r="B3" s="109"/>
      <c r="C3" s="110" t="s">
        <v>7</v>
      </c>
      <c r="D3" s="111" t="s">
        <v>392</v>
      </c>
      <c r="E3" s="111" t="s">
        <v>393</v>
      </c>
    </row>
    <row r="4" spans="1:5" ht="13.5" thickBot="1">
      <c r="A4" s="112"/>
      <c r="B4" s="113"/>
      <c r="C4" s="114" t="s">
        <v>394</v>
      </c>
      <c r="D4" s="115" t="s">
        <v>395</v>
      </c>
      <c r="E4" s="116" t="s">
        <v>396</v>
      </c>
    </row>
    <row r="5" spans="1:5" ht="13.5" thickBot="1">
      <c r="A5" s="107" t="s">
        <v>397</v>
      </c>
      <c r="B5" s="117" t="s">
        <v>398</v>
      </c>
      <c r="C5" s="118" t="s">
        <v>399</v>
      </c>
      <c r="D5" s="119" t="s">
        <v>399</v>
      </c>
      <c r="E5" s="107" t="s">
        <v>399</v>
      </c>
    </row>
    <row r="6" spans="1:5" ht="13.5" thickBot="1">
      <c r="A6" s="120"/>
      <c r="B6" s="121" t="s">
        <v>80</v>
      </c>
      <c r="C6" s="120" t="s">
        <v>81</v>
      </c>
      <c r="D6" s="122" t="s">
        <v>317</v>
      </c>
      <c r="E6" s="122" t="s">
        <v>318</v>
      </c>
    </row>
    <row r="7" spans="1:5" ht="16.5" thickBot="1">
      <c r="A7" s="123"/>
      <c r="B7" s="124" t="s">
        <v>0</v>
      </c>
      <c r="C7" s="125"/>
      <c r="D7" s="126"/>
      <c r="E7" s="126"/>
    </row>
    <row r="8" spans="1:5" ht="13.5" thickBot="1">
      <c r="A8" s="331" t="s">
        <v>31</v>
      </c>
      <c r="B8" s="332" t="s">
        <v>82</v>
      </c>
      <c r="C8" s="333">
        <f>+C9+C10+C11+C12+C13+C14</f>
        <v>79411980</v>
      </c>
      <c r="D8" s="334"/>
      <c r="E8" s="334"/>
    </row>
    <row r="9" spans="1:5" ht="12.75">
      <c r="A9" s="335" t="s">
        <v>83</v>
      </c>
      <c r="B9" s="336" t="s">
        <v>70</v>
      </c>
      <c r="C9" s="221">
        <v>26645397</v>
      </c>
      <c r="D9" s="338"/>
      <c r="E9" s="338"/>
    </row>
    <row r="10" spans="1:5" ht="12.75">
      <c r="A10" s="339" t="s">
        <v>84</v>
      </c>
      <c r="B10" s="340" t="s">
        <v>85</v>
      </c>
      <c r="C10" s="224">
        <v>27031300</v>
      </c>
      <c r="D10" s="342"/>
      <c r="E10" s="342"/>
    </row>
    <row r="11" spans="1:5" ht="12.75">
      <c r="A11" s="339" t="s">
        <v>86</v>
      </c>
      <c r="B11" s="340" t="s">
        <v>87</v>
      </c>
      <c r="C11" s="224">
        <v>23325589</v>
      </c>
      <c r="D11" s="342"/>
      <c r="E11" s="342"/>
    </row>
    <row r="12" spans="1:5" ht="12.75">
      <c r="A12" s="339" t="s">
        <v>88</v>
      </c>
      <c r="B12" s="340" t="s">
        <v>89</v>
      </c>
      <c r="C12" s="224">
        <v>1800000</v>
      </c>
      <c r="D12" s="342"/>
      <c r="E12" s="342"/>
    </row>
    <row r="13" spans="1:5" ht="12.75">
      <c r="A13" s="339" t="s">
        <v>90</v>
      </c>
      <c r="B13" s="340" t="s">
        <v>400</v>
      </c>
      <c r="C13" s="224">
        <v>609694</v>
      </c>
      <c r="D13" s="342"/>
      <c r="E13" s="342"/>
    </row>
    <row r="14" spans="1:5" ht="13.5" thickBot="1">
      <c r="A14" s="343" t="s">
        <v>92</v>
      </c>
      <c r="B14" s="344" t="s">
        <v>93</v>
      </c>
      <c r="C14" s="341"/>
      <c r="D14" s="345"/>
      <c r="E14" s="345"/>
    </row>
    <row r="15" spans="1:5" ht="13.5" thickBot="1">
      <c r="A15" s="331" t="s">
        <v>34</v>
      </c>
      <c r="B15" s="346" t="s">
        <v>94</v>
      </c>
      <c r="C15" s="333">
        <f>+C16+C17+C18+C19+C20</f>
        <v>40170619</v>
      </c>
      <c r="D15" s="347"/>
      <c r="E15" s="347"/>
    </row>
    <row r="16" spans="1:5" ht="12.75">
      <c r="A16" s="335" t="s">
        <v>95</v>
      </c>
      <c r="B16" s="336" t="s">
        <v>96</v>
      </c>
      <c r="C16" s="337"/>
      <c r="D16" s="338"/>
      <c r="E16" s="338"/>
    </row>
    <row r="17" spans="1:5" ht="12.75">
      <c r="A17" s="339" t="s">
        <v>97</v>
      </c>
      <c r="B17" s="340" t="s">
        <v>98</v>
      </c>
      <c r="C17" s="341"/>
      <c r="D17" s="348"/>
      <c r="E17" s="348"/>
    </row>
    <row r="18" spans="1:5" ht="12.75">
      <c r="A18" s="339" t="s">
        <v>99</v>
      </c>
      <c r="B18" s="340" t="s">
        <v>100</v>
      </c>
      <c r="C18" s="341"/>
      <c r="D18" s="348"/>
      <c r="E18" s="348"/>
    </row>
    <row r="19" spans="1:5" ht="12.75">
      <c r="A19" s="339" t="s">
        <v>101</v>
      </c>
      <c r="B19" s="340" t="s">
        <v>497</v>
      </c>
      <c r="C19" s="341">
        <v>8822800</v>
      </c>
      <c r="D19" s="348"/>
      <c r="E19" s="348"/>
    </row>
    <row r="20" spans="1:5" ht="12.75">
      <c r="A20" s="339" t="s">
        <v>102</v>
      </c>
      <c r="B20" s="340" t="s">
        <v>103</v>
      </c>
      <c r="C20" s="341">
        <v>31347819</v>
      </c>
      <c r="D20" s="348"/>
      <c r="E20" s="348"/>
    </row>
    <row r="21" spans="1:5" ht="13.5" thickBot="1">
      <c r="A21" s="343" t="s">
        <v>104</v>
      </c>
      <c r="B21" s="344" t="s">
        <v>105</v>
      </c>
      <c r="C21" s="349"/>
      <c r="D21" s="350"/>
      <c r="E21" s="350"/>
    </row>
    <row r="22" spans="1:5" ht="13.5" thickBot="1">
      <c r="A22" s="331" t="s">
        <v>106</v>
      </c>
      <c r="B22" s="332" t="s">
        <v>107</v>
      </c>
      <c r="C22" s="333">
        <f>+C23+C24+C25+C26+C27</f>
        <v>5923000</v>
      </c>
      <c r="D22" s="351"/>
      <c r="E22" s="351"/>
    </row>
    <row r="23" spans="1:5" ht="12.75">
      <c r="A23" s="335" t="s">
        <v>108</v>
      </c>
      <c r="B23" s="336" t="s">
        <v>14</v>
      </c>
      <c r="C23" s="337">
        <v>5923000</v>
      </c>
      <c r="D23" s="352"/>
      <c r="E23" s="352"/>
    </row>
    <row r="24" spans="1:5" ht="12.75">
      <c r="A24" s="339" t="s">
        <v>109</v>
      </c>
      <c r="B24" s="340" t="s">
        <v>110</v>
      </c>
      <c r="C24" s="341"/>
      <c r="D24" s="348"/>
      <c r="E24" s="348"/>
    </row>
    <row r="25" spans="1:5" ht="12.75">
      <c r="A25" s="339" t="s">
        <v>111</v>
      </c>
      <c r="B25" s="340" t="s">
        <v>112</v>
      </c>
      <c r="C25" s="341"/>
      <c r="D25" s="342"/>
      <c r="E25" s="342"/>
    </row>
    <row r="26" spans="1:5" ht="12.75">
      <c r="A26" s="339" t="s">
        <v>113</v>
      </c>
      <c r="B26" s="340" t="s">
        <v>114</v>
      </c>
      <c r="C26" s="341"/>
      <c r="D26" s="342"/>
      <c r="E26" s="342"/>
    </row>
    <row r="27" spans="1:5" ht="12.75">
      <c r="A27" s="339" t="s">
        <v>115</v>
      </c>
      <c r="B27" s="340" t="s">
        <v>116</v>
      </c>
      <c r="C27" s="341"/>
      <c r="D27" s="342"/>
      <c r="E27" s="342"/>
    </row>
    <row r="28" spans="1:5" ht="13.5" thickBot="1">
      <c r="A28" s="343" t="s">
        <v>117</v>
      </c>
      <c r="B28" s="344" t="s">
        <v>118</v>
      </c>
      <c r="C28" s="349"/>
      <c r="D28" s="350"/>
      <c r="E28" s="350"/>
    </row>
    <row r="29" spans="1:5" ht="13.5" thickBot="1">
      <c r="A29" s="331" t="s">
        <v>119</v>
      </c>
      <c r="B29" s="332" t="s">
        <v>401</v>
      </c>
      <c r="C29" s="333">
        <f>SUM(C30:C36)</f>
        <v>20290000</v>
      </c>
      <c r="D29" s="351"/>
      <c r="E29" s="351"/>
    </row>
    <row r="30" spans="1:5" ht="12.75">
      <c r="A30" s="335" t="s">
        <v>121</v>
      </c>
      <c r="B30" s="336" t="s">
        <v>402</v>
      </c>
      <c r="C30" s="337">
        <v>3000000</v>
      </c>
      <c r="D30" s="352"/>
      <c r="E30" s="352"/>
    </row>
    <row r="31" spans="1:5" ht="12.75">
      <c r="A31" s="339" t="s">
        <v>122</v>
      </c>
      <c r="B31" s="340" t="s">
        <v>123</v>
      </c>
      <c r="C31" s="341"/>
      <c r="D31" s="342"/>
      <c r="E31" s="342"/>
    </row>
    <row r="32" spans="1:5" ht="12.75">
      <c r="A32" s="339" t="s">
        <v>124</v>
      </c>
      <c r="B32" s="340" t="s">
        <v>15</v>
      </c>
      <c r="C32" s="341">
        <v>10500000</v>
      </c>
      <c r="D32" s="412"/>
      <c r="E32" s="412"/>
    </row>
    <row r="33" spans="1:5" ht="12.75">
      <c r="A33" s="339" t="s">
        <v>125</v>
      </c>
      <c r="B33" s="340" t="s">
        <v>6</v>
      </c>
      <c r="C33" s="341">
        <v>110000</v>
      </c>
      <c r="D33" s="342"/>
      <c r="E33" s="342"/>
    </row>
    <row r="34" spans="1:5" ht="12.75">
      <c r="A34" s="339" t="s">
        <v>126</v>
      </c>
      <c r="B34" s="340" t="s">
        <v>127</v>
      </c>
      <c r="C34" s="341">
        <v>3000000</v>
      </c>
      <c r="D34" s="342"/>
      <c r="E34" s="342"/>
    </row>
    <row r="35" spans="1:5" ht="12.75">
      <c r="A35" s="339" t="s">
        <v>128</v>
      </c>
      <c r="B35" s="340" t="s">
        <v>464</v>
      </c>
      <c r="C35" s="341">
        <v>300000</v>
      </c>
      <c r="D35" s="342"/>
      <c r="E35" s="342"/>
    </row>
    <row r="36" spans="1:5" ht="13.5" thickBot="1">
      <c r="A36" s="343" t="s">
        <v>130</v>
      </c>
      <c r="B36" s="353" t="s">
        <v>131</v>
      </c>
      <c r="C36" s="349">
        <v>3380000</v>
      </c>
      <c r="D36" s="350"/>
      <c r="E36" s="350"/>
    </row>
    <row r="37" spans="1:5" ht="13.5" thickBot="1">
      <c r="A37" s="331" t="s">
        <v>132</v>
      </c>
      <c r="B37" s="332" t="s">
        <v>133</v>
      </c>
      <c r="C37" s="333">
        <f>SUM(C38:C48)</f>
        <v>7491784</v>
      </c>
      <c r="D37" s="351"/>
      <c r="E37" s="351"/>
    </row>
    <row r="38" spans="1:5" ht="12.75">
      <c r="A38" s="335" t="s">
        <v>134</v>
      </c>
      <c r="B38" s="336" t="s">
        <v>135</v>
      </c>
      <c r="C38" s="221"/>
      <c r="D38" s="352"/>
      <c r="E38" s="352"/>
    </row>
    <row r="39" spans="1:5" ht="12.75">
      <c r="A39" s="339" t="s">
        <v>136</v>
      </c>
      <c r="B39" s="340" t="s">
        <v>17</v>
      </c>
      <c r="C39" s="224">
        <v>900080</v>
      </c>
      <c r="D39" s="342"/>
      <c r="E39" s="342"/>
    </row>
    <row r="40" spans="1:5" ht="12.75">
      <c r="A40" s="339" t="s">
        <v>137</v>
      </c>
      <c r="B40" s="340" t="s">
        <v>138</v>
      </c>
      <c r="C40" s="224">
        <v>2760000</v>
      </c>
      <c r="D40" s="342"/>
      <c r="E40" s="342"/>
    </row>
    <row r="41" spans="1:5" ht="12.75">
      <c r="A41" s="339" t="s">
        <v>139</v>
      </c>
      <c r="B41" s="340" t="s">
        <v>18</v>
      </c>
      <c r="C41" s="224"/>
      <c r="D41" s="342"/>
      <c r="E41" s="342"/>
    </row>
    <row r="42" spans="1:5" ht="12.75">
      <c r="A42" s="339" t="s">
        <v>140</v>
      </c>
      <c r="B42" s="340" t="s">
        <v>19</v>
      </c>
      <c r="C42" s="224">
        <v>2313129</v>
      </c>
      <c r="D42" s="342"/>
      <c r="E42" s="342"/>
    </row>
    <row r="43" spans="1:5" ht="12.75">
      <c r="A43" s="339" t="s">
        <v>141</v>
      </c>
      <c r="B43" s="340" t="s">
        <v>142</v>
      </c>
      <c r="C43" s="224">
        <v>968575</v>
      </c>
      <c r="D43" s="342"/>
      <c r="E43" s="342"/>
    </row>
    <row r="44" spans="1:5" ht="12.75">
      <c r="A44" s="339" t="s">
        <v>143</v>
      </c>
      <c r="B44" s="340" t="s">
        <v>21</v>
      </c>
      <c r="C44" s="224"/>
      <c r="D44" s="342"/>
      <c r="E44" s="342"/>
    </row>
    <row r="45" spans="1:5" ht="12.75">
      <c r="A45" s="339" t="s">
        <v>144</v>
      </c>
      <c r="B45" s="340" t="s">
        <v>145</v>
      </c>
      <c r="C45" s="224">
        <v>100000</v>
      </c>
      <c r="D45" s="342"/>
      <c r="E45" s="342"/>
    </row>
    <row r="46" spans="1:5" ht="12.75">
      <c r="A46" s="339" t="s">
        <v>146</v>
      </c>
      <c r="B46" s="340" t="s">
        <v>147</v>
      </c>
      <c r="C46" s="233"/>
      <c r="D46" s="342"/>
      <c r="E46" s="342"/>
    </row>
    <row r="47" spans="1:5" ht="12.75">
      <c r="A47" s="343" t="s">
        <v>148</v>
      </c>
      <c r="B47" s="344" t="s">
        <v>149</v>
      </c>
      <c r="C47" s="234"/>
      <c r="D47" s="342"/>
      <c r="E47" s="342"/>
    </row>
    <row r="48" spans="1:5" ht="13.5" thickBot="1">
      <c r="A48" s="343" t="s">
        <v>150</v>
      </c>
      <c r="B48" s="344" t="s">
        <v>23</v>
      </c>
      <c r="C48" s="234">
        <v>450000</v>
      </c>
      <c r="D48" s="350"/>
      <c r="E48" s="350"/>
    </row>
    <row r="49" spans="1:5" ht="13.5" thickBot="1">
      <c r="A49" s="331" t="s">
        <v>151</v>
      </c>
      <c r="B49" s="332" t="s">
        <v>152</v>
      </c>
      <c r="C49" s="333">
        <f>SUM(C50:C54)</f>
        <v>4100000</v>
      </c>
      <c r="D49" s="351"/>
      <c r="E49" s="351"/>
    </row>
    <row r="50" spans="1:5" ht="12.75">
      <c r="A50" s="335" t="s">
        <v>153</v>
      </c>
      <c r="B50" s="336" t="s">
        <v>154</v>
      </c>
      <c r="C50" s="337"/>
      <c r="D50" s="352"/>
      <c r="E50" s="352"/>
    </row>
    <row r="51" spans="1:5" ht="12.75">
      <c r="A51" s="339" t="s">
        <v>155</v>
      </c>
      <c r="B51" s="340" t="s">
        <v>25</v>
      </c>
      <c r="C51" s="341">
        <v>4100000</v>
      </c>
      <c r="D51" s="342"/>
      <c r="E51" s="342"/>
    </row>
    <row r="52" spans="1:5" ht="12.75">
      <c r="A52" s="339" t="s">
        <v>156</v>
      </c>
      <c r="B52" s="340" t="s">
        <v>72</v>
      </c>
      <c r="C52" s="341"/>
      <c r="D52" s="342"/>
      <c r="E52" s="342"/>
    </row>
    <row r="53" spans="1:5" ht="12.75">
      <c r="A53" s="339" t="s">
        <v>157</v>
      </c>
      <c r="B53" s="340" t="s">
        <v>158</v>
      </c>
      <c r="C53" s="341"/>
      <c r="D53" s="342"/>
      <c r="E53" s="342"/>
    </row>
    <row r="54" spans="1:5" ht="13.5" thickBot="1">
      <c r="A54" s="343" t="s">
        <v>159</v>
      </c>
      <c r="B54" s="344" t="s">
        <v>160</v>
      </c>
      <c r="C54" s="349"/>
      <c r="D54" s="350"/>
      <c r="E54" s="350"/>
    </row>
    <row r="55" spans="1:5" ht="13.5" thickBot="1">
      <c r="A55" s="331" t="s">
        <v>161</v>
      </c>
      <c r="B55" s="332" t="s">
        <v>162</v>
      </c>
      <c r="C55" s="333">
        <f>SUM(C56:C58)</f>
        <v>0</v>
      </c>
      <c r="D55" s="351"/>
      <c r="E55" s="351"/>
    </row>
    <row r="56" spans="1:5" ht="12.75">
      <c r="A56" s="335" t="s">
        <v>163</v>
      </c>
      <c r="B56" s="336" t="s">
        <v>164</v>
      </c>
      <c r="C56" s="337"/>
      <c r="D56" s="352"/>
      <c r="E56" s="352"/>
    </row>
    <row r="57" spans="1:5" ht="12.75">
      <c r="A57" s="339" t="s">
        <v>165</v>
      </c>
      <c r="B57" s="340" t="s">
        <v>166</v>
      </c>
      <c r="C57" s="341"/>
      <c r="D57" s="342"/>
      <c r="E57" s="342"/>
    </row>
    <row r="58" spans="1:5" ht="12.75">
      <c r="A58" s="339" t="s">
        <v>167</v>
      </c>
      <c r="B58" s="340" t="s">
        <v>168</v>
      </c>
      <c r="C58" s="341"/>
      <c r="D58" s="342"/>
      <c r="E58" s="342"/>
    </row>
    <row r="59" spans="1:5" ht="13.5" thickBot="1">
      <c r="A59" s="343" t="s">
        <v>169</v>
      </c>
      <c r="B59" s="344" t="s">
        <v>170</v>
      </c>
      <c r="C59" s="349"/>
      <c r="D59" s="350"/>
      <c r="E59" s="350"/>
    </row>
    <row r="60" spans="1:5" ht="13.5" thickBot="1">
      <c r="A60" s="331" t="s">
        <v>171</v>
      </c>
      <c r="B60" s="346" t="s">
        <v>172</v>
      </c>
      <c r="C60" s="333">
        <f>SUM(C61:C63)</f>
        <v>0</v>
      </c>
      <c r="D60" s="351"/>
      <c r="E60" s="351"/>
    </row>
    <row r="61" spans="1:5" ht="12.75">
      <c r="A61" s="335" t="s">
        <v>173</v>
      </c>
      <c r="B61" s="336" t="s">
        <v>174</v>
      </c>
      <c r="C61" s="341"/>
      <c r="D61" s="352"/>
      <c r="E61" s="352"/>
    </row>
    <row r="62" spans="1:5" ht="12.75">
      <c r="A62" s="339" t="s">
        <v>175</v>
      </c>
      <c r="B62" s="340" t="s">
        <v>176</v>
      </c>
      <c r="C62" s="341"/>
      <c r="D62" s="342"/>
      <c r="E62" s="342"/>
    </row>
    <row r="63" spans="1:5" ht="12.75">
      <c r="A63" s="339" t="s">
        <v>177</v>
      </c>
      <c r="B63" s="340" t="s">
        <v>178</v>
      </c>
      <c r="C63" s="341"/>
      <c r="D63" s="342"/>
      <c r="E63" s="342"/>
    </row>
    <row r="64" spans="1:5" ht="13.5" thickBot="1">
      <c r="A64" s="343" t="s">
        <v>179</v>
      </c>
      <c r="B64" s="344" t="s">
        <v>180</v>
      </c>
      <c r="C64" s="341"/>
      <c r="D64" s="350"/>
      <c r="E64" s="350"/>
    </row>
    <row r="65" spans="1:5" ht="13.5" thickBot="1">
      <c r="A65" s="331" t="s">
        <v>310</v>
      </c>
      <c r="B65" s="332" t="s">
        <v>182</v>
      </c>
      <c r="C65" s="333">
        <f>+C8+C15+C22+C29+C37+C49+C55+C60</f>
        <v>157387383</v>
      </c>
      <c r="D65" s="351"/>
      <c r="E65" s="351"/>
    </row>
    <row r="66" spans="1:5" ht="13.5" thickBot="1">
      <c r="A66" s="354" t="s">
        <v>403</v>
      </c>
      <c r="B66" s="346" t="s">
        <v>184</v>
      </c>
      <c r="C66" s="333">
        <f>SUM(C67:C69)</f>
        <v>10000000</v>
      </c>
      <c r="D66" s="351"/>
      <c r="E66" s="351"/>
    </row>
    <row r="67" spans="1:5" ht="12.75">
      <c r="A67" s="335" t="s">
        <v>185</v>
      </c>
      <c r="B67" s="336" t="s">
        <v>186</v>
      </c>
      <c r="C67" s="341"/>
      <c r="D67" s="352"/>
      <c r="E67" s="352"/>
    </row>
    <row r="68" spans="1:5" ht="12.75">
      <c r="A68" s="339" t="s">
        <v>187</v>
      </c>
      <c r="B68" s="340" t="s">
        <v>188</v>
      </c>
      <c r="C68" s="341">
        <v>10000000</v>
      </c>
      <c r="D68" s="342"/>
      <c r="E68" s="342"/>
    </row>
    <row r="69" spans="1:5" ht="13.5" thickBot="1">
      <c r="A69" s="343" t="s">
        <v>189</v>
      </c>
      <c r="B69" s="355" t="s">
        <v>404</v>
      </c>
      <c r="C69" s="341"/>
      <c r="D69" s="350"/>
      <c r="E69" s="350"/>
    </row>
    <row r="70" spans="1:5" ht="13.5" thickBot="1">
      <c r="A70" s="354" t="s">
        <v>191</v>
      </c>
      <c r="B70" s="346" t="s">
        <v>192</v>
      </c>
      <c r="C70" s="333">
        <f>SUM(C71:C74)</f>
        <v>0</v>
      </c>
      <c r="D70" s="351"/>
      <c r="E70" s="351"/>
    </row>
    <row r="71" spans="1:5" ht="12.75">
      <c r="A71" s="335" t="s">
        <v>193</v>
      </c>
      <c r="B71" s="336" t="s">
        <v>194</v>
      </c>
      <c r="C71" s="341"/>
      <c r="D71" s="352"/>
      <c r="E71" s="352"/>
    </row>
    <row r="72" spans="1:5" ht="12.75">
      <c r="A72" s="339" t="s">
        <v>195</v>
      </c>
      <c r="B72" s="340" t="s">
        <v>196</v>
      </c>
      <c r="C72" s="341"/>
      <c r="D72" s="342"/>
      <c r="E72" s="342"/>
    </row>
    <row r="73" spans="1:5" ht="12.75">
      <c r="A73" s="339" t="s">
        <v>197</v>
      </c>
      <c r="B73" s="340" t="s">
        <v>198</v>
      </c>
      <c r="C73" s="341"/>
      <c r="D73" s="342"/>
      <c r="E73" s="342"/>
    </row>
    <row r="74" spans="1:5" ht="13.5" thickBot="1">
      <c r="A74" s="343" t="s">
        <v>199</v>
      </c>
      <c r="B74" s="344" t="s">
        <v>200</v>
      </c>
      <c r="C74" s="341"/>
      <c r="D74" s="350"/>
      <c r="E74" s="350"/>
    </row>
    <row r="75" spans="1:5" ht="13.5" thickBot="1">
      <c r="A75" s="354" t="s">
        <v>201</v>
      </c>
      <c r="B75" s="346" t="s">
        <v>202</v>
      </c>
      <c r="C75" s="333">
        <f>SUM(C76:C77)</f>
        <v>163606028</v>
      </c>
      <c r="D75" s="356">
        <f>SUM(D76:D77)</f>
        <v>0</v>
      </c>
      <c r="E75" s="356">
        <f>SUM(E76:E77)</f>
        <v>0</v>
      </c>
    </row>
    <row r="76" spans="1:5" ht="12.75">
      <c r="A76" s="335" t="s">
        <v>203</v>
      </c>
      <c r="B76" s="336" t="s">
        <v>27</v>
      </c>
      <c r="C76" s="341">
        <v>163606028</v>
      </c>
      <c r="D76" s="357"/>
      <c r="E76" s="357"/>
    </row>
    <row r="77" spans="1:5" ht="13.5" thickBot="1">
      <c r="A77" s="343" t="s">
        <v>204</v>
      </c>
      <c r="B77" s="344" t="s">
        <v>205</v>
      </c>
      <c r="C77" s="341"/>
      <c r="D77" s="350"/>
      <c r="E77" s="350"/>
    </row>
    <row r="78" spans="1:5" ht="13.5" thickBot="1">
      <c r="A78" s="354" t="s">
        <v>206</v>
      </c>
      <c r="B78" s="346" t="s">
        <v>207</v>
      </c>
      <c r="C78" s="333">
        <f>SUM(C79:C81)</f>
        <v>2761223</v>
      </c>
      <c r="D78" s="347"/>
      <c r="E78" s="347"/>
    </row>
    <row r="79" spans="1:5" ht="12.75">
      <c r="A79" s="335" t="s">
        <v>208</v>
      </c>
      <c r="B79" s="336" t="s">
        <v>209</v>
      </c>
      <c r="C79" s="341">
        <v>2761223</v>
      </c>
      <c r="D79" s="352"/>
      <c r="E79" s="352"/>
    </row>
    <row r="80" spans="1:5" ht="12.75">
      <c r="A80" s="339" t="s">
        <v>210</v>
      </c>
      <c r="B80" s="340" t="s">
        <v>211</v>
      </c>
      <c r="C80" s="341"/>
      <c r="D80" s="342"/>
      <c r="E80" s="342"/>
    </row>
    <row r="81" spans="1:5" ht="13.5" thickBot="1">
      <c r="A81" s="343" t="s">
        <v>212</v>
      </c>
      <c r="B81" s="344" t="s">
        <v>213</v>
      </c>
      <c r="C81" s="341"/>
      <c r="D81" s="350"/>
      <c r="E81" s="350"/>
    </row>
    <row r="82" spans="1:5" ht="13.5" thickBot="1">
      <c r="A82" s="354" t="s">
        <v>214</v>
      </c>
      <c r="B82" s="346" t="s">
        <v>215</v>
      </c>
      <c r="C82" s="333">
        <f>SUM(C83:C86)</f>
        <v>0</v>
      </c>
      <c r="D82" s="351"/>
      <c r="E82" s="351"/>
    </row>
    <row r="83" spans="1:5" ht="12.75">
      <c r="A83" s="358" t="s">
        <v>216</v>
      </c>
      <c r="B83" s="336" t="s">
        <v>217</v>
      </c>
      <c r="C83" s="341"/>
      <c r="D83" s="352"/>
      <c r="E83" s="352"/>
    </row>
    <row r="84" spans="1:5" ht="12.75">
      <c r="A84" s="359" t="s">
        <v>218</v>
      </c>
      <c r="B84" s="340" t="s">
        <v>219</v>
      </c>
      <c r="C84" s="341"/>
      <c r="D84" s="342"/>
      <c r="E84" s="342"/>
    </row>
    <row r="85" spans="1:5" ht="12.75">
      <c r="A85" s="359" t="s">
        <v>220</v>
      </c>
      <c r="B85" s="340" t="s">
        <v>221</v>
      </c>
      <c r="C85" s="341"/>
      <c r="D85" s="342"/>
      <c r="E85" s="342"/>
    </row>
    <row r="86" spans="1:5" ht="13.5" thickBot="1">
      <c r="A86" s="360" t="s">
        <v>222</v>
      </c>
      <c r="B86" s="344" t="s">
        <v>223</v>
      </c>
      <c r="C86" s="341"/>
      <c r="D86" s="345"/>
      <c r="E86" s="345"/>
    </row>
    <row r="87" spans="1:5" ht="13.5" thickBot="1">
      <c r="A87" s="354" t="s">
        <v>224</v>
      </c>
      <c r="B87" s="346" t="s">
        <v>225</v>
      </c>
      <c r="C87" s="361"/>
      <c r="D87" s="347"/>
      <c r="E87" s="347"/>
    </row>
    <row r="88" spans="1:5" ht="13.5" thickBot="1">
      <c r="A88" s="354" t="s">
        <v>405</v>
      </c>
      <c r="B88" s="346" t="s">
        <v>227</v>
      </c>
      <c r="C88" s="361"/>
      <c r="D88" s="362"/>
      <c r="E88" s="362"/>
    </row>
    <row r="89" spans="1:5" ht="13.5" thickBot="1">
      <c r="A89" s="354" t="s">
        <v>406</v>
      </c>
      <c r="B89" s="363" t="s">
        <v>229</v>
      </c>
      <c r="C89" s="333">
        <f>+C66+C70+C75+C78+C82+C88+C87</f>
        <v>176367251</v>
      </c>
      <c r="D89" s="333">
        <f>+D66+D70+D75+D78+D82+D88+D87</f>
        <v>0</v>
      </c>
      <c r="E89" s="333">
        <f>+E66+E70+E75+E78+E82+E88+E87</f>
        <v>0</v>
      </c>
    </row>
    <row r="90" spans="1:5" ht="13.5" thickBot="1">
      <c r="A90" s="364" t="s">
        <v>407</v>
      </c>
      <c r="B90" s="365" t="s">
        <v>408</v>
      </c>
      <c r="C90" s="333">
        <f>+C65+C89</f>
        <v>333754634</v>
      </c>
      <c r="D90" s="333">
        <f>+D65+D89</f>
        <v>0</v>
      </c>
      <c r="E90" s="333">
        <f>+E65+E89</f>
        <v>0</v>
      </c>
    </row>
    <row r="91" spans="1:5" ht="13.5" thickBot="1">
      <c r="A91" s="366"/>
      <c r="B91" s="367"/>
      <c r="C91" s="368"/>
      <c r="D91" s="352"/>
      <c r="E91" s="352"/>
    </row>
    <row r="92" spans="1:5" ht="13.5" thickBot="1">
      <c r="A92" s="369"/>
      <c r="B92" s="370" t="s">
        <v>1</v>
      </c>
      <c r="C92" s="371"/>
      <c r="D92" s="372"/>
      <c r="E92" s="372"/>
    </row>
    <row r="93" spans="1:5" ht="13.5" thickBot="1">
      <c r="A93" s="373" t="s">
        <v>31</v>
      </c>
      <c r="B93" s="374" t="s">
        <v>457</v>
      </c>
      <c r="C93" s="375">
        <f>+C94+C95+C96+C97+C98+C111</f>
        <v>117997178</v>
      </c>
      <c r="D93" s="333">
        <f>+D94+D95+D96+D97+D98+D111</f>
        <v>900000</v>
      </c>
      <c r="E93" s="333">
        <f>+E94+E95+E96+E97+E98+E111</f>
        <v>7127606</v>
      </c>
    </row>
    <row r="94" spans="1:5" ht="12.75">
      <c r="A94" s="376" t="s">
        <v>83</v>
      </c>
      <c r="B94" s="377" t="s">
        <v>235</v>
      </c>
      <c r="C94" s="378">
        <v>53742875</v>
      </c>
      <c r="D94" s="352"/>
      <c r="E94" s="352"/>
    </row>
    <row r="95" spans="1:5" ht="12.75">
      <c r="A95" s="339" t="s">
        <v>84</v>
      </c>
      <c r="B95" s="379" t="s">
        <v>236</v>
      </c>
      <c r="C95" s="341">
        <v>7856415</v>
      </c>
      <c r="D95" s="342"/>
      <c r="E95" s="342"/>
    </row>
    <row r="96" spans="1:5" ht="12.75">
      <c r="A96" s="339" t="s">
        <v>86</v>
      </c>
      <c r="B96" s="379" t="s">
        <v>237</v>
      </c>
      <c r="C96" s="349">
        <v>34371059</v>
      </c>
      <c r="D96" s="342"/>
      <c r="E96" s="342"/>
    </row>
    <row r="97" spans="1:5" ht="12.75">
      <c r="A97" s="339" t="s">
        <v>88</v>
      </c>
      <c r="B97" s="379" t="s">
        <v>11</v>
      </c>
      <c r="C97" s="349">
        <v>5634800</v>
      </c>
      <c r="D97" s="342"/>
      <c r="E97" s="342"/>
    </row>
    <row r="98" spans="1:5" ht="12.75">
      <c r="A98" s="339" t="s">
        <v>238</v>
      </c>
      <c r="B98" s="380" t="s">
        <v>29</v>
      </c>
      <c r="C98" s="349">
        <v>15892029</v>
      </c>
      <c r="D98" s="349">
        <v>900000</v>
      </c>
      <c r="E98" s="349">
        <v>7127606</v>
      </c>
    </row>
    <row r="99" spans="1:5" ht="12.75">
      <c r="A99" s="339" t="s">
        <v>92</v>
      </c>
      <c r="B99" s="379" t="s">
        <v>409</v>
      </c>
      <c r="C99" s="349"/>
      <c r="D99" s="342"/>
      <c r="E99" s="342"/>
    </row>
    <row r="100" spans="1:5" ht="12.75">
      <c r="A100" s="339" t="s">
        <v>240</v>
      </c>
      <c r="B100" s="381" t="s">
        <v>241</v>
      </c>
      <c r="C100" s="349"/>
      <c r="D100" s="342"/>
      <c r="E100" s="342"/>
    </row>
    <row r="101" spans="1:5" ht="12.75">
      <c r="A101" s="339" t="s">
        <v>242</v>
      </c>
      <c r="B101" s="381" t="s">
        <v>243</v>
      </c>
      <c r="C101" s="349"/>
      <c r="D101" s="342"/>
      <c r="E101" s="342"/>
    </row>
    <row r="102" spans="1:5" ht="12.75">
      <c r="A102" s="339" t="s">
        <v>244</v>
      </c>
      <c r="B102" s="381" t="s">
        <v>245</v>
      </c>
      <c r="C102" s="349"/>
      <c r="D102" s="342"/>
      <c r="E102" s="342"/>
    </row>
    <row r="103" spans="1:5" ht="12.75">
      <c r="A103" s="339" t="s">
        <v>246</v>
      </c>
      <c r="B103" s="382" t="s">
        <v>247</v>
      </c>
      <c r="C103" s="349"/>
      <c r="D103" s="342"/>
      <c r="E103" s="342"/>
    </row>
    <row r="104" spans="1:5" ht="12.75">
      <c r="A104" s="339" t="s">
        <v>248</v>
      </c>
      <c r="B104" s="382" t="s">
        <v>249</v>
      </c>
      <c r="C104" s="349"/>
      <c r="D104" s="342"/>
      <c r="E104" s="342"/>
    </row>
    <row r="105" spans="1:5" ht="12.75">
      <c r="A105" s="339" t="s">
        <v>250</v>
      </c>
      <c r="B105" s="381" t="s">
        <v>251</v>
      </c>
      <c r="C105" s="349">
        <v>11801251</v>
      </c>
      <c r="D105" s="342"/>
      <c r="E105" s="417">
        <v>7127606</v>
      </c>
    </row>
    <row r="106" spans="1:5" ht="12.75">
      <c r="A106" s="339" t="s">
        <v>252</v>
      </c>
      <c r="B106" s="381" t="s">
        <v>253</v>
      </c>
      <c r="C106" s="349"/>
      <c r="D106" s="342"/>
      <c r="E106" s="342"/>
    </row>
    <row r="107" spans="1:5" ht="12.75">
      <c r="A107" s="339" t="s">
        <v>254</v>
      </c>
      <c r="B107" s="382" t="s">
        <v>255</v>
      </c>
      <c r="C107" s="349"/>
      <c r="D107" s="342"/>
      <c r="E107" s="342"/>
    </row>
    <row r="108" spans="1:5" ht="12.75">
      <c r="A108" s="383" t="s">
        <v>256</v>
      </c>
      <c r="B108" s="384" t="s">
        <v>257</v>
      </c>
      <c r="C108" s="349"/>
      <c r="D108" s="342"/>
      <c r="E108" s="342"/>
    </row>
    <row r="109" spans="1:5" ht="12.75">
      <c r="A109" s="339" t="s">
        <v>258</v>
      </c>
      <c r="B109" s="384" t="s">
        <v>259</v>
      </c>
      <c r="C109" s="349"/>
      <c r="D109" s="342"/>
      <c r="E109" s="342"/>
    </row>
    <row r="110" spans="1:5" ht="12.75">
      <c r="A110" s="339" t="s">
        <v>260</v>
      </c>
      <c r="B110" s="382" t="s">
        <v>261</v>
      </c>
      <c r="C110" s="349">
        <v>3900000</v>
      </c>
      <c r="D110" s="412">
        <v>900000</v>
      </c>
      <c r="E110" s="342"/>
    </row>
    <row r="111" spans="1:5" ht="12.75">
      <c r="A111" s="339" t="s">
        <v>262</v>
      </c>
      <c r="B111" s="379" t="s">
        <v>5</v>
      </c>
      <c r="C111" s="341">
        <v>500000</v>
      </c>
      <c r="D111" s="342"/>
      <c r="E111" s="342"/>
    </row>
    <row r="112" spans="1:5" ht="12.75">
      <c r="A112" s="343" t="s">
        <v>263</v>
      </c>
      <c r="B112" s="379" t="s">
        <v>410</v>
      </c>
      <c r="C112" s="341">
        <v>500000</v>
      </c>
      <c r="D112" s="342"/>
      <c r="E112" s="342"/>
    </row>
    <row r="113" spans="1:5" ht="13.5" thickBot="1">
      <c r="A113" s="385" t="s">
        <v>265</v>
      </c>
      <c r="B113" s="386" t="s">
        <v>411</v>
      </c>
      <c r="C113" s="387"/>
      <c r="D113" s="350"/>
      <c r="E113" s="350"/>
    </row>
    <row r="114" spans="1:5" ht="13.5" thickBot="1">
      <c r="A114" s="331" t="s">
        <v>34</v>
      </c>
      <c r="B114" s="388" t="s">
        <v>458</v>
      </c>
      <c r="C114" s="333">
        <f>+C115+C117+C119</f>
        <v>158265163</v>
      </c>
      <c r="D114" s="351"/>
      <c r="E114" s="351"/>
    </row>
    <row r="115" spans="1:5" ht="12.75">
      <c r="A115" s="335" t="s">
        <v>95</v>
      </c>
      <c r="B115" s="379" t="s">
        <v>4</v>
      </c>
      <c r="C115" s="337">
        <v>300000</v>
      </c>
      <c r="D115" s="352"/>
      <c r="E115" s="352"/>
    </row>
    <row r="116" spans="1:5" ht="12.75">
      <c r="A116" s="335" t="s">
        <v>97</v>
      </c>
      <c r="B116" s="389" t="s">
        <v>267</v>
      </c>
      <c r="C116" s="337"/>
      <c r="D116" s="342"/>
      <c r="E116" s="342"/>
    </row>
    <row r="117" spans="1:5" ht="12.75">
      <c r="A117" s="335" t="s">
        <v>99</v>
      </c>
      <c r="B117" s="389" t="s">
        <v>3</v>
      </c>
      <c r="C117" s="341">
        <v>132852163</v>
      </c>
      <c r="D117" s="342"/>
      <c r="E117" s="342"/>
    </row>
    <row r="118" spans="1:5" ht="12.75">
      <c r="A118" s="335" t="s">
        <v>101</v>
      </c>
      <c r="B118" s="389" t="s">
        <v>268</v>
      </c>
      <c r="C118" s="341">
        <v>132852163</v>
      </c>
      <c r="D118" s="342"/>
      <c r="E118" s="342"/>
    </row>
    <row r="119" spans="1:5" ht="12.75">
      <c r="A119" s="335" t="s">
        <v>102</v>
      </c>
      <c r="B119" s="390" t="s">
        <v>269</v>
      </c>
      <c r="C119" s="341">
        <v>25113000</v>
      </c>
      <c r="D119" s="342"/>
      <c r="E119" s="342"/>
    </row>
    <row r="120" spans="1:5" ht="12.75">
      <c r="A120" s="335" t="s">
        <v>104</v>
      </c>
      <c r="B120" s="391" t="s">
        <v>270</v>
      </c>
      <c r="C120" s="341"/>
      <c r="D120" s="342"/>
      <c r="E120" s="342"/>
    </row>
    <row r="121" spans="1:5" ht="12.75">
      <c r="A121" s="335" t="s">
        <v>271</v>
      </c>
      <c r="B121" s="392" t="s">
        <v>272</v>
      </c>
      <c r="C121" s="341"/>
      <c r="D121" s="342"/>
      <c r="E121" s="342"/>
    </row>
    <row r="122" spans="1:5" ht="12.75">
      <c r="A122" s="335" t="s">
        <v>273</v>
      </c>
      <c r="B122" s="382" t="s">
        <v>249</v>
      </c>
      <c r="C122" s="341"/>
      <c r="D122" s="342"/>
      <c r="E122" s="342"/>
    </row>
    <row r="123" spans="1:5" ht="12.75">
      <c r="A123" s="335" t="s">
        <v>274</v>
      </c>
      <c r="B123" s="382" t="s">
        <v>275</v>
      </c>
      <c r="C123" s="341"/>
      <c r="D123" s="342"/>
      <c r="E123" s="342"/>
    </row>
    <row r="124" spans="1:5" ht="12.75">
      <c r="A124" s="335" t="s">
        <v>276</v>
      </c>
      <c r="B124" s="382" t="s">
        <v>277</v>
      </c>
      <c r="C124" s="341"/>
      <c r="D124" s="342"/>
      <c r="E124" s="342"/>
    </row>
    <row r="125" spans="1:5" ht="12.75">
      <c r="A125" s="335" t="s">
        <v>278</v>
      </c>
      <c r="B125" s="382" t="s">
        <v>255</v>
      </c>
      <c r="C125" s="341"/>
      <c r="D125" s="342"/>
      <c r="E125" s="342"/>
    </row>
    <row r="126" spans="1:5" ht="12.75">
      <c r="A126" s="335" t="s">
        <v>279</v>
      </c>
      <c r="B126" s="382" t="s">
        <v>280</v>
      </c>
      <c r="C126" s="341"/>
      <c r="D126" s="342"/>
      <c r="E126" s="342"/>
    </row>
    <row r="127" spans="1:5" ht="13.5" thickBot="1">
      <c r="A127" s="383" t="s">
        <v>281</v>
      </c>
      <c r="B127" s="382" t="s">
        <v>282</v>
      </c>
      <c r="C127" s="349"/>
      <c r="D127" s="350"/>
      <c r="E127" s="350"/>
    </row>
    <row r="128" spans="1:5" ht="13.5" thickBot="1">
      <c r="A128" s="331" t="s">
        <v>106</v>
      </c>
      <c r="B128" s="332" t="s">
        <v>283</v>
      </c>
      <c r="C128" s="333">
        <f>+C93+C114</f>
        <v>276262341</v>
      </c>
      <c r="D128" s="333">
        <f>+D93+D114</f>
        <v>900000</v>
      </c>
      <c r="E128" s="333">
        <f>+E93+E114</f>
        <v>7127606</v>
      </c>
    </row>
    <row r="129" spans="1:5" ht="13.5" thickBot="1">
      <c r="A129" s="331" t="s">
        <v>284</v>
      </c>
      <c r="B129" s="332" t="s">
        <v>285</v>
      </c>
      <c r="C129" s="333">
        <f>+C130+C131+C132</f>
        <v>10000000</v>
      </c>
      <c r="D129" s="351"/>
      <c r="E129" s="351"/>
    </row>
    <row r="130" spans="1:5" ht="12.75">
      <c r="A130" s="335" t="s">
        <v>121</v>
      </c>
      <c r="B130" s="393" t="s">
        <v>412</v>
      </c>
      <c r="C130" s="341"/>
      <c r="D130" s="338"/>
      <c r="E130" s="338"/>
    </row>
    <row r="131" spans="1:5" ht="12.75">
      <c r="A131" s="335" t="s">
        <v>122</v>
      </c>
      <c r="B131" s="393" t="s">
        <v>287</v>
      </c>
      <c r="C131" s="341">
        <v>10000000</v>
      </c>
      <c r="D131" s="342"/>
      <c r="E131" s="342"/>
    </row>
    <row r="132" spans="1:5" ht="13.5" thickBot="1">
      <c r="A132" s="383" t="s">
        <v>124</v>
      </c>
      <c r="B132" s="380" t="s">
        <v>413</v>
      </c>
      <c r="C132" s="341"/>
      <c r="D132" s="350"/>
      <c r="E132" s="350"/>
    </row>
    <row r="133" spans="1:5" ht="13.5" thickBot="1">
      <c r="A133" s="331" t="s">
        <v>132</v>
      </c>
      <c r="B133" s="332" t="s">
        <v>289</v>
      </c>
      <c r="C133" s="333">
        <f>+C134+C135+C136+C137+C138+C139</f>
        <v>0</v>
      </c>
      <c r="D133" s="351"/>
      <c r="E133" s="351"/>
    </row>
    <row r="134" spans="1:5" ht="12.75">
      <c r="A134" s="335" t="s">
        <v>134</v>
      </c>
      <c r="B134" s="393" t="s">
        <v>290</v>
      </c>
      <c r="C134" s="341"/>
      <c r="D134" s="352"/>
      <c r="E134" s="352"/>
    </row>
    <row r="135" spans="1:5" ht="12.75">
      <c r="A135" s="335" t="s">
        <v>136</v>
      </c>
      <c r="B135" s="393" t="s">
        <v>291</v>
      </c>
      <c r="C135" s="341"/>
      <c r="D135" s="342"/>
      <c r="E135" s="342"/>
    </row>
    <row r="136" spans="1:5" ht="12.75">
      <c r="A136" s="335" t="s">
        <v>137</v>
      </c>
      <c r="B136" s="393" t="s">
        <v>292</v>
      </c>
      <c r="C136" s="341"/>
      <c r="D136" s="342"/>
      <c r="E136" s="342"/>
    </row>
    <row r="137" spans="1:9" ht="12.75">
      <c r="A137" s="335" t="s">
        <v>139</v>
      </c>
      <c r="B137" s="393" t="s">
        <v>414</v>
      </c>
      <c r="C137" s="341"/>
      <c r="D137" s="342"/>
      <c r="E137" s="342"/>
      <c r="I137" s="130"/>
    </row>
    <row r="138" spans="1:5" ht="12.75">
      <c r="A138" s="335" t="s">
        <v>140</v>
      </c>
      <c r="B138" s="393" t="s">
        <v>294</v>
      </c>
      <c r="C138" s="341"/>
      <c r="D138" s="342"/>
      <c r="E138" s="342"/>
    </row>
    <row r="139" spans="1:5" ht="13.5" thickBot="1">
      <c r="A139" s="383" t="s">
        <v>141</v>
      </c>
      <c r="B139" s="380" t="s">
        <v>295</v>
      </c>
      <c r="C139" s="341"/>
      <c r="D139" s="345"/>
      <c r="E139" s="345"/>
    </row>
    <row r="140" spans="1:5" ht="13.5" thickBot="1">
      <c r="A140" s="331" t="s">
        <v>151</v>
      </c>
      <c r="B140" s="332" t="s">
        <v>415</v>
      </c>
      <c r="C140" s="333">
        <f>+C141+C142+C144+C145+C143</f>
        <v>47492293</v>
      </c>
      <c r="D140" s="351"/>
      <c r="E140" s="351"/>
    </row>
    <row r="141" spans="1:5" ht="12.75">
      <c r="A141" s="335" t="s">
        <v>153</v>
      </c>
      <c r="B141" s="393" t="s">
        <v>416</v>
      </c>
      <c r="C141" s="341"/>
      <c r="D141" s="352"/>
      <c r="E141" s="352"/>
    </row>
    <row r="142" spans="1:5" ht="12.75">
      <c r="A142" s="335" t="s">
        <v>155</v>
      </c>
      <c r="B142" s="393" t="s">
        <v>298</v>
      </c>
      <c r="C142" s="341">
        <v>2721223</v>
      </c>
      <c r="D142" s="342"/>
      <c r="E142" s="342"/>
    </row>
    <row r="143" spans="1:5" ht="12.75">
      <c r="A143" s="335" t="s">
        <v>156</v>
      </c>
      <c r="B143" s="393" t="s">
        <v>417</v>
      </c>
      <c r="C143" s="341">
        <v>44771070</v>
      </c>
      <c r="D143" s="348"/>
      <c r="E143" s="348"/>
    </row>
    <row r="144" spans="1:5" ht="12.75">
      <c r="A144" s="335" t="s">
        <v>157</v>
      </c>
      <c r="B144" s="393" t="s">
        <v>299</v>
      </c>
      <c r="C144" s="341"/>
      <c r="D144" s="348"/>
      <c r="E144" s="348"/>
    </row>
    <row r="145" spans="1:5" ht="13.5" thickBot="1">
      <c r="A145" s="383" t="s">
        <v>159</v>
      </c>
      <c r="B145" s="380" t="s">
        <v>300</v>
      </c>
      <c r="C145" s="341"/>
      <c r="D145" s="345"/>
      <c r="E145" s="345"/>
    </row>
    <row r="146" spans="1:5" ht="13.5" thickBot="1">
      <c r="A146" s="331" t="s">
        <v>301</v>
      </c>
      <c r="B146" s="332" t="s">
        <v>302</v>
      </c>
      <c r="C146" s="394">
        <f>+C147+C148+C149+C150+C151</f>
        <v>0</v>
      </c>
      <c r="D146" s="347"/>
      <c r="E146" s="347"/>
    </row>
    <row r="147" spans="1:5" ht="12.75">
      <c r="A147" s="335" t="s">
        <v>163</v>
      </c>
      <c r="B147" s="393" t="s">
        <v>303</v>
      </c>
      <c r="C147" s="341"/>
      <c r="D147" s="338"/>
      <c r="E147" s="338"/>
    </row>
    <row r="148" spans="1:5" ht="12.75">
      <c r="A148" s="335" t="s">
        <v>165</v>
      </c>
      <c r="B148" s="393" t="s">
        <v>304</v>
      </c>
      <c r="C148" s="341"/>
      <c r="D148" s="348"/>
      <c r="E148" s="348"/>
    </row>
    <row r="149" spans="1:5" ht="12.75">
      <c r="A149" s="335" t="s">
        <v>167</v>
      </c>
      <c r="B149" s="393" t="s">
        <v>305</v>
      </c>
      <c r="C149" s="341"/>
      <c r="D149" s="348"/>
      <c r="E149" s="348"/>
    </row>
    <row r="150" spans="1:5" ht="12.75">
      <c r="A150" s="335" t="s">
        <v>169</v>
      </c>
      <c r="B150" s="393" t="s">
        <v>418</v>
      </c>
      <c r="C150" s="341"/>
      <c r="D150" s="342"/>
      <c r="E150" s="342"/>
    </row>
    <row r="151" spans="1:5" ht="13.5" thickBot="1">
      <c r="A151" s="383" t="s">
        <v>307</v>
      </c>
      <c r="B151" s="380" t="s">
        <v>308</v>
      </c>
      <c r="C151" s="349"/>
      <c r="D151" s="350"/>
      <c r="E151" s="350"/>
    </row>
    <row r="152" spans="1:5" ht="13.5" thickBot="1">
      <c r="A152" s="395" t="s">
        <v>171</v>
      </c>
      <c r="B152" s="332" t="s">
        <v>309</v>
      </c>
      <c r="C152" s="394"/>
      <c r="D152" s="351"/>
      <c r="E152" s="351"/>
    </row>
    <row r="153" spans="1:5" ht="13.5" thickBot="1">
      <c r="A153" s="395" t="s">
        <v>310</v>
      </c>
      <c r="B153" s="332" t="s">
        <v>311</v>
      </c>
      <c r="C153" s="394"/>
      <c r="D153" s="351"/>
      <c r="E153" s="351"/>
    </row>
    <row r="154" spans="1:5" ht="13.5" thickBot="1">
      <c r="A154" s="331" t="s">
        <v>312</v>
      </c>
      <c r="B154" s="332" t="s">
        <v>313</v>
      </c>
      <c r="C154" s="396">
        <f>+C129+C133+C140+C146+C152+C153</f>
        <v>57492293</v>
      </c>
      <c r="D154" s="351"/>
      <c r="E154" s="351"/>
    </row>
    <row r="155" spans="1:5" ht="13.5" thickBot="1">
      <c r="A155" s="397" t="s">
        <v>314</v>
      </c>
      <c r="B155" s="398" t="s">
        <v>315</v>
      </c>
      <c r="C155" s="396">
        <f>+C128+C154</f>
        <v>333754634</v>
      </c>
      <c r="D155" s="396">
        <f>+D128+D154</f>
        <v>900000</v>
      </c>
      <c r="E155" s="396">
        <f>+E128+E154</f>
        <v>7127606</v>
      </c>
    </row>
    <row r="156" spans="1:5" ht="13.5" thickBot="1">
      <c r="A156" s="399"/>
      <c r="B156" s="400"/>
      <c r="C156" s="401"/>
      <c r="D156" s="402"/>
      <c r="E156" s="402"/>
    </row>
    <row r="157" spans="1:5" ht="13.5" thickBot="1">
      <c r="A157" s="403" t="s">
        <v>419</v>
      </c>
      <c r="B157" s="404"/>
      <c r="C157" s="405">
        <v>5</v>
      </c>
      <c r="D157" s="351"/>
      <c r="E157" s="351"/>
    </row>
    <row r="158" spans="1:5" ht="13.5" thickBot="1">
      <c r="A158" s="403" t="s">
        <v>420</v>
      </c>
      <c r="B158" s="404"/>
      <c r="C158" s="405">
        <v>23</v>
      </c>
      <c r="D158" s="351"/>
      <c r="E158" s="351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F2" sqref="F2:H2"/>
    </sheetView>
  </sheetViews>
  <sheetFormatPr defaultColWidth="9.00390625" defaultRowHeight="12.75"/>
  <cols>
    <col min="2" max="2" width="46.125" style="0" customWidth="1"/>
    <col min="3" max="3" width="18.625" style="0" customWidth="1"/>
    <col min="4" max="4" width="19.25390625" style="0" customWidth="1"/>
    <col min="5" max="5" width="9.25390625" style="0" customWidth="1"/>
    <col min="6" max="6" width="14.625" style="0" customWidth="1"/>
    <col min="7" max="7" width="17.875" style="0" customWidth="1"/>
  </cols>
  <sheetData>
    <row r="2" spans="6:8" ht="12.75">
      <c r="F2" s="465" t="s">
        <v>536</v>
      </c>
      <c r="G2" s="465"/>
      <c r="H2" s="465"/>
    </row>
    <row r="3" spans="2:7" ht="15.75">
      <c r="B3" s="476" t="s">
        <v>455</v>
      </c>
      <c r="C3" s="476"/>
      <c r="D3" s="476"/>
      <c r="E3" s="476"/>
      <c r="F3" s="476"/>
      <c r="G3" s="476"/>
    </row>
    <row r="4" spans="2:7" ht="14.25" thickBot="1">
      <c r="B4" s="102"/>
      <c r="C4" s="99"/>
      <c r="D4" s="99"/>
      <c r="E4" s="99"/>
      <c r="F4" s="99"/>
      <c r="G4" s="132" t="s">
        <v>390</v>
      </c>
    </row>
    <row r="5" spans="2:7" ht="24.75" thickBot="1">
      <c r="B5" s="104" t="s">
        <v>422</v>
      </c>
      <c r="C5" s="105" t="s">
        <v>423</v>
      </c>
      <c r="D5" s="105" t="s">
        <v>424</v>
      </c>
      <c r="E5" s="105" t="str">
        <f>+'[1]6.sz.mell.'!E4</f>
        <v>E</v>
      </c>
      <c r="F5" s="105" t="str">
        <f>+'[1]6.sz.mell.'!F4</f>
        <v>F=(B-D-E)</v>
      </c>
      <c r="G5" s="133" t="s">
        <v>476</v>
      </c>
    </row>
    <row r="6" spans="2:7" ht="13.5" thickBot="1">
      <c r="B6" s="421" t="s">
        <v>80</v>
      </c>
      <c r="C6" s="134" t="s">
        <v>81</v>
      </c>
      <c r="D6" s="134" t="s">
        <v>317</v>
      </c>
      <c r="E6" s="134" t="s">
        <v>318</v>
      </c>
      <c r="F6" s="134" t="s">
        <v>425</v>
      </c>
      <c r="G6" s="135" t="s">
        <v>426</v>
      </c>
    </row>
    <row r="7" spans="2:7" ht="12.75">
      <c r="B7" s="422" t="s">
        <v>481</v>
      </c>
      <c r="C7" s="420">
        <v>5923000</v>
      </c>
      <c r="D7" s="136"/>
      <c r="E7" s="137"/>
      <c r="F7" s="137">
        <f>SUM(C7:E7)</f>
        <v>5923000</v>
      </c>
      <c r="G7" s="138"/>
    </row>
    <row r="8" spans="2:7" ht="12.75">
      <c r="B8" s="422" t="s">
        <v>482</v>
      </c>
      <c r="C8" s="419">
        <v>900000</v>
      </c>
      <c r="D8" s="136"/>
      <c r="E8" s="137"/>
      <c r="F8" s="137">
        <f>SUM(C8:E8)</f>
        <v>900000</v>
      </c>
      <c r="G8" s="138"/>
    </row>
    <row r="9" spans="2:7" ht="12.75">
      <c r="B9" s="422" t="s">
        <v>483</v>
      </c>
      <c r="C9" s="419">
        <v>5800000</v>
      </c>
      <c r="D9" s="136"/>
      <c r="E9" s="137"/>
      <c r="F9" s="137">
        <f>SUM(C9:E9)</f>
        <v>5800000</v>
      </c>
      <c r="G9" s="138"/>
    </row>
    <row r="10" spans="2:7" ht="12.75">
      <c r="B10" s="422" t="s">
        <v>484</v>
      </c>
      <c r="C10" s="419">
        <v>3000000</v>
      </c>
      <c r="D10" s="136"/>
      <c r="E10" s="137"/>
      <c r="F10" s="137">
        <f>SUM(C10:E10)</f>
        <v>3000000</v>
      </c>
      <c r="G10" s="138"/>
    </row>
    <row r="11" spans="2:7" ht="12.75">
      <c r="B11" s="422" t="s">
        <v>485</v>
      </c>
      <c r="C11" s="419">
        <v>4090000</v>
      </c>
      <c r="D11" s="136"/>
      <c r="E11" s="137"/>
      <c r="F11" s="137">
        <f>SUM(C11:E11)</f>
        <v>4090000</v>
      </c>
      <c r="G11" s="138"/>
    </row>
    <row r="12" spans="2:7" ht="12.75">
      <c r="B12" s="422" t="s">
        <v>473</v>
      </c>
      <c r="C12" s="419">
        <v>44743400</v>
      </c>
      <c r="D12" s="136"/>
      <c r="E12" s="137"/>
      <c r="F12" s="137">
        <f aca="true" t="shared" si="0" ref="F12:F18">SUM(C12:E12)</f>
        <v>44743400</v>
      </c>
      <c r="G12" s="138">
        <f aca="true" t="shared" si="1" ref="G12:G18">C12-E12-F12</f>
        <v>0</v>
      </c>
    </row>
    <row r="13" spans="2:7" ht="12.75">
      <c r="B13" s="422" t="s">
        <v>474</v>
      </c>
      <c r="C13" s="419">
        <v>8634000</v>
      </c>
      <c r="D13" s="136"/>
      <c r="E13" s="137"/>
      <c r="F13" s="137">
        <f t="shared" si="0"/>
        <v>8634000</v>
      </c>
      <c r="G13" s="138">
        <f t="shared" si="1"/>
        <v>0</v>
      </c>
    </row>
    <row r="14" spans="2:7" ht="12.75">
      <c r="B14" s="422" t="s">
        <v>475</v>
      </c>
      <c r="C14" s="419">
        <v>78219763</v>
      </c>
      <c r="D14" s="136"/>
      <c r="E14" s="137"/>
      <c r="F14" s="137">
        <f t="shared" si="0"/>
        <v>78219763</v>
      </c>
      <c r="G14" s="138">
        <f t="shared" si="1"/>
        <v>0</v>
      </c>
    </row>
    <row r="15" spans="2:7" ht="12.75">
      <c r="B15" s="422" t="s">
        <v>486</v>
      </c>
      <c r="C15" s="419">
        <v>1255000</v>
      </c>
      <c r="D15" s="136"/>
      <c r="E15" s="137"/>
      <c r="F15" s="137">
        <f t="shared" si="0"/>
        <v>1255000</v>
      </c>
      <c r="G15" s="138">
        <f t="shared" si="1"/>
        <v>0</v>
      </c>
    </row>
    <row r="16" spans="2:7" ht="12.75">
      <c r="B16" s="422" t="s">
        <v>487</v>
      </c>
      <c r="C16" s="419">
        <v>5400000</v>
      </c>
      <c r="D16" s="136"/>
      <c r="E16" s="137"/>
      <c r="F16" s="137">
        <f t="shared" si="0"/>
        <v>5400000</v>
      </c>
      <c r="G16" s="138">
        <f t="shared" si="1"/>
        <v>0</v>
      </c>
    </row>
    <row r="17" spans="2:7" ht="12.75">
      <c r="B17" s="422" t="s">
        <v>488</v>
      </c>
      <c r="C17" s="419">
        <v>300000</v>
      </c>
      <c r="D17" s="136"/>
      <c r="E17" s="137"/>
      <c r="F17" s="137">
        <f t="shared" si="0"/>
        <v>300000</v>
      </c>
      <c r="G17" s="138">
        <f t="shared" si="1"/>
        <v>0</v>
      </c>
    </row>
    <row r="18" spans="2:7" ht="12.75">
      <c r="B18" s="422"/>
      <c r="C18" s="419"/>
      <c r="D18" s="136"/>
      <c r="E18" s="137"/>
      <c r="F18" s="137">
        <f t="shared" si="0"/>
        <v>0</v>
      </c>
      <c r="G18" s="138">
        <f t="shared" si="1"/>
        <v>0</v>
      </c>
    </row>
    <row r="19" spans="2:7" ht="12.75">
      <c r="B19" s="139"/>
      <c r="C19" s="137"/>
      <c r="D19" s="136"/>
      <c r="E19" s="137"/>
      <c r="F19" s="137"/>
      <c r="G19" s="138">
        <f aca="true" t="shared" si="2" ref="G19:G25">C19-E19-F19</f>
        <v>0</v>
      </c>
    </row>
    <row r="20" spans="2:7" ht="12.75">
      <c r="B20" s="139"/>
      <c r="C20" s="137"/>
      <c r="D20" s="136"/>
      <c r="E20" s="137"/>
      <c r="F20" s="137"/>
      <c r="G20" s="138">
        <f t="shared" si="2"/>
        <v>0</v>
      </c>
    </row>
    <row r="21" spans="2:7" ht="12.75">
      <c r="B21" s="139"/>
      <c r="C21" s="137"/>
      <c r="D21" s="136"/>
      <c r="E21" s="137"/>
      <c r="F21" s="137"/>
      <c r="G21" s="138">
        <f t="shared" si="2"/>
        <v>0</v>
      </c>
    </row>
    <row r="22" spans="2:7" ht="12.75">
      <c r="B22" s="139"/>
      <c r="C22" s="137"/>
      <c r="D22" s="136"/>
      <c r="E22" s="137"/>
      <c r="F22" s="137"/>
      <c r="G22" s="138">
        <f t="shared" si="2"/>
        <v>0</v>
      </c>
    </row>
    <row r="23" spans="2:7" ht="12.75">
      <c r="B23" s="139"/>
      <c r="C23" s="137"/>
      <c r="D23" s="136"/>
      <c r="E23" s="137"/>
      <c r="F23" s="137"/>
      <c r="G23" s="138">
        <f t="shared" si="2"/>
        <v>0</v>
      </c>
    </row>
    <row r="24" spans="2:7" ht="12.75">
      <c r="B24" s="139"/>
      <c r="C24" s="137"/>
      <c r="D24" s="136"/>
      <c r="E24" s="137"/>
      <c r="F24" s="137"/>
      <c r="G24" s="138">
        <f t="shared" si="2"/>
        <v>0</v>
      </c>
    </row>
    <row r="25" spans="2:7" ht="13.5" thickBot="1">
      <c r="B25" s="140"/>
      <c r="C25" s="141"/>
      <c r="D25" s="142"/>
      <c r="E25" s="141"/>
      <c r="F25" s="141"/>
      <c r="G25" s="143">
        <f t="shared" si="2"/>
        <v>0</v>
      </c>
    </row>
    <row r="26" spans="2:7" ht="13.5" thickBot="1">
      <c r="B26" s="144" t="s">
        <v>427</v>
      </c>
      <c r="C26" s="145">
        <f>SUM(C7:C25)</f>
        <v>158265163</v>
      </c>
      <c r="D26" s="146"/>
      <c r="E26" s="145">
        <f>SUM(E7:E25)</f>
        <v>0</v>
      </c>
      <c r="F26" s="145">
        <f>SUM(F7:F25)</f>
        <v>158265163</v>
      </c>
      <c r="G26" s="147">
        <f>SUM(G7:G25)</f>
        <v>0</v>
      </c>
    </row>
  </sheetData>
  <sheetProtection/>
  <mergeCells count="2">
    <mergeCell ref="B3:G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33"/>
  <sheetViews>
    <sheetView zoomScalePageLayoutView="0" workbookViewId="0" topLeftCell="A1">
      <selection activeCell="G4" sqref="G4:I4"/>
    </sheetView>
  </sheetViews>
  <sheetFormatPr defaultColWidth="9.00390625" defaultRowHeight="12.75"/>
  <cols>
    <col min="5" max="5" width="55.00390625" style="0" customWidth="1"/>
    <col min="6" max="6" width="11.875" style="0" customWidth="1"/>
    <col min="7" max="8" width="14.125" style="0" customWidth="1"/>
    <col min="9" max="9" width="14.625" style="0" customWidth="1"/>
  </cols>
  <sheetData>
    <row r="4" spans="2:9" ht="12.75">
      <c r="B4" s="477" t="s">
        <v>69</v>
      </c>
      <c r="C4" s="477"/>
      <c r="D4" s="477"/>
      <c r="E4" s="477"/>
      <c r="G4" s="465" t="s">
        <v>537</v>
      </c>
      <c r="H4" s="465"/>
      <c r="I4" s="465"/>
    </row>
    <row r="5" spans="2:5" ht="12.75">
      <c r="B5" s="477"/>
      <c r="C5" s="477"/>
      <c r="D5" s="477"/>
      <c r="E5" s="477"/>
    </row>
    <row r="6" spans="2:5" ht="12.75">
      <c r="B6" s="477" t="s">
        <v>532</v>
      </c>
      <c r="C6" s="477"/>
      <c r="D6" s="477"/>
      <c r="E6" s="477"/>
    </row>
    <row r="7" spans="2:9" ht="12.75">
      <c r="B7" s="43"/>
      <c r="C7" s="43"/>
      <c r="D7" s="43"/>
      <c r="E7" s="43"/>
      <c r="I7" s="31"/>
    </row>
    <row r="8" ht="12.75">
      <c r="I8" s="411" t="s">
        <v>77</v>
      </c>
    </row>
    <row r="9" spans="2:9" ht="12.75">
      <c r="B9" s="478"/>
      <c r="C9" s="479" t="s">
        <v>30</v>
      </c>
      <c r="D9" s="479"/>
      <c r="E9" s="479"/>
      <c r="F9" s="480" t="s">
        <v>7</v>
      </c>
      <c r="G9" s="480" t="s">
        <v>8</v>
      </c>
      <c r="H9" s="80"/>
      <c r="I9" s="480" t="s">
        <v>495</v>
      </c>
    </row>
    <row r="10" spans="2:9" ht="22.5">
      <c r="B10" s="478"/>
      <c r="C10" s="479"/>
      <c r="D10" s="479"/>
      <c r="E10" s="479"/>
      <c r="F10" s="481"/>
      <c r="G10" s="481"/>
      <c r="H10" s="81" t="s">
        <v>393</v>
      </c>
      <c r="I10" s="481"/>
    </row>
    <row r="11" spans="2:9" ht="12.75">
      <c r="B11" s="478"/>
      <c r="C11" s="479"/>
      <c r="D11" s="479"/>
      <c r="E11" s="479"/>
      <c r="F11" s="482"/>
      <c r="G11" s="482"/>
      <c r="H11" s="82"/>
      <c r="I11" s="482"/>
    </row>
    <row r="12" spans="2:9" ht="12.75">
      <c r="B12" s="270"/>
      <c r="C12" s="483"/>
      <c r="D12" s="484"/>
      <c r="E12" s="485"/>
      <c r="F12" s="271"/>
      <c r="G12" s="270"/>
      <c r="H12" s="270"/>
      <c r="I12" s="270"/>
    </row>
    <row r="13" spans="2:9" ht="12.75">
      <c r="B13" s="272" t="s">
        <v>31</v>
      </c>
      <c r="C13" s="486" t="s">
        <v>32</v>
      </c>
      <c r="D13" s="487"/>
      <c r="E13" s="488"/>
      <c r="F13" s="273">
        <v>3000000</v>
      </c>
      <c r="G13" s="273">
        <f>G16+G17+G19+G18</f>
        <v>900000</v>
      </c>
      <c r="H13" s="273"/>
      <c r="I13" s="273">
        <f>SUM(F13:H13)</f>
        <v>3900000</v>
      </c>
    </row>
    <row r="14" spans="2:9" ht="12.75">
      <c r="B14" s="272"/>
      <c r="C14" s="489" t="s">
        <v>47</v>
      </c>
      <c r="D14" s="490"/>
      <c r="E14" s="491"/>
      <c r="F14" s="271"/>
      <c r="G14" s="271"/>
      <c r="H14" s="271"/>
      <c r="I14" s="271"/>
    </row>
    <row r="15" spans="2:9" ht="12.75">
      <c r="B15" s="270"/>
      <c r="C15" s="492" t="s">
        <v>33</v>
      </c>
      <c r="D15" s="493"/>
      <c r="E15" s="494"/>
      <c r="F15" s="273"/>
      <c r="G15" s="271"/>
      <c r="H15" s="271"/>
      <c r="I15" s="271"/>
    </row>
    <row r="16" spans="2:9" ht="12.75">
      <c r="B16" s="270"/>
      <c r="C16" s="495" t="s">
        <v>490</v>
      </c>
      <c r="D16" s="496"/>
      <c r="E16" s="497"/>
      <c r="F16" s="271"/>
      <c r="G16" s="271">
        <v>150000</v>
      </c>
      <c r="H16" s="271"/>
      <c r="I16" s="271"/>
    </row>
    <row r="17" spans="2:9" ht="12.75">
      <c r="B17" s="270"/>
      <c r="C17" s="495" t="s">
        <v>491</v>
      </c>
      <c r="D17" s="496"/>
      <c r="E17" s="497"/>
      <c r="F17" s="271"/>
      <c r="G17" s="271">
        <v>50000</v>
      </c>
      <c r="H17" s="271"/>
      <c r="I17" s="271"/>
    </row>
    <row r="18" spans="2:9" ht="12.75">
      <c r="B18" s="270"/>
      <c r="C18" s="413" t="s">
        <v>489</v>
      </c>
      <c r="D18" s="414"/>
      <c r="E18" s="415"/>
      <c r="F18" s="271"/>
      <c r="G18" s="271">
        <v>100000</v>
      </c>
      <c r="H18" s="271"/>
      <c r="I18" s="271"/>
    </row>
    <row r="19" spans="2:9" ht="12.75">
      <c r="B19" s="270"/>
      <c r="C19" s="495" t="s">
        <v>428</v>
      </c>
      <c r="D19" s="496"/>
      <c r="E19" s="497"/>
      <c r="F19" s="271"/>
      <c r="G19" s="271">
        <v>600000</v>
      </c>
      <c r="H19" s="271"/>
      <c r="I19" s="271"/>
    </row>
    <row r="20" spans="2:9" ht="12.75">
      <c r="B20" s="272" t="s">
        <v>34</v>
      </c>
      <c r="C20" s="498" t="s">
        <v>35</v>
      </c>
      <c r="D20" s="498"/>
      <c r="E20" s="498"/>
      <c r="F20" s="273">
        <f>F21+F23+F24+F25++F27+F28+F29+F26+F30+F32+F31</f>
        <v>4864423</v>
      </c>
      <c r="G20" s="273"/>
      <c r="H20" s="273">
        <f>H28</f>
        <v>7127606</v>
      </c>
      <c r="I20" s="273">
        <f>SUM(F20:H20)</f>
        <v>11992029</v>
      </c>
    </row>
    <row r="21" spans="2:9" ht="12.75">
      <c r="B21" s="272"/>
      <c r="C21" s="495" t="s">
        <v>39</v>
      </c>
      <c r="D21" s="496"/>
      <c r="E21" s="497"/>
      <c r="F21" s="271">
        <v>1000000</v>
      </c>
      <c r="G21" s="271"/>
      <c r="H21" s="271"/>
      <c r="I21" s="271"/>
    </row>
    <row r="22" spans="2:9" ht="12.75">
      <c r="B22" s="272"/>
      <c r="C22" s="413"/>
      <c r="D22" s="414"/>
      <c r="E22" s="415"/>
      <c r="F22" s="271"/>
      <c r="G22" s="271"/>
      <c r="H22" s="271"/>
      <c r="I22" s="271"/>
    </row>
    <row r="23" spans="2:9" ht="12.75">
      <c r="B23" s="272"/>
      <c r="C23" s="495" t="s">
        <v>492</v>
      </c>
      <c r="D23" s="496"/>
      <c r="E23" s="497"/>
      <c r="F23" s="274">
        <v>2008521</v>
      </c>
      <c r="G23" s="274"/>
      <c r="H23" s="274"/>
      <c r="I23" s="274"/>
    </row>
    <row r="24" spans="2:9" ht="12.75">
      <c r="B24" s="272"/>
      <c r="C24" s="495" t="s">
        <v>48</v>
      </c>
      <c r="D24" s="496"/>
      <c r="E24" s="497"/>
      <c r="F24" s="274">
        <v>750902</v>
      </c>
      <c r="G24" s="274"/>
      <c r="H24" s="274"/>
      <c r="I24" s="274"/>
    </row>
    <row r="25" spans="2:9" ht="12.75">
      <c r="B25" s="272"/>
      <c r="C25" s="495" t="s">
        <v>50</v>
      </c>
      <c r="D25" s="496"/>
      <c r="E25" s="497"/>
      <c r="F25" s="271">
        <v>120000</v>
      </c>
      <c r="G25" s="271"/>
      <c r="H25" s="271"/>
      <c r="I25" s="271"/>
    </row>
    <row r="26" spans="2:9" ht="12.75">
      <c r="B26" s="272"/>
      <c r="C26" s="500" t="s">
        <v>49</v>
      </c>
      <c r="D26" s="500"/>
      <c r="E26" s="500"/>
      <c r="F26" s="271">
        <v>40000</v>
      </c>
      <c r="G26" s="271"/>
      <c r="H26" s="271"/>
      <c r="I26" s="271"/>
    </row>
    <row r="27" spans="2:9" ht="12.75">
      <c r="B27" s="272"/>
      <c r="C27" s="495" t="s">
        <v>470</v>
      </c>
      <c r="D27" s="496"/>
      <c r="E27" s="497"/>
      <c r="F27" s="271">
        <v>15000</v>
      </c>
      <c r="G27" s="271"/>
      <c r="H27" s="271"/>
      <c r="I27" s="271"/>
    </row>
    <row r="28" spans="2:9" ht="12.75">
      <c r="B28" s="272"/>
      <c r="C28" s="495" t="s">
        <v>429</v>
      </c>
      <c r="D28" s="496"/>
      <c r="E28" s="497"/>
      <c r="F28" s="271"/>
      <c r="G28" s="271"/>
      <c r="H28" s="271">
        <v>7127606</v>
      </c>
      <c r="I28" s="273"/>
    </row>
    <row r="29" spans="2:9" ht="12.75">
      <c r="B29" s="275"/>
      <c r="C29" s="495" t="s">
        <v>471</v>
      </c>
      <c r="D29" s="496"/>
      <c r="E29" s="497"/>
      <c r="F29" s="271">
        <v>30000</v>
      </c>
      <c r="G29" s="271"/>
      <c r="H29" s="271"/>
      <c r="I29" s="271"/>
    </row>
    <row r="30" spans="2:9" ht="12.75">
      <c r="B30" s="276"/>
      <c r="C30" s="495" t="s">
        <v>472</v>
      </c>
      <c r="D30" s="496"/>
      <c r="E30" s="497"/>
      <c r="F30" s="271">
        <v>300000</v>
      </c>
      <c r="G30" s="271"/>
      <c r="H30" s="271"/>
      <c r="I30" s="271"/>
    </row>
    <row r="31" spans="2:9" ht="12.75">
      <c r="B31" s="423"/>
      <c r="C31" s="424" t="s">
        <v>493</v>
      </c>
      <c r="D31" s="425"/>
      <c r="E31" s="426"/>
      <c r="F31" s="427">
        <v>600000</v>
      </c>
      <c r="G31" s="427"/>
      <c r="H31" s="427"/>
      <c r="I31" s="427"/>
    </row>
    <row r="32" spans="2:9" ht="12.75">
      <c r="B32" s="423"/>
      <c r="C32" s="424" t="s">
        <v>477</v>
      </c>
      <c r="D32" s="425"/>
      <c r="E32" s="426"/>
      <c r="F32" s="427"/>
      <c r="G32" s="427"/>
      <c r="H32" s="427"/>
      <c r="I32" s="427"/>
    </row>
    <row r="33" spans="2:9" ht="12.75">
      <c r="B33" s="277"/>
      <c r="C33" s="499" t="s">
        <v>36</v>
      </c>
      <c r="D33" s="499"/>
      <c r="E33" s="499"/>
      <c r="F33" s="278">
        <f>F13+F20</f>
        <v>7864423</v>
      </c>
      <c r="G33" s="278">
        <f>G13</f>
        <v>900000</v>
      </c>
      <c r="H33" s="278">
        <f>H28</f>
        <v>7127606</v>
      </c>
      <c r="I33" s="278">
        <f>SUM(I13:I30)</f>
        <v>15892029</v>
      </c>
    </row>
  </sheetData>
  <sheetProtection/>
  <mergeCells count="26">
    <mergeCell ref="C33:E33"/>
    <mergeCell ref="C25:E25"/>
    <mergeCell ref="C26:E26"/>
    <mergeCell ref="C27:E27"/>
    <mergeCell ref="C28:E28"/>
    <mergeCell ref="C29:E29"/>
    <mergeCell ref="C30:E30"/>
    <mergeCell ref="C17:E17"/>
    <mergeCell ref="C19:E19"/>
    <mergeCell ref="C20:E20"/>
    <mergeCell ref="C21:E21"/>
    <mergeCell ref="C23:E23"/>
    <mergeCell ref="C24:E24"/>
    <mergeCell ref="C12:E12"/>
    <mergeCell ref="C13:E13"/>
    <mergeCell ref="C14:E14"/>
    <mergeCell ref="C15:E15"/>
    <mergeCell ref="C16:E16"/>
    <mergeCell ref="B4:E5"/>
    <mergeCell ref="G4:I4"/>
    <mergeCell ref="B6:E6"/>
    <mergeCell ref="B9:B11"/>
    <mergeCell ref="C9:E11"/>
    <mergeCell ref="F9:F11"/>
    <mergeCell ref="G9:G11"/>
    <mergeCell ref="I9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E1" sqref="E1:G1"/>
    </sheetView>
  </sheetViews>
  <sheetFormatPr defaultColWidth="9.00390625" defaultRowHeight="12.75"/>
  <cols>
    <col min="3" max="3" width="49.625" style="0" customWidth="1"/>
    <col min="4" max="4" width="25.75390625" style="0" customWidth="1"/>
    <col min="5" max="5" width="19.375" style="0" customWidth="1"/>
    <col min="6" max="6" width="11.75390625" style="0" customWidth="1"/>
    <col min="7" max="7" width="13.375" style="0" customWidth="1"/>
    <col min="8" max="8" width="15.375" style="0" customWidth="1"/>
  </cols>
  <sheetData>
    <row r="1" spans="2:8" ht="12.75">
      <c r="B1" s="1"/>
      <c r="C1" s="1"/>
      <c r="D1" s="1"/>
      <c r="E1" s="465" t="s">
        <v>542</v>
      </c>
      <c r="F1" s="465"/>
      <c r="G1" s="465"/>
      <c r="H1" s="1"/>
    </row>
    <row r="2" spans="2:8" ht="12.75" customHeight="1">
      <c r="B2" s="505" t="s">
        <v>529</v>
      </c>
      <c r="C2" s="505"/>
      <c r="D2" s="505"/>
      <c r="E2" s="505"/>
      <c r="F2" s="505"/>
      <c r="G2" s="1"/>
      <c r="H2" s="1"/>
    </row>
    <row r="3" spans="2:10" ht="13.5" customHeight="1" thickBot="1">
      <c r="B3" s="505"/>
      <c r="C3" s="505"/>
      <c r="D3" s="505"/>
      <c r="E3" s="505"/>
      <c r="F3" s="505"/>
      <c r="G3" s="452"/>
      <c r="H3" s="1"/>
      <c r="J3" s="148"/>
    </row>
    <row r="4" spans="3:8" ht="15" customHeight="1" thickBot="1">
      <c r="C4" s="501" t="s">
        <v>500</v>
      </c>
      <c r="D4" s="502" t="s">
        <v>501</v>
      </c>
      <c r="E4" s="503"/>
      <c r="F4" s="504"/>
      <c r="G4" s="1"/>
      <c r="H4" s="1"/>
    </row>
    <row r="5" spans="3:8" ht="15" customHeight="1">
      <c r="C5" s="501"/>
      <c r="D5" s="429" t="s">
        <v>502</v>
      </c>
      <c r="E5" s="430" t="s">
        <v>503</v>
      </c>
      <c r="F5" s="431" t="s">
        <v>504</v>
      </c>
      <c r="G5" s="459"/>
      <c r="H5" s="459"/>
    </row>
    <row r="6" spans="3:8" ht="15" customHeight="1">
      <c r="C6" s="432" t="s">
        <v>505</v>
      </c>
      <c r="D6" s="433"/>
      <c r="E6" s="433"/>
      <c r="F6" s="434">
        <f>F7+F17+F26+F27+F28+F32</f>
        <v>78802286</v>
      </c>
      <c r="G6" s="453"/>
      <c r="H6" s="453"/>
    </row>
    <row r="7" spans="3:8" ht="15" customHeight="1">
      <c r="C7" s="435" t="s">
        <v>506</v>
      </c>
      <c r="D7" s="436"/>
      <c r="E7" s="437"/>
      <c r="F7" s="438">
        <f>SUM(F8:F16)</f>
        <v>26645397</v>
      </c>
      <c r="G7" s="453"/>
      <c r="H7" s="453"/>
    </row>
    <row r="8" spans="3:8" ht="15" customHeight="1">
      <c r="C8" s="428" t="s">
        <v>507</v>
      </c>
      <c r="D8" s="439"/>
      <c r="E8" s="440">
        <v>22300</v>
      </c>
      <c r="F8" s="441">
        <v>3164370</v>
      </c>
      <c r="G8" s="454"/>
      <c r="H8" s="455"/>
    </row>
    <row r="9" spans="3:8" ht="15" customHeight="1">
      <c r="C9" s="428" t="s">
        <v>508</v>
      </c>
      <c r="D9" s="439"/>
      <c r="E9" s="440"/>
      <c r="F9" s="441">
        <v>3936000</v>
      </c>
      <c r="G9" s="454"/>
      <c r="H9" s="456"/>
    </row>
    <row r="10" spans="3:8" ht="15" customHeight="1">
      <c r="C10" s="428" t="s">
        <v>509</v>
      </c>
      <c r="D10" s="439"/>
      <c r="E10" s="440"/>
      <c r="F10" s="441">
        <v>287984</v>
      </c>
      <c r="G10" s="454"/>
      <c r="H10" s="456"/>
    </row>
    <row r="11" spans="3:8" ht="15" customHeight="1">
      <c r="C11" s="428" t="s">
        <v>510</v>
      </c>
      <c r="D11" s="439"/>
      <c r="E11" s="440"/>
      <c r="F11" s="441">
        <v>4040600</v>
      </c>
      <c r="G11" s="454"/>
      <c r="H11" s="456"/>
    </row>
    <row r="12" spans="3:8" ht="15" customHeight="1">
      <c r="C12" s="428" t="s">
        <v>459</v>
      </c>
      <c r="D12" s="439"/>
      <c r="E12" s="440">
        <v>2700</v>
      </c>
      <c r="F12" s="441">
        <v>6000000</v>
      </c>
      <c r="G12" s="454"/>
      <c r="H12" s="456"/>
    </row>
    <row r="13" spans="3:8" ht="15" customHeight="1">
      <c r="C13" s="428" t="s">
        <v>499</v>
      </c>
      <c r="D13" s="439"/>
      <c r="E13" s="440">
        <v>2550</v>
      </c>
      <c r="F13" s="441">
        <v>66300</v>
      </c>
      <c r="G13" s="454"/>
      <c r="H13" s="456"/>
    </row>
    <row r="14" spans="3:8" ht="15" customHeight="1">
      <c r="C14" s="428" t="s">
        <v>511</v>
      </c>
      <c r="D14" s="439"/>
      <c r="E14" s="440"/>
      <c r="F14" s="441">
        <v>8029643</v>
      </c>
      <c r="G14" s="454"/>
      <c r="H14" s="456"/>
    </row>
    <row r="15" spans="3:8" ht="15" customHeight="1">
      <c r="C15" s="428" t="s">
        <v>512</v>
      </c>
      <c r="D15" s="439"/>
      <c r="E15" s="440"/>
      <c r="F15" s="441">
        <v>0</v>
      </c>
      <c r="G15" s="454"/>
      <c r="H15" s="455"/>
    </row>
    <row r="16" spans="3:8" ht="15" customHeight="1">
      <c r="C16" s="428" t="s">
        <v>498</v>
      </c>
      <c r="D16" s="439"/>
      <c r="E16" s="440"/>
      <c r="F16" s="441">
        <v>1120500</v>
      </c>
      <c r="G16" s="454"/>
      <c r="H16" s="456"/>
    </row>
    <row r="17" spans="3:8" ht="15" customHeight="1">
      <c r="C17" s="442" t="s">
        <v>513</v>
      </c>
      <c r="D17" s="436"/>
      <c r="E17" s="437"/>
      <c r="F17" s="438">
        <f>SUM(F18:F25)</f>
        <v>27031300.000000004</v>
      </c>
      <c r="G17" s="454"/>
      <c r="H17" s="456"/>
    </row>
    <row r="18" spans="3:8" ht="15" customHeight="1">
      <c r="C18" s="428" t="s">
        <v>514</v>
      </c>
      <c r="D18" s="439">
        <v>4371500</v>
      </c>
      <c r="E18" s="443">
        <v>4</v>
      </c>
      <c r="F18" s="441">
        <f>D18*E18/12*8</f>
        <v>11657333.333333334</v>
      </c>
      <c r="G18" s="453"/>
      <c r="H18" s="455"/>
    </row>
    <row r="19" spans="3:8" ht="15" customHeight="1">
      <c r="C19" s="428" t="s">
        <v>515</v>
      </c>
      <c r="D19" s="439">
        <v>2205000</v>
      </c>
      <c r="E19" s="443">
        <v>2</v>
      </c>
      <c r="F19" s="441">
        <f>D19*E19/12*8</f>
        <v>2940000</v>
      </c>
      <c r="G19" s="453"/>
      <c r="H19" s="455"/>
    </row>
    <row r="20" spans="3:8" ht="15" customHeight="1">
      <c r="C20" s="428" t="s">
        <v>516</v>
      </c>
      <c r="D20" s="439">
        <v>4371500</v>
      </c>
      <c r="E20" s="443">
        <v>4.4</v>
      </c>
      <c r="F20" s="441">
        <f>D20*E20/12*4</f>
        <v>6411533.333333333</v>
      </c>
      <c r="G20" s="454"/>
      <c r="H20" s="457"/>
    </row>
    <row r="21" spans="3:8" ht="15" customHeight="1">
      <c r="C21" s="428" t="s">
        <v>517</v>
      </c>
      <c r="D21" s="439">
        <v>2205000</v>
      </c>
      <c r="E21" s="443">
        <v>2</v>
      </c>
      <c r="F21" s="441">
        <f>D21*E21/12*4</f>
        <v>1470000</v>
      </c>
      <c r="G21" s="454"/>
      <c r="H21" s="456"/>
    </row>
    <row r="22" spans="3:8" ht="15" customHeight="1">
      <c r="C22" s="428" t="s">
        <v>518</v>
      </c>
      <c r="D22" s="439"/>
      <c r="E22" s="443"/>
      <c r="F22" s="441"/>
      <c r="G22" s="453"/>
      <c r="H22" s="453"/>
    </row>
    <row r="23" spans="3:8" ht="15" customHeight="1">
      <c r="C23" s="428" t="s">
        <v>519</v>
      </c>
      <c r="D23" s="439">
        <v>97400</v>
      </c>
      <c r="E23" s="443">
        <v>41</v>
      </c>
      <c r="F23" s="441">
        <f>D23*E23/12*8</f>
        <v>2662266.6666666665</v>
      </c>
      <c r="G23" s="458"/>
      <c r="H23" s="457"/>
    </row>
    <row r="24" spans="3:8" ht="15" customHeight="1">
      <c r="C24" s="428" t="s">
        <v>520</v>
      </c>
      <c r="D24" s="439">
        <v>97400</v>
      </c>
      <c r="E24" s="443">
        <v>46</v>
      </c>
      <c r="F24" s="441">
        <f>D24*E24/12*4</f>
        <v>1493466.6666666667</v>
      </c>
      <c r="G24" s="458"/>
      <c r="H24" s="457"/>
    </row>
    <row r="25" spans="3:8" ht="15" customHeight="1">
      <c r="C25" s="428" t="s">
        <v>521</v>
      </c>
      <c r="D25" s="439"/>
      <c r="E25" s="443"/>
      <c r="F25" s="441">
        <v>396700</v>
      </c>
      <c r="G25" s="458"/>
      <c r="H25" s="456"/>
    </row>
    <row r="26" spans="3:8" ht="15" customHeight="1">
      <c r="C26" s="442" t="s">
        <v>522</v>
      </c>
      <c r="D26" s="436"/>
      <c r="E26" s="444"/>
      <c r="F26" s="438">
        <v>4712360</v>
      </c>
      <c r="G26" s="453"/>
      <c r="H26" s="455"/>
    </row>
    <row r="27" spans="3:8" ht="15" customHeight="1">
      <c r="C27" s="442" t="s">
        <v>523</v>
      </c>
      <c r="D27" s="436">
        <v>55360</v>
      </c>
      <c r="E27" s="444">
        <v>20</v>
      </c>
      <c r="F27" s="438">
        <v>1107200</v>
      </c>
      <c r="G27" s="454"/>
      <c r="H27" s="457"/>
    </row>
    <row r="28" spans="3:8" ht="15" customHeight="1">
      <c r="C28" s="442" t="s">
        <v>524</v>
      </c>
      <c r="D28" s="436"/>
      <c r="E28" s="444"/>
      <c r="F28" s="438">
        <f>SUM(F29:F31)</f>
        <v>17506029</v>
      </c>
      <c r="G28" s="453"/>
      <c r="H28" s="455"/>
    </row>
    <row r="29" spans="3:8" ht="15" customHeight="1">
      <c r="C29" s="428" t="s">
        <v>525</v>
      </c>
      <c r="D29" s="439">
        <v>1900000</v>
      </c>
      <c r="E29" s="443">
        <v>4.53</v>
      </c>
      <c r="F29" s="441">
        <f>D29*E29</f>
        <v>8607000</v>
      </c>
      <c r="G29" s="460"/>
      <c r="H29" s="461"/>
    </row>
    <row r="30" spans="3:8" ht="15" customHeight="1">
      <c r="C30" s="445" t="s">
        <v>526</v>
      </c>
      <c r="D30" s="446"/>
      <c r="E30" s="447"/>
      <c r="F30" s="448">
        <v>8874519</v>
      </c>
      <c r="G30" s="460"/>
      <c r="H30" s="462"/>
    </row>
    <row r="31" spans="3:7" ht="15" customHeight="1">
      <c r="C31" s="445" t="s">
        <v>527</v>
      </c>
      <c r="D31" s="446">
        <v>570</v>
      </c>
      <c r="E31" s="447">
        <v>43</v>
      </c>
      <c r="F31" s="448">
        <f>D31*E31</f>
        <v>24510</v>
      </c>
      <c r="G31" s="1"/>
    </row>
    <row r="32" spans="3:7" ht="15" customHeight="1" thickBot="1">
      <c r="C32" s="442" t="s">
        <v>528</v>
      </c>
      <c r="D32" s="449"/>
      <c r="E32" s="450"/>
      <c r="F32" s="451">
        <v>1800000</v>
      </c>
      <c r="G32" s="30"/>
    </row>
    <row r="33" spans="2:7" ht="15.75">
      <c r="B33" s="406"/>
      <c r="C33" s="406"/>
      <c r="D33" s="78"/>
      <c r="E33" s="407"/>
      <c r="F33" s="407"/>
      <c r="G33" s="408"/>
    </row>
    <row r="34" spans="2:7" ht="15.75">
      <c r="B34" s="406"/>
      <c r="C34" s="406"/>
      <c r="D34" s="78"/>
      <c r="E34" s="407"/>
      <c r="F34" s="407"/>
      <c r="G34" s="408"/>
    </row>
    <row r="35" spans="2:7" ht="15.75">
      <c r="B35" s="406"/>
      <c r="C35" s="406"/>
      <c r="D35" s="78"/>
      <c r="E35" s="407"/>
      <c r="F35" s="407"/>
      <c r="G35" s="408"/>
    </row>
    <row r="36" spans="2:8" ht="12.75">
      <c r="B36" s="506"/>
      <c r="C36" s="506"/>
      <c r="D36" s="507"/>
      <c r="E36" s="508"/>
      <c r="F36" s="508"/>
      <c r="G36" s="508"/>
      <c r="H36" s="409"/>
    </row>
    <row r="37" spans="2:8" ht="12.75">
      <c r="B37" s="506"/>
      <c r="C37" s="506"/>
      <c r="D37" s="507"/>
      <c r="E37" s="508"/>
      <c r="F37" s="508"/>
      <c r="G37" s="508"/>
      <c r="H37" s="409"/>
    </row>
  </sheetData>
  <sheetProtection/>
  <mergeCells count="9">
    <mergeCell ref="C4:C5"/>
    <mergeCell ref="D4:F4"/>
    <mergeCell ref="E1:G1"/>
    <mergeCell ref="B2:F3"/>
    <mergeCell ref="B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65" t="s">
        <v>538</v>
      </c>
      <c r="E3" s="465"/>
    </row>
    <row r="4" spans="2:5" ht="12.75">
      <c r="B4" s="32"/>
      <c r="C4" s="32"/>
      <c r="E4" s="32"/>
    </row>
    <row r="5" spans="2:5" ht="12.75">
      <c r="B5" s="509" t="s">
        <v>530</v>
      </c>
      <c r="C5" s="509"/>
      <c r="D5" s="509"/>
      <c r="E5" s="509"/>
    </row>
    <row r="6" spans="2:5" ht="35.25" customHeight="1">
      <c r="B6" s="4"/>
      <c r="C6" s="4"/>
      <c r="D6" s="510"/>
      <c r="E6" s="510"/>
    </row>
    <row r="7" spans="2:5" ht="12.75">
      <c r="B7" s="33"/>
      <c r="C7" s="33"/>
      <c r="D7" s="33"/>
      <c r="E7" s="33"/>
    </row>
    <row r="8" spans="2:5" ht="12.75">
      <c r="B8" s="511" t="s">
        <v>37</v>
      </c>
      <c r="C8" s="513" t="s">
        <v>531</v>
      </c>
      <c r="D8" s="513"/>
      <c r="E8" s="513"/>
    </row>
    <row r="9" spans="2:5" ht="12.75">
      <c r="B9" s="512"/>
      <c r="C9" s="513" t="s">
        <v>7</v>
      </c>
      <c r="D9" s="513" t="s">
        <v>8</v>
      </c>
      <c r="E9" s="513" t="s">
        <v>36</v>
      </c>
    </row>
    <row r="10" spans="2:5" ht="21.75" customHeight="1">
      <c r="B10" s="512"/>
      <c r="C10" s="513"/>
      <c r="D10" s="513"/>
      <c r="E10" s="513"/>
    </row>
    <row r="11" spans="2:5" ht="12.75">
      <c r="B11" s="42" t="s">
        <v>38</v>
      </c>
      <c r="C11" s="5">
        <v>1</v>
      </c>
      <c r="D11" s="6"/>
      <c r="E11" s="34">
        <v>1</v>
      </c>
    </row>
    <row r="12" spans="2:5" ht="12.75">
      <c r="B12" s="7"/>
      <c r="C12" s="35"/>
      <c r="D12" s="35"/>
      <c r="E12" s="34"/>
    </row>
    <row r="13" spans="2:5" ht="12.75">
      <c r="B13" s="36" t="s">
        <v>40</v>
      </c>
      <c r="C13" s="35">
        <v>1</v>
      </c>
      <c r="D13" s="3"/>
      <c r="E13" s="34">
        <v>1</v>
      </c>
    </row>
    <row r="14" spans="2:5" ht="12.75">
      <c r="B14" s="36" t="s">
        <v>41</v>
      </c>
      <c r="C14" s="35"/>
      <c r="D14" s="35"/>
      <c r="E14" s="34"/>
    </row>
    <row r="15" spans="2:5" ht="12.75">
      <c r="B15" s="37" t="s">
        <v>42</v>
      </c>
      <c r="C15" s="35">
        <v>1</v>
      </c>
      <c r="D15" s="35"/>
      <c r="E15" s="34">
        <v>1</v>
      </c>
    </row>
    <row r="16" spans="2:5" ht="12.75">
      <c r="B16" s="7" t="s">
        <v>43</v>
      </c>
      <c r="C16" s="35">
        <v>1</v>
      </c>
      <c r="D16" s="35"/>
      <c r="E16" s="34">
        <v>1</v>
      </c>
    </row>
    <row r="17" spans="2:5" ht="12.75">
      <c r="B17" s="7" t="s">
        <v>45</v>
      </c>
      <c r="C17" s="152">
        <v>1</v>
      </c>
      <c r="D17" s="149"/>
      <c r="E17" s="34">
        <v>1</v>
      </c>
    </row>
    <row r="18" spans="2:5" ht="12.75">
      <c r="B18" s="150" t="s">
        <v>44</v>
      </c>
      <c r="C18" s="153">
        <v>23</v>
      </c>
      <c r="D18" s="149"/>
      <c r="E18" s="34">
        <v>23</v>
      </c>
    </row>
    <row r="19" spans="2:4" ht="12.75">
      <c r="B19" s="151"/>
      <c r="C19" s="154"/>
      <c r="D19" s="155"/>
    </row>
    <row r="20" spans="2:5" ht="12.75">
      <c r="B20" s="7"/>
      <c r="C20" s="35"/>
      <c r="D20" s="34"/>
      <c r="E20" s="34"/>
    </row>
    <row r="21" spans="2:5" ht="12.75">
      <c r="B21" s="7"/>
      <c r="C21" s="35"/>
      <c r="D21" s="34"/>
      <c r="E21" s="34"/>
    </row>
    <row r="22" spans="2:5" ht="12.75">
      <c r="B22" s="7"/>
      <c r="C22" s="35"/>
      <c r="D22" s="34"/>
      <c r="E22" s="34"/>
    </row>
    <row r="23" spans="2:5" ht="12.75">
      <c r="B23" s="8"/>
      <c r="C23" s="35"/>
      <c r="D23" s="35"/>
      <c r="E23" s="34"/>
    </row>
    <row r="24" spans="2:5" ht="12.75">
      <c r="B24" s="9"/>
      <c r="C24" s="35"/>
      <c r="D24" s="35"/>
      <c r="E24" s="34"/>
    </row>
    <row r="25" spans="2:5" ht="12.75">
      <c r="B25" s="10"/>
      <c r="C25" s="35"/>
      <c r="D25" s="35"/>
      <c r="E25" s="34"/>
    </row>
    <row r="26" spans="2:5" ht="12.75">
      <c r="B26" s="10"/>
      <c r="C26" s="35"/>
      <c r="D26" s="35"/>
      <c r="E26" s="34"/>
    </row>
    <row r="27" spans="2:5" ht="12.75">
      <c r="B27" s="11" t="s">
        <v>46</v>
      </c>
      <c r="C27" s="12">
        <f>SUM(C11:C26)</f>
        <v>28</v>
      </c>
      <c r="D27" s="12">
        <f>SUM(D11:D26)</f>
        <v>0</v>
      </c>
      <c r="E27" s="13">
        <f>SUM(E11:E26)</f>
        <v>28</v>
      </c>
    </row>
    <row r="28" spans="2:5" ht="12.75">
      <c r="B28" s="14"/>
      <c r="C28" s="35"/>
      <c r="D28" s="35"/>
      <c r="E28" s="34"/>
    </row>
    <row r="29" spans="2:5" ht="12.75">
      <c r="B29" s="15"/>
      <c r="C29" s="16"/>
      <c r="D29" s="16"/>
      <c r="E29" s="17"/>
    </row>
    <row r="30" spans="2:5" ht="12.75">
      <c r="B30" s="18"/>
      <c r="C30" s="19"/>
      <c r="D30" s="34"/>
      <c r="E30" s="20"/>
    </row>
    <row r="31" spans="2:5" ht="12.75">
      <c r="B31" s="18"/>
      <c r="C31" s="19"/>
      <c r="D31" s="20"/>
      <c r="E31" s="20"/>
    </row>
    <row r="32" spans="2:5" ht="12.75">
      <c r="B32" s="7"/>
      <c r="C32" s="38"/>
      <c r="D32" s="38"/>
      <c r="E32" s="39"/>
    </row>
    <row r="33" spans="2:5" ht="12.75">
      <c r="B33" s="21" t="s">
        <v>430</v>
      </c>
      <c r="C33" s="22">
        <f>C27+C29</f>
        <v>28</v>
      </c>
      <c r="D33" s="22">
        <f>D27+D29</f>
        <v>0</v>
      </c>
      <c r="E33" s="23">
        <f>E27+E29</f>
        <v>28</v>
      </c>
    </row>
    <row r="34" spans="2:5" ht="12.75">
      <c r="B34" s="24"/>
      <c r="C34" s="40"/>
      <c r="D34" s="40"/>
      <c r="E34" s="41"/>
    </row>
    <row r="35" spans="2:5" ht="12.75">
      <c r="B35" s="24"/>
      <c r="C35" s="25"/>
      <c r="D35" s="25"/>
      <c r="E35" s="26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2019-02-22T08:26:42Z</cp:lastPrinted>
  <dcterms:created xsi:type="dcterms:W3CDTF">1997-01-17T14:02:09Z</dcterms:created>
  <dcterms:modified xsi:type="dcterms:W3CDTF">2019-03-20T14:54:16Z</dcterms:modified>
  <cp:category/>
  <cp:version/>
  <cp:contentType/>
  <cp:contentStatus/>
</cp:coreProperties>
</file>