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749" activeTab="1"/>
  </bookViews>
  <sheets>
    <sheet name="6. sz. mell" sheetId="1" r:id="rId1"/>
    <sheet name="7. sz. mell" sheetId="2" r:id="rId2"/>
  </sheets>
  <definedNames/>
  <calcPr fullCalcOnLoad="1"/>
</workbook>
</file>

<file path=xl/sharedStrings.xml><?xml version="1.0" encoding="utf-8"?>
<sst xmlns="http://schemas.openxmlformats.org/spreadsheetml/2006/main" count="124" uniqueCount="110">
  <si>
    <t>MEGNEVEZÉS</t>
  </si>
  <si>
    <t xml:space="preserve">Társasházak támogatása  </t>
  </si>
  <si>
    <t>Kölcsönnyújtás lakásvásárláshoz,felújításhoz,helyi támogatás</t>
  </si>
  <si>
    <t>Belváros-Lipótváros Önkormányzata felújítási kiadásainak részletezése</t>
  </si>
  <si>
    <t>Belváros-Lipótváros Önkormányzata felhalmozási kiadásainak részletezése</t>
  </si>
  <si>
    <t>I.</t>
  </si>
  <si>
    <t>Egyházi Épületekért Közalapítvány támogatása</t>
  </si>
  <si>
    <t>II.</t>
  </si>
  <si>
    <t>III.</t>
  </si>
  <si>
    <t>Rendkívüli társasházi támogatás</t>
  </si>
  <si>
    <t>1.</t>
  </si>
  <si>
    <t>2.</t>
  </si>
  <si>
    <t>Felhalmozási finanszírozási kiadások</t>
  </si>
  <si>
    <t>Felhalmozási finanszírozási kiadások összesen</t>
  </si>
  <si>
    <t>Mindösszesen: (I.+II.+III.)</t>
  </si>
  <si>
    <t>Kölcsönnyújtás összesen:</t>
  </si>
  <si>
    <t>Összesen</t>
  </si>
  <si>
    <t>Összesen:</t>
  </si>
  <si>
    <t>Felhalmozási kiadások összesen:</t>
  </si>
  <si>
    <t>Felhalmozási célú pénzeszközátadás ÁH-n kívűlre összesen:</t>
  </si>
  <si>
    <t>Felújítások összesen:</t>
  </si>
  <si>
    <t>Felhalmozási célú céltartalék</t>
  </si>
  <si>
    <t>3.</t>
  </si>
  <si>
    <t>Felhalmozási célú tartalék összesen</t>
  </si>
  <si>
    <t>Felhalmozási célú kölcsön nyújtása</t>
  </si>
  <si>
    <t>6.számú melléklet</t>
  </si>
  <si>
    <t>ezer Ft-ban</t>
  </si>
  <si>
    <t>Szent István tér mélygarázs vételár hátralék</t>
  </si>
  <si>
    <t xml:space="preserve">      -Pályázat kerékpár tároló elhelyezésére</t>
  </si>
  <si>
    <t xml:space="preserve">      -Zöldpályázat belső udvarokhoz</t>
  </si>
  <si>
    <t>Egyéb felhalmozási kiadások összesen (1.+2.+3)</t>
  </si>
  <si>
    <t>Polgármesteri Hivatal tárgyi eszköz beszerzés</t>
  </si>
  <si>
    <t>Parkolási tevékenységhez kapcsolódó tárgyi eszköz beszerzés</t>
  </si>
  <si>
    <t>Bérletijog közös megegyezéssel történő megszüntetése</t>
  </si>
  <si>
    <t>Közterület-felügyelet beruházásai</t>
  </si>
  <si>
    <t>BLESZ beruházásai</t>
  </si>
  <si>
    <t>Kémények és kapcsolódó fűtés felújítása</t>
  </si>
  <si>
    <t>BLESZ felújításai</t>
  </si>
  <si>
    <t>City Tv támogatása</t>
  </si>
  <si>
    <t>Intézmények beruházás</t>
  </si>
  <si>
    <t>7. számú melléklet</t>
  </si>
  <si>
    <t>Tulajdoni hányad alapján célbefizetés, lakás és nem lakás célú helységek esetén</t>
  </si>
  <si>
    <t>Bérbeszámítás (bérlő általi felújítás esetén)</t>
  </si>
  <si>
    <t>2020. év</t>
  </si>
  <si>
    <t>Vadász u. 11-13. fotocellás bejárati ajtók</t>
  </si>
  <si>
    <t>Vadász u. 11-13. 10 lakás</t>
  </si>
  <si>
    <t>József Attila utca 18. Tesz-vesz óvoda reluxa</t>
  </si>
  <si>
    <t>Honvéd tér kerítés készítése fitnesz eszköz köre (szabvány szerint)</t>
  </si>
  <si>
    <t>Dézsák beszerzése</t>
  </si>
  <si>
    <t>Zöldfelület kataszter beszerzése</t>
  </si>
  <si>
    <t>Önkormányzati tárgyi eszköz beszerzése</t>
  </si>
  <si>
    <t>8 db párakapuk beszerzése</t>
  </si>
  <si>
    <t>Erzsébet tér 4. - hátsó felvonó felújítása</t>
  </si>
  <si>
    <t>Bástya utca 4-6. - lift felújítása</t>
  </si>
  <si>
    <t>Társasházak felújítása</t>
  </si>
  <si>
    <t>Áthúzódó kötelezettségek összesen:</t>
  </si>
  <si>
    <t>Vadász u. 30. szám alatt létesítendő Belvárosi Sportközpont kialakítása</t>
  </si>
  <si>
    <t>Vadász u. 30. szám alatt létesítendő Belvárosi Sportközpont kialakítása műszaki bonyolítása és műszaki ellenőrzése</t>
  </si>
  <si>
    <t>Régiposta u megújítása projet tervezése és műszaki lebonyolítása</t>
  </si>
  <si>
    <t>Mérleg u. 9. "Belvárosi Közösségi Tér" intézmény kialakítása III. ütem</t>
  </si>
  <si>
    <t>Déli Belváros megújítása II. ütem (Váci u. és környéke, Nyáry Pál u., Sörház u., Pintér u., Havas u.)</t>
  </si>
  <si>
    <t>József nádor tér felszínrendezés</t>
  </si>
  <si>
    <t>Vörösmarty tér és környékének megújítása</t>
  </si>
  <si>
    <t>Vadász u.- Nagysándor J u. megújítása</t>
  </si>
  <si>
    <t>Arany János utca megújítása beruházás tervezése és kapcsolódó költségei</t>
  </si>
  <si>
    <t>Társasházak támogatása  áthúzódó</t>
  </si>
  <si>
    <t>Erzsébet tér 4. tűzjelző rendszer tervezése, kivitelezése</t>
  </si>
  <si>
    <t>Aranytíz Kft támogatása</t>
  </si>
  <si>
    <t>BL Sportközpont Kft, tőkeemelés</t>
  </si>
  <si>
    <t>Torockó vendégház felújítása és Énlaka értékvédő program támogatása</t>
  </si>
  <si>
    <t>Érvényes előirányzat</t>
  </si>
  <si>
    <t>Módosított előirányzat</t>
  </si>
  <si>
    <t>e Ft- ban</t>
  </si>
  <si>
    <t>Vadász u. 17. II. em. 10. lakás rendeltetésszerű használatba hozatala</t>
  </si>
  <si>
    <t>Báthory u. 3. III,15 szám alatti ingatlan rendeltetésszerű használatra alkalmas állapotba hozatala</t>
  </si>
  <si>
    <t>Nádor u. 18. utcai homlokzatokon lévő erkélyek felújítása</t>
  </si>
  <si>
    <t>Hercegprímás u. 19.  III. em. 35. lakás rendeltetésszerű használatba hozatala</t>
  </si>
  <si>
    <t>Vadász u. 11-13. nyugdíjasházi lakások felújítása, 10 lakás felújítása</t>
  </si>
  <si>
    <t>Bajcsy-Zs. út 72. II. em. 9D. lakás felújításának költsége</t>
  </si>
  <si>
    <t>Szemere utca 3. szám alatti ingatlan elektromos rendszerének felújítása</t>
  </si>
  <si>
    <t>Bank utca megújítása a Podmaniczky tér és a Sas utca között projekt tervezése és műszaki lebonyolítása</t>
  </si>
  <si>
    <t>Erzsébet tér 3. és József nádor tér 10. sz. közterületi passzázs rekonsturkciója és az alatta lévő födém megerősítése</t>
  </si>
  <si>
    <t>Bárczy István utca megújítása projekt tervezési és műszaki lebonyolítási munkái</t>
  </si>
  <si>
    <t>Településfejlesztési Koncepció és Megalapozó Vizsgálat, Integrált Városfejlesztési Stratégia, Örökségvédelmi Hatástanulmány elkészítése</t>
  </si>
  <si>
    <t>Belvárosi Piac fűtési rendszer kialakítása</t>
  </si>
  <si>
    <t>Belvárosi Piac áram bővítés</t>
  </si>
  <si>
    <t>Belvárosi Piac légtechnika</t>
  </si>
  <si>
    <t>Kerületi Építési Szabályzat</t>
  </si>
  <si>
    <t>Konyhatechnológiai és előkészítő gépek beszerzése</t>
  </si>
  <si>
    <t>Elektromos és vízmérők felszerelése</t>
  </si>
  <si>
    <t>Podmaniczky Frigyes tér megújítása</t>
  </si>
  <si>
    <t>Jane Haining rkp megújítása, többváltozatú tanulményterv készítése</t>
  </si>
  <si>
    <t>Belgrád rkp megújítása, többváltozatú tanulményterv készítése</t>
  </si>
  <si>
    <t>Rendkívüli társasházi támogatás áthúzódó</t>
  </si>
  <si>
    <t>Aranytíz Kft támogatása áthúzódó</t>
  </si>
  <si>
    <t xml:space="preserve">      -Pályázat kerékpár tároló elhelyezésére áthúzódó</t>
  </si>
  <si>
    <t xml:space="preserve">      -Zöldpályázat belső udvarokhoz áthúzódó</t>
  </si>
  <si>
    <t>Bérletijog közös megegyezéssel történő megszüntetése áthúzódó</t>
  </si>
  <si>
    <t>Villanyórák  és vízfogyasztásmérők felszerelése</t>
  </si>
  <si>
    <t>Új gyalogos átkelőhely létesítése a Markó utcán keresztül a Balassi Bálint utcai csomópontban</t>
  </si>
  <si>
    <t>Bástya u. 1-11. közpark kialakítása és Veres Pálné utca megújítása befejező ütem</t>
  </si>
  <si>
    <t>Arany János utca megújítása</t>
  </si>
  <si>
    <t>József nádor téri buszváró zöldfelülettel beborítása</t>
  </si>
  <si>
    <t>Egyházak, társadalmi és civil szervezetek, valamint alapítványok felhalmozási célú támogatása áthúzódó</t>
  </si>
  <si>
    <t>Báthory u. 17. fsz. 1., felújítási költség megtérítése, bérleti szerződés megszűnése miatt</t>
  </si>
  <si>
    <t>Kecskeméti u. 4. 2. em. 21/A. szám alatti életjáradékos lakás fűtési rendszer felújításának megtérítése</t>
  </si>
  <si>
    <t>Egészséges Budapest Program Orvosieszköz-fejlesztés</t>
  </si>
  <si>
    <t xml:space="preserve">Egészséges Budapest Program Épületfelújítás </t>
  </si>
  <si>
    <t>Nádor utca megújítása I. ütem, többváltozatú tanulmányterv készítése</t>
  </si>
  <si>
    <t>Vámház krt 8.- közösségi kulturális tér kialakítása beruházás- tervezése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</si>
</sst>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#,##0\ &quot;Ft&quot;"/>
    <numFmt numFmtId="173" formatCode="#,##0.0"/>
    <numFmt numFmtId="174" formatCode="#,##0.00\ &quot;Ft&quot;"/>
    <numFmt numFmtId="175" formatCode="#,##0.0\ &quot;Ft&quot;"/>
    <numFmt numFmtId="176" formatCode="[$-40E]yyyy\.\ mmmm\ d\."/>
    <numFmt numFmtId="177" formatCode="[$-40E]General"/>
    <numFmt numFmtId="178" formatCode="[$-40E]yyyy\.\ mmmm\ d\.\,\ dddd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8"/>
      <name val="Arial CE"/>
      <family val="0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5" applyNumberFormat="0" applyAlignment="0" applyProtection="0"/>
    <xf numFmtId="0" fontId="6" fillId="0" borderId="0">
      <alignment/>
      <protection/>
    </xf>
    <xf numFmtId="177" fontId="33" fillId="0" borderId="0" applyBorder="0" applyProtection="0">
      <alignment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1" borderId="7" applyNumberFormat="0" applyFon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" fontId="43" fillId="0" borderId="10" xfId="58" applyNumberFormat="1" applyFont="1" applyFill="1" applyBorder="1" applyAlignment="1">
      <alignment horizontal="right" vertical="center"/>
      <protection/>
    </xf>
    <xf numFmtId="3" fontId="44" fillId="0" borderId="10" xfId="58" applyNumberFormat="1" applyFont="1" applyFill="1" applyBorder="1" applyAlignment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/>
    </xf>
    <xf numFmtId="3" fontId="5" fillId="0" borderId="0" xfId="0" applyNumberFormat="1" applyFont="1" applyFill="1" applyAlignment="1">
      <alignment vertical="center"/>
    </xf>
    <xf numFmtId="3" fontId="3" fillId="0" borderId="21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3" fillId="0" borderId="23" xfId="0" applyFont="1" applyBorder="1" applyAlignment="1">
      <alignment vertical="center"/>
    </xf>
    <xf numFmtId="3" fontId="43" fillId="0" borderId="10" xfId="58" applyNumberFormat="1" applyFont="1" applyFill="1" applyBorder="1" applyAlignment="1">
      <alignment vertical="center"/>
      <protection/>
    </xf>
    <xf numFmtId="0" fontId="44" fillId="0" borderId="10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49" fontId="3" fillId="0" borderId="25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44" fillId="0" borderId="10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43" fillId="0" borderId="10" xfId="58" applyFont="1" applyFill="1" applyBorder="1" applyAlignment="1">
      <alignment vertical="center"/>
      <protection/>
    </xf>
    <xf numFmtId="0" fontId="44" fillId="0" borderId="10" xfId="58" applyFont="1" applyFill="1" applyBorder="1" applyAlignment="1">
      <alignment vertical="center" wrapText="1"/>
      <protection/>
    </xf>
    <xf numFmtId="3" fontId="5" fillId="0" borderId="14" xfId="0" applyNumberFormat="1" applyFont="1" applyFill="1" applyBorder="1" applyAlignment="1">
      <alignment vertical="center" wrapText="1"/>
    </xf>
    <xf numFmtId="3" fontId="43" fillId="0" borderId="16" xfId="58" applyNumberFormat="1" applyFont="1" applyFill="1" applyBorder="1" applyAlignment="1">
      <alignment horizontal="right" vertical="center"/>
      <protection/>
    </xf>
    <xf numFmtId="0" fontId="5" fillId="0" borderId="14" xfId="0" applyFont="1" applyFill="1" applyBorder="1" applyAlignment="1">
      <alignment vertical="center"/>
    </xf>
    <xf numFmtId="0" fontId="44" fillId="0" borderId="10" xfId="58" applyFont="1" applyFill="1" applyBorder="1" applyAlignment="1">
      <alignment vertical="center"/>
      <protection/>
    </xf>
    <xf numFmtId="0" fontId="44" fillId="0" borderId="16" xfId="58" applyFont="1" applyFill="1" applyBorder="1" applyAlignment="1">
      <alignment vertical="center"/>
      <protection/>
    </xf>
    <xf numFmtId="3" fontId="5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172" fontId="44" fillId="0" borderId="10" xfId="0" applyNumberFormat="1" applyFont="1" applyBorder="1" applyAlignment="1">
      <alignment vertical="center"/>
    </xf>
    <xf numFmtId="3" fontId="44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vertical="center" wrapText="1"/>
    </xf>
    <xf numFmtId="0" fontId="3" fillId="0" borderId="26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43" fillId="0" borderId="16" xfId="58" applyNumberFormat="1" applyFont="1" applyFill="1" applyBorder="1" applyAlignment="1">
      <alignment vertical="center"/>
      <protection/>
    </xf>
    <xf numFmtId="3" fontId="44" fillId="0" borderId="16" xfId="0" applyNumberFormat="1" applyFont="1" applyFill="1" applyBorder="1" applyAlignment="1">
      <alignment horizontal="right" vertical="center"/>
    </xf>
    <xf numFmtId="0" fontId="44" fillId="0" borderId="15" xfId="0" applyFont="1" applyFill="1" applyBorder="1" applyAlignment="1">
      <alignment vertical="center" wrapText="1"/>
    </xf>
    <xf numFmtId="3" fontId="43" fillId="0" borderId="15" xfId="58" applyNumberFormat="1" applyFont="1" applyFill="1" applyBorder="1" applyAlignment="1">
      <alignment vertical="center"/>
      <protection/>
    </xf>
    <xf numFmtId="3" fontId="44" fillId="0" borderId="15" xfId="0" applyNumberFormat="1" applyFont="1" applyFill="1" applyBorder="1" applyAlignment="1">
      <alignment horizontal="right" vertical="center"/>
    </xf>
    <xf numFmtId="0" fontId="44" fillId="0" borderId="27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3" fontId="5" fillId="0" borderId="29" xfId="0" applyNumberFormat="1" applyFont="1" applyFill="1" applyBorder="1" applyAlignment="1">
      <alignment vertical="center"/>
    </xf>
    <xf numFmtId="0" fontId="44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0" xfId="40" applyNumberFormat="1" applyFont="1" applyFill="1" applyBorder="1" applyAlignment="1">
      <alignment vertical="center"/>
      <protection/>
    </xf>
    <xf numFmtId="3" fontId="5" fillId="0" borderId="10" xfId="40" applyNumberFormat="1" applyFont="1" applyFill="1" applyBorder="1" applyAlignment="1">
      <alignment vertical="center"/>
      <protection/>
    </xf>
    <xf numFmtId="3" fontId="5" fillId="0" borderId="15" xfId="0" applyNumberFormat="1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/>
    </xf>
    <xf numFmtId="0" fontId="5" fillId="0" borderId="29" xfId="0" applyFont="1" applyFill="1" applyBorder="1" applyAlignment="1">
      <alignment vertical="center"/>
    </xf>
    <xf numFmtId="49" fontId="3" fillId="0" borderId="11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Excel Built-in Normal 1" xfId="41"/>
    <cellStyle name="Comma" xfId="42"/>
    <cellStyle name="Comma [0]" xfId="43"/>
    <cellStyle name="Figyelmeztetés" xfId="44"/>
    <cellStyle name="Hyperlink" xfId="45"/>
    <cellStyle name="Hivatkozott cella" xfId="46"/>
    <cellStyle name="Jegyzet" xfId="47"/>
    <cellStyle name="Jelölőszín 1" xfId="48"/>
    <cellStyle name="Jelölőszín 2" xfId="49"/>
    <cellStyle name="Jelölőszín 3" xfId="50"/>
    <cellStyle name="Jelölőszín 4" xfId="51"/>
    <cellStyle name="Jelölőszín 5" xfId="52"/>
    <cellStyle name="Jelölőszín 6" xfId="53"/>
    <cellStyle name="Jó" xfId="54"/>
    <cellStyle name="Kimenet" xfId="55"/>
    <cellStyle name="Followed Hyperlink" xfId="56"/>
    <cellStyle name="Magyarázó szöveg" xfId="57"/>
    <cellStyle name="Normál 2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35"/>
  <sheetViews>
    <sheetView zoomScale="80" zoomScaleNormal="80" zoomScalePageLayoutView="0" workbookViewId="0" topLeftCell="A1">
      <selection activeCell="I17" sqref="I17"/>
    </sheetView>
  </sheetViews>
  <sheetFormatPr defaultColWidth="9.00390625" defaultRowHeight="12.75"/>
  <cols>
    <col min="1" max="1" width="6.875" style="1" customWidth="1"/>
    <col min="2" max="2" width="80.125" style="2" customWidth="1"/>
    <col min="3" max="3" width="12.375" style="2" customWidth="1"/>
    <col min="4" max="4" width="12.00390625" style="2" bestFit="1" customWidth="1"/>
    <col min="5" max="16384" width="9.125" style="2" customWidth="1"/>
  </cols>
  <sheetData>
    <row r="1" ht="12.75">
      <c r="D1" s="3" t="s">
        <v>25</v>
      </c>
    </row>
    <row r="3" spans="2:4" ht="12.75">
      <c r="B3" s="82" t="s">
        <v>3</v>
      </c>
      <c r="C3" s="82"/>
      <c r="D3" s="82"/>
    </row>
    <row r="4" spans="2:4" ht="12.75">
      <c r="B4" s="82" t="s">
        <v>43</v>
      </c>
      <c r="C4" s="82"/>
      <c r="D4" s="82"/>
    </row>
    <row r="5" ht="12.75">
      <c r="B5" s="13"/>
    </row>
    <row r="6" spans="3:4" ht="13.5" thickBot="1">
      <c r="C6" s="3"/>
      <c r="D6" s="3" t="s">
        <v>26</v>
      </c>
    </row>
    <row r="7" spans="2:4" ht="30" customHeight="1" thickBot="1">
      <c r="B7" s="31" t="s">
        <v>0</v>
      </c>
      <c r="C7" s="25" t="s">
        <v>70</v>
      </c>
      <c r="D7" s="48" t="s">
        <v>71</v>
      </c>
    </row>
    <row r="8" spans="2:4" ht="12.75">
      <c r="B8" s="54" t="s">
        <v>54</v>
      </c>
      <c r="C8" s="52">
        <v>49684</v>
      </c>
      <c r="D8" s="10">
        <f>49381+1</f>
        <v>49382</v>
      </c>
    </row>
    <row r="9" spans="2:4" ht="12.75">
      <c r="B9" s="80" t="s">
        <v>41</v>
      </c>
      <c r="C9" s="41"/>
      <c r="D9" s="5">
        <f>11639+634</f>
        <v>12273</v>
      </c>
    </row>
    <row r="10" spans="2:4" ht="12.75">
      <c r="B10" s="49" t="s">
        <v>36</v>
      </c>
      <c r="C10" s="41"/>
      <c r="D10" s="5">
        <f>4559+17632</f>
        <v>22191</v>
      </c>
    </row>
    <row r="11" spans="2:4" ht="12.75">
      <c r="B11" s="36" t="s">
        <v>73</v>
      </c>
      <c r="C11" s="41"/>
      <c r="D11" s="5">
        <v>3104</v>
      </c>
    </row>
    <row r="12" spans="2:4" ht="26.25" customHeight="1">
      <c r="B12" s="47" t="s">
        <v>74</v>
      </c>
      <c r="C12" s="41"/>
      <c r="D12" s="5">
        <v>9474</v>
      </c>
    </row>
    <row r="13" spans="2:4" ht="12.75">
      <c r="B13" s="36" t="s">
        <v>75</v>
      </c>
      <c r="C13" s="41"/>
      <c r="D13" s="5">
        <v>12500</v>
      </c>
    </row>
    <row r="14" spans="2:4" ht="12.75">
      <c r="B14" s="76" t="s">
        <v>76</v>
      </c>
      <c r="C14" s="41"/>
      <c r="D14" s="5">
        <v>8155</v>
      </c>
    </row>
    <row r="15" spans="2:4" ht="12.75">
      <c r="B15" s="49" t="s">
        <v>77</v>
      </c>
      <c r="C15" s="41"/>
      <c r="D15" s="5">
        <v>20230</v>
      </c>
    </row>
    <row r="16" spans="2:4" ht="12.75">
      <c r="B16" s="49" t="s">
        <v>78</v>
      </c>
      <c r="C16" s="41"/>
      <c r="D16" s="5">
        <v>9638</v>
      </c>
    </row>
    <row r="17" spans="2:4" ht="13.5" thickBot="1">
      <c r="B17" s="49" t="s">
        <v>79</v>
      </c>
      <c r="C17" s="77"/>
      <c r="D17" s="11">
        <v>31732</v>
      </c>
    </row>
    <row r="18" spans="2:4" ht="13.5" thickBot="1">
      <c r="B18" s="81" t="s">
        <v>55</v>
      </c>
      <c r="C18" s="78">
        <f>SUM(C8:C17)</f>
        <v>49684</v>
      </c>
      <c r="D18" s="78">
        <f>SUM(D8:D17)</f>
        <v>178679</v>
      </c>
    </row>
    <row r="19" spans="2:4" ht="12.75">
      <c r="B19" s="54" t="s">
        <v>41</v>
      </c>
      <c r="C19" s="10">
        <v>40000</v>
      </c>
      <c r="D19" s="10">
        <v>40000</v>
      </c>
    </row>
    <row r="20" spans="2:4" ht="12.75">
      <c r="B20" s="49" t="s">
        <v>42</v>
      </c>
      <c r="C20" s="5">
        <v>8000</v>
      </c>
      <c r="D20" s="5">
        <v>8000</v>
      </c>
    </row>
    <row r="21" spans="2:4" ht="12.75">
      <c r="B21" s="49" t="s">
        <v>36</v>
      </c>
      <c r="C21" s="5">
        <v>30000</v>
      </c>
      <c r="D21" s="5">
        <v>30000</v>
      </c>
    </row>
    <row r="22" spans="2:4" ht="12.75">
      <c r="B22" s="49" t="s">
        <v>37</v>
      </c>
      <c r="C22" s="5">
        <v>87970</v>
      </c>
      <c r="D22" s="5">
        <f>87970+9774</f>
        <v>97744</v>
      </c>
    </row>
    <row r="23" spans="2:4" ht="12.75">
      <c r="B23" s="50" t="s">
        <v>45</v>
      </c>
      <c r="C23" s="15">
        <v>33655</v>
      </c>
      <c r="D23" s="15">
        <v>33655</v>
      </c>
    </row>
    <row r="24" spans="2:4" ht="12.75">
      <c r="B24" s="50" t="s">
        <v>66</v>
      </c>
      <c r="C24" s="15">
        <f>1674+6900</f>
        <v>8574</v>
      </c>
      <c r="D24" s="15">
        <f>1674+6900</f>
        <v>8574</v>
      </c>
    </row>
    <row r="25" spans="2:4" ht="12.75">
      <c r="B25" s="51" t="s">
        <v>52</v>
      </c>
      <c r="C25" s="35">
        <f>5345+8100</f>
        <v>13445</v>
      </c>
      <c r="D25" s="35">
        <f>5345+8100</f>
        <v>13445</v>
      </c>
    </row>
    <row r="26" spans="2:4" ht="12.75">
      <c r="B26" s="51" t="s">
        <v>53</v>
      </c>
      <c r="C26" s="35">
        <v>5600</v>
      </c>
      <c r="D26" s="35">
        <v>5600</v>
      </c>
    </row>
    <row r="27" spans="2:4" ht="12.75">
      <c r="B27" s="47" t="s">
        <v>104</v>
      </c>
      <c r="C27" s="35"/>
      <c r="D27" s="44">
        <v>1183</v>
      </c>
    </row>
    <row r="28" spans="2:4" ht="12.75">
      <c r="B28" s="66" t="s">
        <v>105</v>
      </c>
      <c r="C28" s="67"/>
      <c r="D28" s="68">
        <v>1988</v>
      </c>
    </row>
    <row r="29" spans="2:4" ht="12.75">
      <c r="B29" s="70" t="s">
        <v>107</v>
      </c>
      <c r="C29" s="67"/>
      <c r="D29" s="68">
        <v>181626</v>
      </c>
    </row>
    <row r="30" spans="2:4" ht="13.5" thickBot="1">
      <c r="B30" s="69" t="s">
        <v>54</v>
      </c>
      <c r="C30" s="64"/>
      <c r="D30" s="65">
        <v>1454</v>
      </c>
    </row>
    <row r="31" spans="2:4" ht="13.5" thickBot="1">
      <c r="B31" s="62" t="s">
        <v>17</v>
      </c>
      <c r="C31" s="63">
        <f>SUM(C19:C30)</f>
        <v>227244</v>
      </c>
      <c r="D31" s="9">
        <f>SUM(D19:D30)</f>
        <v>423269</v>
      </c>
    </row>
    <row r="32" spans="2:4" ht="13.5" thickBot="1">
      <c r="B32" s="34" t="s">
        <v>20</v>
      </c>
      <c r="C32" s="6">
        <f>C18+C31</f>
        <v>276928</v>
      </c>
      <c r="D32" s="6">
        <f>D18+D31</f>
        <v>601948</v>
      </c>
    </row>
    <row r="35" ht="12.75">
      <c r="D35" s="3"/>
    </row>
  </sheetData>
  <sheetProtection/>
  <mergeCells count="2">
    <mergeCell ref="B3:D3"/>
    <mergeCell ref="B4:D4"/>
  </mergeCells>
  <printOptions horizontalCentered="1"/>
  <pageMargins left="0.4330708661417323" right="0.6299212598425197" top="0.9448818897637796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tabSelected="1" zoomScale="80" zoomScaleNormal="80" zoomScalePageLayoutView="0" workbookViewId="0" topLeftCell="A19">
      <selection activeCell="E88" sqref="E88:E93"/>
    </sheetView>
  </sheetViews>
  <sheetFormatPr defaultColWidth="9.00390625" defaultRowHeight="12.75"/>
  <cols>
    <col min="1" max="1" width="9.125" style="16" customWidth="1"/>
    <col min="2" max="2" width="5.75390625" style="16" customWidth="1"/>
    <col min="3" max="3" width="85.875" style="16" customWidth="1"/>
    <col min="4" max="4" width="14.00390625" style="24" customWidth="1"/>
    <col min="5" max="5" width="12.375" style="16" customWidth="1"/>
    <col min="6" max="16384" width="9.125" style="16" customWidth="1"/>
  </cols>
  <sheetData>
    <row r="1" spans="1:5" ht="12.75">
      <c r="A1" s="22"/>
      <c r="E1" s="23" t="s">
        <v>40</v>
      </c>
    </row>
    <row r="3" spans="2:5" ht="12.75">
      <c r="B3" s="85" t="s">
        <v>4</v>
      </c>
      <c r="C3" s="85"/>
      <c r="D3" s="85"/>
      <c r="E3" s="85"/>
    </row>
    <row r="4" spans="2:5" ht="12.75">
      <c r="B4" s="85" t="s">
        <v>43</v>
      </c>
      <c r="C4" s="85"/>
      <c r="D4" s="85"/>
      <c r="E4" s="85"/>
    </row>
    <row r="5" ht="13.5" thickBot="1">
      <c r="E5" s="16" t="s">
        <v>72</v>
      </c>
    </row>
    <row r="6" spans="2:5" ht="26.25" thickBot="1">
      <c r="B6" s="83" t="s">
        <v>0</v>
      </c>
      <c r="C6" s="84"/>
      <c r="D6" s="25" t="s">
        <v>70</v>
      </c>
      <c r="E6" s="25" t="s">
        <v>71</v>
      </c>
    </row>
    <row r="7" spans="2:5" ht="12.75">
      <c r="B7" s="38"/>
      <c r="C7" s="52" t="s">
        <v>56</v>
      </c>
      <c r="D7" s="43">
        <v>3150053</v>
      </c>
      <c r="E7" s="10">
        <v>3150053</v>
      </c>
    </row>
    <row r="8" spans="2:5" ht="25.5">
      <c r="B8" s="38"/>
      <c r="C8" s="41" t="s">
        <v>57</v>
      </c>
      <c r="D8" s="44">
        <v>82552</v>
      </c>
      <c r="E8" s="5">
        <v>82552</v>
      </c>
    </row>
    <row r="9" spans="2:5" ht="12.75">
      <c r="B9" s="38"/>
      <c r="C9" s="46" t="s">
        <v>58</v>
      </c>
      <c r="D9" s="44">
        <v>6322</v>
      </c>
      <c r="E9" s="5">
        <v>6322</v>
      </c>
    </row>
    <row r="10" spans="2:5" ht="12.75">
      <c r="B10" s="38"/>
      <c r="C10" s="40" t="s">
        <v>59</v>
      </c>
      <c r="D10" s="44">
        <v>247</v>
      </c>
      <c r="E10" s="5">
        <v>247</v>
      </c>
    </row>
    <row r="11" spans="2:5" ht="12.75">
      <c r="B11" s="38"/>
      <c r="C11" s="41" t="s">
        <v>60</v>
      </c>
      <c r="D11" s="44">
        <v>37547</v>
      </c>
      <c r="E11" s="5">
        <v>37547</v>
      </c>
    </row>
    <row r="12" spans="2:5" ht="12.75">
      <c r="B12" s="38"/>
      <c r="C12" s="40" t="s">
        <v>61</v>
      </c>
      <c r="D12" s="44">
        <v>12485</v>
      </c>
      <c r="E12" s="5">
        <f>4277+12484</f>
        <v>16761</v>
      </c>
    </row>
    <row r="13" spans="2:5" ht="12.75">
      <c r="B13" s="38"/>
      <c r="C13" s="41" t="s">
        <v>62</v>
      </c>
      <c r="D13" s="44">
        <v>170038</v>
      </c>
      <c r="E13" s="5">
        <v>170038</v>
      </c>
    </row>
    <row r="14" spans="2:5" ht="12.75">
      <c r="B14" s="38"/>
      <c r="C14" s="47" t="s">
        <v>63</v>
      </c>
      <c r="D14" s="44">
        <v>748515</v>
      </c>
      <c r="E14" s="5">
        <v>748515</v>
      </c>
    </row>
    <row r="15" spans="2:5" ht="12.75">
      <c r="B15" s="38"/>
      <c r="C15" s="40" t="s">
        <v>64</v>
      </c>
      <c r="D15" s="44">
        <v>101646</v>
      </c>
      <c r="E15" s="5">
        <v>101646</v>
      </c>
    </row>
    <row r="16" spans="2:5" ht="12.75">
      <c r="B16" s="38"/>
      <c r="C16" s="74" t="s">
        <v>80</v>
      </c>
      <c r="D16" s="44"/>
      <c r="E16" s="5">
        <v>153</v>
      </c>
    </row>
    <row r="17" spans="2:5" ht="25.5">
      <c r="B17" s="38"/>
      <c r="C17" s="47" t="s">
        <v>81</v>
      </c>
      <c r="D17" s="44"/>
      <c r="E17" s="5">
        <f>3657-1</f>
        <v>3656</v>
      </c>
    </row>
    <row r="18" spans="2:5" ht="12.75">
      <c r="B18" s="38"/>
      <c r="C18" s="49" t="s">
        <v>82</v>
      </c>
      <c r="D18" s="44"/>
      <c r="E18" s="5">
        <v>3901</v>
      </c>
    </row>
    <row r="19" spans="2:5" ht="25.5">
      <c r="B19" s="38"/>
      <c r="C19" s="40" t="s">
        <v>83</v>
      </c>
      <c r="D19" s="44"/>
      <c r="E19" s="5">
        <f>1103-1</f>
        <v>1102</v>
      </c>
    </row>
    <row r="20" spans="2:5" ht="12.75">
      <c r="B20" s="38"/>
      <c r="C20" s="75" t="s">
        <v>84</v>
      </c>
      <c r="D20" s="44"/>
      <c r="E20" s="5">
        <v>18400</v>
      </c>
    </row>
    <row r="21" spans="2:5" ht="12.75">
      <c r="B21" s="38"/>
      <c r="C21" s="76" t="s">
        <v>85</v>
      </c>
      <c r="D21" s="44"/>
      <c r="E21" s="5">
        <v>16800</v>
      </c>
    </row>
    <row r="22" spans="2:5" ht="12.75">
      <c r="B22" s="38"/>
      <c r="C22" s="76" t="s">
        <v>86</v>
      </c>
      <c r="D22" s="44"/>
      <c r="E22" s="5">
        <v>15000</v>
      </c>
    </row>
    <row r="23" spans="2:5" ht="12.75">
      <c r="B23" s="38"/>
      <c r="C23" s="5" t="s">
        <v>87</v>
      </c>
      <c r="D23" s="44"/>
      <c r="E23" s="5">
        <v>1910</v>
      </c>
    </row>
    <row r="24" spans="2:5" ht="12.75">
      <c r="B24" s="38"/>
      <c r="C24" s="36" t="s">
        <v>88</v>
      </c>
      <c r="D24" s="44"/>
      <c r="E24" s="5">
        <v>1825</v>
      </c>
    </row>
    <row r="25" spans="2:5" ht="12.75">
      <c r="B25" s="38"/>
      <c r="C25" s="36" t="s">
        <v>89</v>
      </c>
      <c r="D25" s="44"/>
      <c r="E25" s="5">
        <f>51+2964</f>
        <v>3015</v>
      </c>
    </row>
    <row r="26" spans="2:5" ht="12.75">
      <c r="B26" s="38"/>
      <c r="C26" s="79" t="s">
        <v>90</v>
      </c>
      <c r="D26" s="44"/>
      <c r="E26" s="5">
        <v>442190</v>
      </c>
    </row>
    <row r="27" spans="2:5" ht="12.75">
      <c r="B27" s="38"/>
      <c r="C27" s="49" t="s">
        <v>91</v>
      </c>
      <c r="D27" s="44"/>
      <c r="E27" s="5">
        <v>19114</v>
      </c>
    </row>
    <row r="28" spans="2:5" ht="13.5" thickBot="1">
      <c r="B28" s="38"/>
      <c r="C28" s="49" t="s">
        <v>92</v>
      </c>
      <c r="D28" s="44"/>
      <c r="E28" s="5">
        <v>19241</v>
      </c>
    </row>
    <row r="29" spans="1:5" s="2" customFormat="1" ht="13.5" thickBot="1">
      <c r="A29" s="1"/>
      <c r="B29" s="39"/>
      <c r="C29" s="45" t="s">
        <v>55</v>
      </c>
      <c r="D29" s="7">
        <f>SUM(D7:D28)</f>
        <v>4309405</v>
      </c>
      <c r="E29" s="7">
        <f>SUM(E7:E28)</f>
        <v>4859988</v>
      </c>
    </row>
    <row r="30" spans="2:5" ht="12.75">
      <c r="B30" s="17"/>
      <c r="C30" s="54" t="s">
        <v>27</v>
      </c>
      <c r="D30" s="10">
        <v>13105</v>
      </c>
      <c r="E30" s="10">
        <v>13105</v>
      </c>
    </row>
    <row r="31" spans="2:5" ht="12.75">
      <c r="B31" s="17"/>
      <c r="C31" s="5" t="s">
        <v>32</v>
      </c>
      <c r="D31" s="5">
        <f>60000+20000</f>
        <v>80000</v>
      </c>
      <c r="E31" s="5">
        <f>60000+20000+90761</f>
        <v>170761</v>
      </c>
    </row>
    <row r="32" spans="2:5" ht="12.75">
      <c r="B32" s="17"/>
      <c r="C32" s="5" t="s">
        <v>31</v>
      </c>
      <c r="D32" s="5">
        <v>10000</v>
      </c>
      <c r="E32" s="5">
        <v>10000</v>
      </c>
    </row>
    <row r="33" spans="2:5" ht="12.75">
      <c r="B33" s="17"/>
      <c r="C33" s="5" t="s">
        <v>35</v>
      </c>
      <c r="D33" s="5">
        <v>92207</v>
      </c>
      <c r="E33" s="5">
        <f>92207+29398+58455+9552</f>
        <v>189612</v>
      </c>
    </row>
    <row r="34" spans="2:5" ht="12.75">
      <c r="B34" s="17"/>
      <c r="C34" s="5" t="s">
        <v>34</v>
      </c>
      <c r="D34" s="5">
        <v>35000</v>
      </c>
      <c r="E34" s="5">
        <v>35000</v>
      </c>
    </row>
    <row r="35" spans="2:5" ht="12.75">
      <c r="B35" s="17"/>
      <c r="C35" s="5" t="s">
        <v>39</v>
      </c>
      <c r="D35" s="5">
        <v>15974</v>
      </c>
      <c r="E35" s="5">
        <v>15974</v>
      </c>
    </row>
    <row r="36" spans="2:5" ht="12.75">
      <c r="B36" s="17"/>
      <c r="C36" s="5" t="s">
        <v>50</v>
      </c>
      <c r="D36" s="5">
        <v>10000</v>
      </c>
      <c r="E36" s="5">
        <v>10000</v>
      </c>
    </row>
    <row r="37" spans="2:5" ht="12.75">
      <c r="B37" s="17"/>
      <c r="C37" s="50" t="s">
        <v>51</v>
      </c>
      <c r="D37" s="15">
        <v>5969</v>
      </c>
      <c r="E37" s="15">
        <v>5969</v>
      </c>
    </row>
    <row r="38" spans="2:5" ht="12.75">
      <c r="B38" s="17"/>
      <c r="C38" s="50" t="s">
        <v>44</v>
      </c>
      <c r="D38" s="15">
        <v>4285</v>
      </c>
      <c r="E38" s="15">
        <v>4285</v>
      </c>
    </row>
    <row r="39" spans="2:5" ht="12.75">
      <c r="B39" s="17"/>
      <c r="C39" s="50" t="s">
        <v>98</v>
      </c>
      <c r="D39" s="14">
        <v>19050</v>
      </c>
      <c r="E39" s="14">
        <v>19050</v>
      </c>
    </row>
    <row r="40" spans="2:5" ht="13.5" customHeight="1">
      <c r="B40" s="17"/>
      <c r="C40" s="50" t="s">
        <v>46</v>
      </c>
      <c r="D40" s="14">
        <v>1593</v>
      </c>
      <c r="E40" s="14">
        <v>1593</v>
      </c>
    </row>
    <row r="41" spans="1:5" ht="12.75">
      <c r="A41" s="22"/>
      <c r="B41" s="17"/>
      <c r="C41" s="55" t="s">
        <v>47</v>
      </c>
      <c r="D41" s="14">
        <v>4000</v>
      </c>
      <c r="E41" s="14">
        <v>4000</v>
      </c>
    </row>
    <row r="42" spans="1:5" ht="12.75">
      <c r="A42" s="22"/>
      <c r="B42" s="17"/>
      <c r="C42" s="55" t="s">
        <v>48</v>
      </c>
      <c r="D42" s="14">
        <v>5000</v>
      </c>
      <c r="E42" s="14">
        <v>5000</v>
      </c>
    </row>
    <row r="43" spans="1:5" ht="12.75">
      <c r="A43" s="22"/>
      <c r="B43" s="17"/>
      <c r="C43" s="55" t="s">
        <v>49</v>
      </c>
      <c r="D43" s="14">
        <v>15000</v>
      </c>
      <c r="E43" s="14">
        <v>15000</v>
      </c>
    </row>
    <row r="44" spans="1:5" ht="12.75">
      <c r="A44" s="22"/>
      <c r="B44" s="17"/>
      <c r="C44" s="55" t="s">
        <v>68</v>
      </c>
      <c r="D44" s="14">
        <v>510000</v>
      </c>
      <c r="E44" s="14">
        <v>510000</v>
      </c>
    </row>
    <row r="45" spans="1:5" ht="12.75">
      <c r="A45" s="22"/>
      <c r="B45" s="17"/>
      <c r="C45" s="41" t="s">
        <v>56</v>
      </c>
      <c r="D45" s="58"/>
      <c r="E45" s="44">
        <f>13664+9989+1000000</f>
        <v>1023653</v>
      </c>
    </row>
    <row r="46" spans="1:5" ht="12.75">
      <c r="A46" s="22"/>
      <c r="B46" s="17"/>
      <c r="C46" s="61" t="s">
        <v>101</v>
      </c>
      <c r="D46" s="59"/>
      <c r="E46" s="44">
        <v>12700</v>
      </c>
    </row>
    <row r="47" spans="1:5" ht="12.75">
      <c r="A47" s="22"/>
      <c r="B47" s="17"/>
      <c r="C47" s="61" t="s">
        <v>100</v>
      </c>
      <c r="D47" s="59"/>
      <c r="E47" s="60">
        <f>19812+6350+139712</f>
        <v>165874</v>
      </c>
    </row>
    <row r="48" spans="1:5" ht="12.75">
      <c r="A48" s="22"/>
      <c r="B48" s="17"/>
      <c r="C48" s="61" t="s">
        <v>99</v>
      </c>
      <c r="D48" s="59"/>
      <c r="E48" s="44">
        <v>3175</v>
      </c>
    </row>
    <row r="49" spans="1:5" ht="12.75">
      <c r="A49" s="22"/>
      <c r="B49" s="17"/>
      <c r="C49" s="61" t="s">
        <v>102</v>
      </c>
      <c r="D49" s="59"/>
      <c r="E49" s="5">
        <v>7303</v>
      </c>
    </row>
    <row r="50" spans="1:5" ht="12.75">
      <c r="A50" s="22"/>
      <c r="B50" s="17"/>
      <c r="C50" s="61" t="s">
        <v>109</v>
      </c>
      <c r="D50" s="59"/>
      <c r="E50" s="5">
        <v>62226</v>
      </c>
    </row>
    <row r="51" spans="1:5" ht="12.75">
      <c r="A51" s="22"/>
      <c r="B51" s="17"/>
      <c r="C51" s="49" t="s">
        <v>108</v>
      </c>
      <c r="D51" s="5"/>
      <c r="E51" s="5">
        <v>20955</v>
      </c>
    </row>
    <row r="52" spans="1:5" ht="12.75">
      <c r="A52" s="22"/>
      <c r="B52" s="17"/>
      <c r="C52" s="55" t="s">
        <v>106</v>
      </c>
      <c r="D52" s="14"/>
      <c r="E52" s="5">
        <v>262240</v>
      </c>
    </row>
    <row r="53" spans="1:5" ht="12.75">
      <c r="A53" s="22"/>
      <c r="B53" s="17"/>
      <c r="C53" s="55"/>
      <c r="D53" s="14"/>
      <c r="E53" s="5"/>
    </row>
    <row r="54" spans="1:5" ht="13.5" thickBot="1">
      <c r="A54" s="22"/>
      <c r="B54" s="17"/>
      <c r="C54" s="56"/>
      <c r="D54" s="53"/>
      <c r="E54" s="12"/>
    </row>
    <row r="55" spans="2:5" ht="13.5" thickBot="1">
      <c r="B55" s="26"/>
      <c r="C55" s="37" t="s">
        <v>17</v>
      </c>
      <c r="D55" s="7">
        <f>SUM(D30:D54)</f>
        <v>821183</v>
      </c>
      <c r="E55" s="7">
        <f>SUM(E30:E54)</f>
        <v>2567475</v>
      </c>
    </row>
    <row r="56" spans="2:5" ht="13.5" thickBot="1">
      <c r="B56" s="27" t="s">
        <v>5</v>
      </c>
      <c r="C56" s="27" t="s">
        <v>18</v>
      </c>
      <c r="D56" s="7">
        <f>+D55+D29</f>
        <v>5130588</v>
      </c>
      <c r="E56" s="7">
        <f>+E55+E29</f>
        <v>7427463</v>
      </c>
    </row>
    <row r="57" spans="2:5" ht="12.75">
      <c r="B57" s="42"/>
      <c r="C57" s="54" t="s">
        <v>65</v>
      </c>
      <c r="D57" s="10">
        <v>846649</v>
      </c>
      <c r="E57" s="10">
        <v>846649</v>
      </c>
    </row>
    <row r="58" spans="2:5" ht="12.75">
      <c r="B58" s="42"/>
      <c r="C58" s="49" t="s">
        <v>93</v>
      </c>
      <c r="D58" s="71"/>
      <c r="E58" s="71">
        <f>4601+28894</f>
        <v>33495</v>
      </c>
    </row>
    <row r="59" spans="2:5" ht="12.75">
      <c r="B59" s="42"/>
      <c r="C59" s="72" t="s">
        <v>94</v>
      </c>
      <c r="D59" s="71"/>
      <c r="E59" s="71">
        <v>3112</v>
      </c>
    </row>
    <row r="60" spans="2:5" ht="12.75">
      <c r="B60" s="42"/>
      <c r="C60" s="49" t="s">
        <v>1</v>
      </c>
      <c r="D60" s="71"/>
      <c r="E60" s="71"/>
    </row>
    <row r="61" spans="2:5" ht="12.75">
      <c r="B61" s="42"/>
      <c r="C61" s="49" t="s">
        <v>95</v>
      </c>
      <c r="D61" s="71"/>
      <c r="E61" s="71">
        <v>2097</v>
      </c>
    </row>
    <row r="62" spans="2:5" ht="12.75">
      <c r="B62" s="42"/>
      <c r="C62" s="49" t="s">
        <v>96</v>
      </c>
      <c r="D62" s="71"/>
      <c r="E62" s="71">
        <v>1684</v>
      </c>
    </row>
    <row r="63" spans="2:5" ht="12.75">
      <c r="B63" s="42"/>
      <c r="C63" s="49" t="s">
        <v>97</v>
      </c>
      <c r="D63" s="71"/>
      <c r="E63" s="71">
        <v>14924</v>
      </c>
    </row>
    <row r="64" spans="2:5" ht="26.25" customHeight="1" thickBot="1">
      <c r="B64" s="42"/>
      <c r="C64" s="73" t="s">
        <v>103</v>
      </c>
      <c r="D64" s="8"/>
      <c r="E64" s="8">
        <f>85+1500+150</f>
        <v>1735</v>
      </c>
    </row>
    <row r="65" spans="1:5" s="2" customFormat="1" ht="13.5" thickBot="1">
      <c r="A65" s="1"/>
      <c r="B65" s="39"/>
      <c r="C65" s="45" t="s">
        <v>55</v>
      </c>
      <c r="D65" s="6">
        <f>SUM(D57:D64)</f>
        <v>846649</v>
      </c>
      <c r="E65" s="6">
        <f>SUM(E57:E64)</f>
        <v>903696</v>
      </c>
    </row>
    <row r="66" spans="2:5" ht="12.75">
      <c r="B66" s="17"/>
      <c r="C66" s="18" t="s">
        <v>1</v>
      </c>
      <c r="D66" s="10">
        <v>200000</v>
      </c>
      <c r="E66" s="10">
        <v>200000</v>
      </c>
    </row>
    <row r="67" spans="2:5" ht="12.75">
      <c r="B67" s="17"/>
      <c r="C67" s="19" t="s">
        <v>6</v>
      </c>
      <c r="D67" s="5">
        <v>29750</v>
      </c>
      <c r="E67" s="5">
        <v>29750</v>
      </c>
    </row>
    <row r="68" spans="2:5" ht="12.75">
      <c r="B68" s="17"/>
      <c r="C68" s="19" t="s">
        <v>69</v>
      </c>
      <c r="D68" s="5">
        <v>10000</v>
      </c>
      <c r="E68" s="5">
        <v>10000</v>
      </c>
    </row>
    <row r="69" spans="2:5" ht="12.75">
      <c r="B69" s="17"/>
      <c r="C69" s="19" t="s">
        <v>9</v>
      </c>
      <c r="D69" s="5">
        <v>35000</v>
      </c>
      <c r="E69" s="5">
        <f>35000-1454</f>
        <v>33546</v>
      </c>
    </row>
    <row r="70" spans="2:5" ht="12.75">
      <c r="B70" s="17"/>
      <c r="C70" s="19" t="s">
        <v>1</v>
      </c>
      <c r="D70" s="5"/>
      <c r="E70" s="5"/>
    </row>
    <row r="71" spans="2:5" ht="12.75">
      <c r="B71" s="17"/>
      <c r="C71" s="19" t="s">
        <v>28</v>
      </c>
      <c r="D71" s="5">
        <v>600</v>
      </c>
      <c r="E71" s="5">
        <v>600</v>
      </c>
    </row>
    <row r="72" spans="2:5" ht="12.75">
      <c r="B72" s="17"/>
      <c r="C72" s="19" t="s">
        <v>29</v>
      </c>
      <c r="D72" s="5">
        <v>2000</v>
      </c>
      <c r="E72" s="5">
        <v>2000</v>
      </c>
    </row>
    <row r="73" spans="2:5" ht="12.75">
      <c r="B73" s="17"/>
      <c r="C73" s="20" t="s">
        <v>38</v>
      </c>
      <c r="D73" s="11">
        <v>10000</v>
      </c>
      <c r="E73" s="11">
        <v>10000</v>
      </c>
    </row>
    <row r="74" spans="2:5" ht="12.75">
      <c r="B74" s="17"/>
      <c r="C74" s="36" t="s">
        <v>67</v>
      </c>
      <c r="D74" s="4">
        <v>2000</v>
      </c>
      <c r="E74" s="4">
        <v>2000</v>
      </c>
    </row>
    <row r="75" spans="2:5" ht="13.5" thickBot="1">
      <c r="B75" s="17"/>
      <c r="C75" s="21" t="s">
        <v>33</v>
      </c>
      <c r="D75" s="12">
        <v>25000</v>
      </c>
      <c r="E75" s="12">
        <v>25000</v>
      </c>
    </row>
    <row r="76" spans="2:5" ht="13.5" thickBot="1">
      <c r="B76" s="28"/>
      <c r="C76" s="29" t="s">
        <v>16</v>
      </c>
      <c r="D76" s="9">
        <f>SUM(D66:D75)</f>
        <v>314350</v>
      </c>
      <c r="E76" s="9">
        <f>SUM(E66:E75)</f>
        <v>312896</v>
      </c>
    </row>
    <row r="77" spans="2:5" ht="13.5" thickBot="1">
      <c r="B77" s="26" t="s">
        <v>10</v>
      </c>
      <c r="C77" s="30" t="s">
        <v>19</v>
      </c>
      <c r="D77" s="7">
        <f>+D65+D76</f>
        <v>1160999</v>
      </c>
      <c r="E77" s="7">
        <f>+E65+E76</f>
        <v>1216592</v>
      </c>
    </row>
    <row r="78" spans="2:5" ht="12.75">
      <c r="B78" s="17"/>
      <c r="C78" s="20" t="s">
        <v>2</v>
      </c>
      <c r="D78" s="10">
        <v>10000</v>
      </c>
      <c r="E78" s="10">
        <v>10000</v>
      </c>
    </row>
    <row r="79" spans="2:5" ht="13.5" thickBot="1">
      <c r="B79" s="17"/>
      <c r="C79" s="21" t="s">
        <v>24</v>
      </c>
      <c r="D79" s="8"/>
      <c r="E79" s="12"/>
    </row>
    <row r="80" spans="2:5" ht="13.5" thickBot="1">
      <c r="B80" s="28"/>
      <c r="C80" s="29" t="s">
        <v>17</v>
      </c>
      <c r="D80" s="7">
        <f>SUM(D78:D79)</f>
        <v>10000</v>
      </c>
      <c r="E80" s="7">
        <f>SUM(E78:E79)</f>
        <v>10000</v>
      </c>
    </row>
    <row r="81" spans="2:5" ht="13.5" thickBot="1">
      <c r="B81" s="27" t="s">
        <v>11</v>
      </c>
      <c r="C81" s="31" t="s">
        <v>15</v>
      </c>
      <c r="D81" s="7">
        <f>+D80</f>
        <v>10000</v>
      </c>
      <c r="E81" s="7">
        <f>+E80</f>
        <v>10000</v>
      </c>
    </row>
    <row r="82" spans="2:5" ht="13.5" thickBot="1">
      <c r="B82" s="27"/>
      <c r="C82" s="30" t="s">
        <v>21</v>
      </c>
      <c r="D82" s="8">
        <v>2574484</v>
      </c>
      <c r="E82" s="57">
        <f>2146249</f>
        <v>2146249</v>
      </c>
    </row>
    <row r="83" spans="2:5" ht="13.5" thickBot="1">
      <c r="B83" s="27" t="s">
        <v>22</v>
      </c>
      <c r="C83" s="31" t="s">
        <v>23</v>
      </c>
      <c r="D83" s="7">
        <f>SUM(D82)</f>
        <v>2574484</v>
      </c>
      <c r="E83" s="7">
        <f>SUM(E82)</f>
        <v>2146249</v>
      </c>
    </row>
    <row r="84" spans="2:5" ht="13.5" thickBot="1">
      <c r="B84" s="27" t="s">
        <v>7</v>
      </c>
      <c r="C84" s="29" t="s">
        <v>30</v>
      </c>
      <c r="D84" s="7">
        <f>SUM(D77,D81,D83)</f>
        <v>3745483</v>
      </c>
      <c r="E84" s="7">
        <f>SUM(E77,E81,E83)</f>
        <v>3372841</v>
      </c>
    </row>
    <row r="85" spans="2:5" ht="13.5" thickBot="1">
      <c r="B85" s="32"/>
      <c r="C85" s="33" t="s">
        <v>12</v>
      </c>
      <c r="D85" s="8"/>
      <c r="E85" s="57"/>
    </row>
    <row r="86" spans="2:5" ht="13.5" thickBot="1">
      <c r="B86" s="27" t="s">
        <v>8</v>
      </c>
      <c r="C86" s="29" t="s">
        <v>13</v>
      </c>
      <c r="D86" s="7">
        <f>SUM(D85)</f>
        <v>0</v>
      </c>
      <c r="E86" s="7">
        <f>SUM(E85)</f>
        <v>0</v>
      </c>
    </row>
    <row r="87" spans="2:5" ht="13.5" thickBot="1">
      <c r="B87" s="31" t="s">
        <v>14</v>
      </c>
      <c r="C87" s="29"/>
      <c r="D87" s="7">
        <f>SUM(D86,D84,D56)</f>
        <v>8876071</v>
      </c>
      <c r="E87" s="7">
        <f>SUM(E86,E84,E56)</f>
        <v>10800304</v>
      </c>
    </row>
    <row r="88" ht="12.75">
      <c r="E88" s="24"/>
    </row>
    <row r="91" spans="4:5" ht="12.75">
      <c r="D91" s="16"/>
      <c r="E91" s="24"/>
    </row>
  </sheetData>
  <sheetProtection/>
  <mergeCells count="3">
    <mergeCell ref="B6:C6"/>
    <mergeCell ref="B3:E3"/>
    <mergeCell ref="B4:E4"/>
  </mergeCells>
  <printOptions horizontalCentered="1"/>
  <pageMargins left="0" right="0.5905511811023623" top="0.5905511811023623" bottom="0.35433070866141736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Morvai Éva</cp:lastModifiedBy>
  <cp:lastPrinted>2020-05-25T15:26:55Z</cp:lastPrinted>
  <dcterms:created xsi:type="dcterms:W3CDTF">1997-01-17T14:02:09Z</dcterms:created>
  <dcterms:modified xsi:type="dcterms:W3CDTF">2020-06-11T13:55:44Z</dcterms:modified>
  <cp:category/>
  <cp:version/>
  <cp:contentType/>
  <cp:contentStatus/>
</cp:coreProperties>
</file>