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8145" tabRatio="727" firstSheet="12" activeTab="44"/>
  </bookViews>
  <sheets>
    <sheet name="ÖSSZEFÜGGÉSEK" sheetId="1" r:id="rId1"/>
    <sheet name="1.sz. mell" sheetId="62" state="hidden" r:id="rId2"/>
    <sheet name="1.1.sz.mell." sheetId="2" r:id="rId3"/>
    <sheet name="1.2.sz.mell." sheetId="3" r:id="rId4"/>
    <sheet name="1.3.sz.mell." sheetId="4" r:id="rId5"/>
    <sheet name="1.4.sz.mell." sheetId="5" r:id="rId6"/>
    <sheet name="2.1.sz.mell  " sheetId="6" r:id="rId7"/>
    <sheet name="2.2.sz.mell  " sheetId="7" r:id="rId8"/>
    <sheet name="ELLENŐRZÉS-1.sz.2.1.sz.2.2.sz." sheetId="8" r:id="rId9"/>
    <sheet name="3.sz.mell." sheetId="9" state="hidden" r:id="rId10"/>
    <sheet name="4.sz.mell." sheetId="10" state="hidden" r:id="rId11"/>
    <sheet name="5. sz. mell. " sheetId="11" state="hidden" r:id="rId12"/>
    <sheet name="3.sz.mell. " sheetId="63" r:id="rId13"/>
    <sheet name="3.1. sz. mell" sheetId="12" r:id="rId14"/>
    <sheet name="3.2. sz. mell" sheetId="13" r:id="rId15"/>
    <sheet name="3.3. sz. mell" sheetId="14" r:id="rId16"/>
    <sheet name="3.4. sz. mell" sheetId="15" r:id="rId17"/>
    <sheet name="4.1. sz. mell" sheetId="16" r:id="rId18"/>
    <sheet name="4.2. sz. mell" sheetId="17" r:id="rId19"/>
    <sheet name="5.3. sz. mell" sheetId="18" state="hidden" r:id="rId20"/>
    <sheet name="4.3. sz. mell" sheetId="19" r:id="rId21"/>
    <sheet name="8.1. sz. mell." sheetId="20" state="hidden" r:id="rId22"/>
    <sheet name="8.1.1. sz. mell." sheetId="21" state="hidden" r:id="rId23"/>
    <sheet name="8.1.2. sz. mell." sheetId="22" state="hidden" r:id="rId24"/>
    <sheet name="8.1.3. sz. mell." sheetId="23" state="hidden" r:id="rId25"/>
    <sheet name="8.2. sz. mell." sheetId="24" state="hidden" r:id="rId26"/>
    <sheet name="8.2.1. sz. mell." sheetId="25" state="hidden" r:id="rId27"/>
    <sheet name="8.2.2. sz. mell." sheetId="26" state="hidden" r:id="rId28"/>
    <sheet name="8.2.3. sz. mell." sheetId="27" state="hidden" r:id="rId29"/>
    <sheet name="8.3. sz. mell." sheetId="28" state="hidden" r:id="rId30"/>
    <sheet name="8.3.1. sz. mell." sheetId="29" state="hidden" r:id="rId31"/>
    <sheet name="8.3.2. sz. mell. " sheetId="30" state="hidden" r:id="rId32"/>
    <sheet name="8.3.3. sz. mell." sheetId="31" state="hidden" r:id="rId33"/>
    <sheet name="6. sz. mell" sheetId="32" state="hidden" r:id="rId34"/>
    <sheet name="2. tájékoztató tábla" sheetId="34" state="hidden" r:id="rId35"/>
    <sheet name="2. tájékoztató " sheetId="35" state="hidden" r:id="rId36"/>
    <sheet name="4. tájékoztató tábla" sheetId="36" state="hidden" r:id="rId37"/>
    <sheet name="2. sz. tájékoztató " sheetId="37" state="hidden" r:id="rId38"/>
    <sheet name="4.1. tájékoztató " sheetId="51" state="hidden" r:id="rId39"/>
    <sheet name="4.2. tájékoztató " sheetId="39" state="hidden" r:id="rId40"/>
    <sheet name="4.3. tájékoztató " sheetId="50" state="hidden" r:id="rId41"/>
    <sheet name="5.2. tájékoztató  (3)" sheetId="49" state="hidden" r:id="rId42"/>
    <sheet name="5.2. tájékoztató  (2)" sheetId="48" state="hidden" r:id="rId43"/>
    <sheet name="5.2. tájékoztató " sheetId="40" state="hidden" r:id="rId44"/>
    <sheet name="5.sz.mell" sheetId="64" r:id="rId45"/>
    <sheet name="Munka1" sheetId="45" r:id="rId46"/>
  </sheets>
  <definedNames>
    <definedName name="_xlnm.Print_Titles" localSheetId="13">'3.1. sz. mell'!$1:$6</definedName>
    <definedName name="_xlnm.Print_Titles" localSheetId="14">'3.2. sz. mell'!$1:$6</definedName>
    <definedName name="_xlnm.Print_Titles" localSheetId="15">'3.3. sz. mell'!$1:$6</definedName>
    <definedName name="_xlnm.Print_Titles" localSheetId="16">'3.4. sz. mell'!$1:$6</definedName>
    <definedName name="_xlnm.Print_Titles" localSheetId="17">'4.1. sz. mell'!$1:$6</definedName>
    <definedName name="_xlnm.Print_Titles" localSheetId="38">'4.1. tájékoztató '!$2:$6</definedName>
    <definedName name="_xlnm.Print_Titles" localSheetId="18">'4.2. sz. mell'!$1:$6</definedName>
    <definedName name="_xlnm.Print_Titles" localSheetId="39">'4.2. tájékoztató '!$2:$6</definedName>
    <definedName name="_xlnm.Print_Titles" localSheetId="20">'4.3. sz. mell'!$1:$6</definedName>
    <definedName name="_xlnm.Print_Titles" localSheetId="40">'4.3. tájékoztató '!$2:$6</definedName>
    <definedName name="_xlnm.Print_Titles" localSheetId="19">'5.3. sz. mell'!$1:$6</definedName>
    <definedName name="_xlnm.Print_Titles" localSheetId="21">'8.1. sz. mell.'!$1:$6</definedName>
    <definedName name="_xlnm.Print_Titles" localSheetId="22">'8.1.1. sz. mell.'!$1:$6</definedName>
    <definedName name="_xlnm.Print_Titles" localSheetId="23">'8.1.2. sz. mell.'!$1:$6</definedName>
    <definedName name="_xlnm.Print_Titles" localSheetId="24">'8.1.3. sz. mell.'!$1:$6</definedName>
    <definedName name="_xlnm.Print_Titles" localSheetId="25">'8.2. sz. mell.'!$1:$6</definedName>
    <definedName name="_xlnm.Print_Titles" localSheetId="26">'8.2.1. sz. mell.'!$1:$6</definedName>
    <definedName name="_xlnm.Print_Titles" localSheetId="27">'8.2.2. sz. mell.'!$1:$6</definedName>
    <definedName name="_xlnm.Print_Titles" localSheetId="28">'8.2.3. sz. mell.'!$1:$6</definedName>
    <definedName name="_xlnm.Print_Titles" localSheetId="29">'8.3. sz. mell.'!$1:$6</definedName>
    <definedName name="_xlnm.Print_Titles" localSheetId="30">'8.3.1. sz. mell.'!$1:$6</definedName>
    <definedName name="_xlnm.Print_Titles" localSheetId="31">'8.3.2. sz. mell. '!$1:$6</definedName>
    <definedName name="_xlnm.Print_Titles" localSheetId="32">'8.3.3. sz. mell.'!$1:$6</definedName>
    <definedName name="_xlnm.Print_Area" localSheetId="2">'1.1.sz.mell.'!$A$1:$D$146</definedName>
    <definedName name="_xlnm.Print_Area" localSheetId="3">'1.2.sz.mell.'!$A$1:$D$146</definedName>
    <definedName name="_xlnm.Print_Area" localSheetId="4">'1.3.sz.mell.'!$A$1:$D$146</definedName>
    <definedName name="_xlnm.Print_Area" localSheetId="5">'1.4.sz.mell.'!$A$1:$D$146</definedName>
    <definedName name="_xlnm.Print_Area" localSheetId="1">'1.sz. mell'!$A$1:$E$146</definedName>
    <definedName name="_xlnm.Print_Area" localSheetId="6">'2.1.sz.mell  '!$A$1:$H$32</definedName>
    <definedName name="_xlnm.Print_Area" localSheetId="13">'3.1. sz. mell'!$A$1:$E$149</definedName>
  </definedNames>
  <calcPr calcId="124519"/>
</workbook>
</file>

<file path=xl/calcChain.xml><?xml version="1.0" encoding="utf-8"?>
<calcChain xmlns="http://schemas.openxmlformats.org/spreadsheetml/2006/main">
  <c r="F16" i="64"/>
  <c r="E16"/>
  <c r="D16"/>
  <c r="C16"/>
  <c r="G16" s="1"/>
  <c r="G15"/>
  <c r="G14"/>
  <c r="G13"/>
  <c r="G12"/>
  <c r="G11"/>
  <c r="G10"/>
  <c r="D11" i="63" l="1"/>
  <c r="C11"/>
  <c r="D92" i="5" l="1"/>
  <c r="C92"/>
  <c r="D13"/>
  <c r="D27"/>
  <c r="D61" s="1"/>
  <c r="E27"/>
  <c r="C27"/>
  <c r="C61" s="1"/>
  <c r="E125" i="4"/>
  <c r="D97"/>
  <c r="D92" s="1"/>
  <c r="C97"/>
  <c r="C92" s="1"/>
  <c r="C108"/>
  <c r="D113"/>
  <c r="D108" s="1"/>
  <c r="D125" s="1"/>
  <c r="D146" s="1"/>
  <c r="E113"/>
  <c r="C113"/>
  <c r="D27"/>
  <c r="D61" s="1"/>
  <c r="C27"/>
  <c r="C61" s="1"/>
  <c r="E124" i="13"/>
  <c r="D122" i="3"/>
  <c r="C122"/>
  <c r="C145"/>
  <c r="E126"/>
  <c r="D126"/>
  <c r="D145" s="1"/>
  <c r="D113"/>
  <c r="D108" s="1"/>
  <c r="C113"/>
  <c r="C108" s="1"/>
  <c r="D97"/>
  <c r="D92" s="1"/>
  <c r="C97"/>
  <c r="C92" s="1"/>
  <c r="D92" i="13"/>
  <c r="D93"/>
  <c r="D94"/>
  <c r="D97"/>
  <c r="D98"/>
  <c r="D99"/>
  <c r="D100"/>
  <c r="D101"/>
  <c r="D102"/>
  <c r="D103"/>
  <c r="D104"/>
  <c r="D105"/>
  <c r="D106"/>
  <c r="D109"/>
  <c r="D110"/>
  <c r="D111"/>
  <c r="D113"/>
  <c r="D114"/>
  <c r="D115"/>
  <c r="D116"/>
  <c r="D117"/>
  <c r="D118"/>
  <c r="D119"/>
  <c r="D120"/>
  <c r="D122"/>
  <c r="D123"/>
  <c r="D126"/>
  <c r="D127"/>
  <c r="D128"/>
  <c r="D130"/>
  <c r="D131"/>
  <c r="D132"/>
  <c r="D133"/>
  <c r="D135"/>
  <c r="D136"/>
  <c r="D137"/>
  <c r="D138"/>
  <c r="D139"/>
  <c r="D141"/>
  <c r="D142"/>
  <c r="D143"/>
  <c r="D144"/>
  <c r="C92"/>
  <c r="C93"/>
  <c r="C94"/>
  <c r="C97"/>
  <c r="C98"/>
  <c r="C99"/>
  <c r="C100"/>
  <c r="C101"/>
  <c r="C102"/>
  <c r="C103"/>
  <c r="C104"/>
  <c r="C105"/>
  <c r="C106"/>
  <c r="C109"/>
  <c r="C110"/>
  <c r="C111"/>
  <c r="C113"/>
  <c r="C114"/>
  <c r="C115"/>
  <c r="C116"/>
  <c r="C117"/>
  <c r="C118"/>
  <c r="C119"/>
  <c r="C120"/>
  <c r="C122"/>
  <c r="C123"/>
  <c r="C126"/>
  <c r="C127"/>
  <c r="C128"/>
  <c r="C130"/>
  <c r="C131"/>
  <c r="C132"/>
  <c r="C133"/>
  <c r="C135"/>
  <c r="C136"/>
  <c r="C137"/>
  <c r="C138"/>
  <c r="C139"/>
  <c r="C141"/>
  <c r="C142"/>
  <c r="C143"/>
  <c r="C144"/>
  <c r="D56" i="3"/>
  <c r="C56"/>
  <c r="D51"/>
  <c r="C51"/>
  <c r="D34"/>
  <c r="E34"/>
  <c r="C34"/>
  <c r="C61" s="1"/>
  <c r="D20"/>
  <c r="D13"/>
  <c r="C13"/>
  <c r="D6"/>
  <c r="C6"/>
  <c r="D135" i="2"/>
  <c r="C135"/>
  <c r="C97"/>
  <c r="C92" s="1"/>
  <c r="C113"/>
  <c r="C108" s="1"/>
  <c r="D113"/>
  <c r="D108" s="1"/>
  <c r="C122"/>
  <c r="D122"/>
  <c r="C126"/>
  <c r="D126"/>
  <c r="D145" s="1"/>
  <c r="D97"/>
  <c r="D18" i="6"/>
  <c r="D8" i="12"/>
  <c r="D145" i="62"/>
  <c r="E126"/>
  <c r="E145" s="1"/>
  <c r="D126"/>
  <c r="C126"/>
  <c r="C145" s="1"/>
  <c r="E122"/>
  <c r="E125" s="1"/>
  <c r="D122"/>
  <c r="C122"/>
  <c r="C125" s="1"/>
  <c r="E113"/>
  <c r="D113"/>
  <c r="D108" s="1"/>
  <c r="D125" s="1"/>
  <c r="C113"/>
  <c r="E108"/>
  <c r="C108"/>
  <c r="E97"/>
  <c r="D97"/>
  <c r="D92" s="1"/>
  <c r="C97"/>
  <c r="E92"/>
  <c r="C92"/>
  <c r="E74"/>
  <c r="E84" s="1"/>
  <c r="D74"/>
  <c r="C74"/>
  <c r="C84" s="1"/>
  <c r="F71"/>
  <c r="E71"/>
  <c r="D71"/>
  <c r="C71"/>
  <c r="E62"/>
  <c r="D62"/>
  <c r="D84" s="1"/>
  <c r="C62"/>
  <c r="E56"/>
  <c r="D56"/>
  <c r="C56"/>
  <c r="E51"/>
  <c r="E61" s="1"/>
  <c r="E150" s="1"/>
  <c r="D51"/>
  <c r="C51"/>
  <c r="C61" s="1"/>
  <c r="C150" s="1"/>
  <c r="E45"/>
  <c r="D45"/>
  <c r="C45"/>
  <c r="E34"/>
  <c r="D34"/>
  <c r="C34"/>
  <c r="E28"/>
  <c r="D28"/>
  <c r="D27" s="1"/>
  <c r="C28"/>
  <c r="E27"/>
  <c r="C27"/>
  <c r="E20"/>
  <c r="D20"/>
  <c r="C20"/>
  <c r="E13"/>
  <c r="D13"/>
  <c r="C13"/>
  <c r="E6"/>
  <c r="D6"/>
  <c r="C6"/>
  <c r="C3"/>
  <c r="C89" s="1"/>
  <c r="D9" i="13"/>
  <c r="D10"/>
  <c r="D11"/>
  <c r="D12"/>
  <c r="D13"/>
  <c r="D14"/>
  <c r="D16"/>
  <c r="D17"/>
  <c r="D18"/>
  <c r="D19"/>
  <c r="D20"/>
  <c r="D21"/>
  <c r="D23"/>
  <c r="D24"/>
  <c r="D25"/>
  <c r="D26"/>
  <c r="D27"/>
  <c r="D28"/>
  <c r="D37"/>
  <c r="D38"/>
  <c r="D39"/>
  <c r="D40"/>
  <c r="D41"/>
  <c r="D42"/>
  <c r="D43"/>
  <c r="D44"/>
  <c r="D45"/>
  <c r="D46"/>
  <c r="D48"/>
  <c r="D49"/>
  <c r="D50"/>
  <c r="D51"/>
  <c r="D52"/>
  <c r="D54"/>
  <c r="D55"/>
  <c r="D56"/>
  <c r="D57"/>
  <c r="D59"/>
  <c r="D60"/>
  <c r="D61"/>
  <c r="D62"/>
  <c r="D65"/>
  <c r="D66"/>
  <c r="D67"/>
  <c r="D69"/>
  <c r="D70"/>
  <c r="D71"/>
  <c r="D72"/>
  <c r="D74"/>
  <c r="D75"/>
  <c r="D77"/>
  <c r="D78"/>
  <c r="D79"/>
  <c r="D81"/>
  <c r="D82"/>
  <c r="D83"/>
  <c r="D84"/>
  <c r="D85"/>
  <c r="E8"/>
  <c r="C10"/>
  <c r="C11"/>
  <c r="C12"/>
  <c r="C13"/>
  <c r="C14"/>
  <c r="C16"/>
  <c r="C17"/>
  <c r="C18"/>
  <c r="C19"/>
  <c r="C20"/>
  <c r="C21"/>
  <c r="C23"/>
  <c r="C24"/>
  <c r="C25"/>
  <c r="C26"/>
  <c r="C27"/>
  <c r="C28"/>
  <c r="C37"/>
  <c r="C38"/>
  <c r="C39"/>
  <c r="C40"/>
  <c r="C41"/>
  <c r="C42"/>
  <c r="C43"/>
  <c r="C44"/>
  <c r="C45"/>
  <c r="C46"/>
  <c r="C48"/>
  <c r="C49"/>
  <c r="C50"/>
  <c r="C51"/>
  <c r="C52"/>
  <c r="C54"/>
  <c r="C55"/>
  <c r="C56"/>
  <c r="C57"/>
  <c r="C59"/>
  <c r="C60"/>
  <c r="C61"/>
  <c r="C62"/>
  <c r="C65"/>
  <c r="C66"/>
  <c r="C67"/>
  <c r="C69"/>
  <c r="C70"/>
  <c r="C71"/>
  <c r="C72"/>
  <c r="C74"/>
  <c r="C75"/>
  <c r="C77"/>
  <c r="C78"/>
  <c r="C79"/>
  <c r="C81"/>
  <c r="C82"/>
  <c r="C83"/>
  <c r="C84"/>
  <c r="C85"/>
  <c r="C9"/>
  <c r="C33" i="14"/>
  <c r="C33" i="13" s="1"/>
  <c r="D33" i="14"/>
  <c r="D33" i="13" s="1"/>
  <c r="C34" i="14"/>
  <c r="C34" i="13" s="1"/>
  <c r="D34" i="14"/>
  <c r="D34" i="13" s="1"/>
  <c r="C35" i="14"/>
  <c r="C35" i="13" s="1"/>
  <c r="D35" i="14"/>
  <c r="D35" i="13" s="1"/>
  <c r="D96" i="14"/>
  <c r="C96"/>
  <c r="D112"/>
  <c r="C112"/>
  <c r="D31" i="15"/>
  <c r="D31" i="13" s="1"/>
  <c r="D32" i="15"/>
  <c r="D29" s="1"/>
  <c r="C31"/>
  <c r="C31" i="13" s="1"/>
  <c r="C32" i="15"/>
  <c r="C29" s="1"/>
  <c r="D45" i="17"/>
  <c r="D46"/>
  <c r="D47"/>
  <c r="D48"/>
  <c r="D49"/>
  <c r="D51"/>
  <c r="D52"/>
  <c r="D53"/>
  <c r="D54"/>
  <c r="C45"/>
  <c r="C46"/>
  <c r="C47"/>
  <c r="C48"/>
  <c r="C49"/>
  <c r="C51"/>
  <c r="C52"/>
  <c r="C53"/>
  <c r="C54"/>
  <c r="D9"/>
  <c r="D10"/>
  <c r="D11"/>
  <c r="D12"/>
  <c r="D13"/>
  <c r="D14"/>
  <c r="D15"/>
  <c r="D16"/>
  <c r="D17"/>
  <c r="D18"/>
  <c r="D20"/>
  <c r="D21"/>
  <c r="D22"/>
  <c r="D23"/>
  <c r="D24"/>
  <c r="D26"/>
  <c r="D27"/>
  <c r="D28"/>
  <c r="D30"/>
  <c r="D31"/>
  <c r="D32"/>
  <c r="D33"/>
  <c r="D34"/>
  <c r="D37"/>
  <c r="D38"/>
  <c r="D39"/>
  <c r="C39"/>
  <c r="C38"/>
  <c r="C37"/>
  <c r="C34"/>
  <c r="C33"/>
  <c r="C32"/>
  <c r="C31"/>
  <c r="C30"/>
  <c r="C28"/>
  <c r="C27"/>
  <c r="C26"/>
  <c r="C24"/>
  <c r="C23"/>
  <c r="C22"/>
  <c r="C21"/>
  <c r="C20"/>
  <c r="C10"/>
  <c r="C11"/>
  <c r="C12"/>
  <c r="C13"/>
  <c r="C14"/>
  <c r="C15"/>
  <c r="C16"/>
  <c r="C17"/>
  <c r="C18"/>
  <c r="C9"/>
  <c r="A1" i="50"/>
  <c r="A1" i="39"/>
  <c r="E66" i="51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4"/>
  <c r="C35"/>
  <c r="E34"/>
  <c r="C34"/>
  <c r="E29"/>
  <c r="D29"/>
  <c r="C29"/>
  <c r="E24"/>
  <c r="D24"/>
  <c r="C24"/>
  <c r="E19"/>
  <c r="D19"/>
  <c r="C19"/>
  <c r="E14"/>
  <c r="D14"/>
  <c r="C14"/>
  <c r="E9"/>
  <c r="D9"/>
  <c r="C9"/>
  <c r="E8"/>
  <c r="E51" s="1"/>
  <c r="E68" s="1"/>
  <c r="C8"/>
  <c r="C51" s="1"/>
  <c r="C68" s="1"/>
  <c r="A1"/>
  <c r="E66" i="50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E34" s="1"/>
  <c r="D35"/>
  <c r="C35"/>
  <c r="C34" s="1"/>
  <c r="D34"/>
  <c r="E29"/>
  <c r="D29"/>
  <c r="C29"/>
  <c r="E24"/>
  <c r="D24"/>
  <c r="C24"/>
  <c r="E19"/>
  <c r="D19"/>
  <c r="C19"/>
  <c r="E14"/>
  <c r="D14"/>
  <c r="C14"/>
  <c r="E9"/>
  <c r="E8" s="1"/>
  <c r="E51" s="1"/>
  <c r="E68" s="1"/>
  <c r="D9"/>
  <c r="C9"/>
  <c r="C8" s="1"/>
  <c r="C51" s="1"/>
  <c r="C68" s="1"/>
  <c r="D8"/>
  <c r="D51" s="1"/>
  <c r="D68" s="1"/>
  <c r="C18" i="49"/>
  <c r="C14"/>
  <c r="A2"/>
  <c r="C18" i="48"/>
  <c r="C14"/>
  <c r="C21" s="1"/>
  <c r="A2"/>
  <c r="D28" i="2"/>
  <c r="C28"/>
  <c r="C27" s="1"/>
  <c r="D50" i="16"/>
  <c r="C50"/>
  <c r="D44"/>
  <c r="C44"/>
  <c r="C55" s="1"/>
  <c r="D36"/>
  <c r="C36"/>
  <c r="D29"/>
  <c r="C29"/>
  <c r="D25"/>
  <c r="C25"/>
  <c r="D19"/>
  <c r="C19"/>
  <c r="D8"/>
  <c r="C8"/>
  <c r="D134" i="12"/>
  <c r="C134"/>
  <c r="D125"/>
  <c r="C125"/>
  <c r="D121"/>
  <c r="E121"/>
  <c r="C121"/>
  <c r="D112"/>
  <c r="D112" i="13" s="1"/>
  <c r="E112" i="12"/>
  <c r="C112"/>
  <c r="C112" i="13" s="1"/>
  <c r="D96" i="12"/>
  <c r="D91" s="1"/>
  <c r="C96"/>
  <c r="C96" i="13" s="1"/>
  <c r="E86" i="12"/>
  <c r="D76"/>
  <c r="C76"/>
  <c r="D73"/>
  <c r="C73"/>
  <c r="D64"/>
  <c r="C64"/>
  <c r="D58"/>
  <c r="E58"/>
  <c r="C58"/>
  <c r="D53"/>
  <c r="C53"/>
  <c r="D36"/>
  <c r="C36"/>
  <c r="D30"/>
  <c r="D29" s="1"/>
  <c r="C30"/>
  <c r="C30" i="15" s="1"/>
  <c r="C30" i="13" s="1"/>
  <c r="D22" i="12"/>
  <c r="C22"/>
  <c r="D15"/>
  <c r="C15"/>
  <c r="C8"/>
  <c r="E1" i="18"/>
  <c r="I1" i="35"/>
  <c r="D74" i="3"/>
  <c r="C74"/>
  <c r="C84" s="1"/>
  <c r="D71"/>
  <c r="E71"/>
  <c r="C71"/>
  <c r="D62"/>
  <c r="D84" s="1"/>
  <c r="D151" s="1"/>
  <c r="C62"/>
  <c r="D92" i="2"/>
  <c r="D74"/>
  <c r="C74"/>
  <c r="D71"/>
  <c r="E71"/>
  <c r="C71"/>
  <c r="D62"/>
  <c r="C62"/>
  <c r="D56"/>
  <c r="C56"/>
  <c r="D51"/>
  <c r="C51"/>
  <c r="D45"/>
  <c r="C45"/>
  <c r="D34"/>
  <c r="C34"/>
  <c r="D27"/>
  <c r="D20"/>
  <c r="C20"/>
  <c r="D13"/>
  <c r="C13"/>
  <c r="D6"/>
  <c r="C6"/>
  <c r="A10" i="1"/>
  <c r="A10" i="8" s="1"/>
  <c r="A16" i="1"/>
  <c r="A22"/>
  <c r="A22" i="8" s="1"/>
  <c r="C3" i="2"/>
  <c r="C89" s="1"/>
  <c r="C151" i="4"/>
  <c r="D151"/>
  <c r="C151" i="5"/>
  <c r="D151"/>
  <c r="C18" i="6"/>
  <c r="C19"/>
  <c r="D19"/>
  <c r="C24"/>
  <c r="C27" s="1"/>
  <c r="D24"/>
  <c r="F27"/>
  <c r="G27"/>
  <c r="C17" i="7"/>
  <c r="D17"/>
  <c r="F17"/>
  <c r="G17"/>
  <c r="C18"/>
  <c r="D18"/>
  <c r="C24"/>
  <c r="C30" s="1"/>
  <c r="D24"/>
  <c r="F30"/>
  <c r="G30"/>
  <c r="C33"/>
  <c r="D33"/>
  <c r="F33"/>
  <c r="G33"/>
  <c r="A4" i="8"/>
  <c r="A16"/>
  <c r="H1" i="9"/>
  <c r="D3"/>
  <c r="D3" i="10" s="1"/>
  <c r="E3" i="9"/>
  <c r="E3" i="10" s="1"/>
  <c r="F3" i="9"/>
  <c r="F3" i="10" s="1"/>
  <c r="G3" i="9"/>
  <c r="G3" i="10" s="1"/>
  <c r="G5" i="9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G24"/>
  <c r="H1" i="10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N1" i="11"/>
  <c r="D6"/>
  <c r="J6" s="1"/>
  <c r="F6"/>
  <c r="K6" s="1"/>
  <c r="H6"/>
  <c r="M6"/>
  <c r="L8"/>
  <c r="M8"/>
  <c r="L9"/>
  <c r="M9"/>
  <c r="L10"/>
  <c r="M10"/>
  <c r="L11"/>
  <c r="M11"/>
  <c r="L12"/>
  <c r="M12"/>
  <c r="L13"/>
  <c r="M13"/>
  <c r="L14"/>
  <c r="M14"/>
  <c r="B15"/>
  <c r="C15"/>
  <c r="D15"/>
  <c r="E15"/>
  <c r="F15"/>
  <c r="G15"/>
  <c r="H15"/>
  <c r="I15"/>
  <c r="J15"/>
  <c r="K15"/>
  <c r="L15"/>
  <c r="M15"/>
  <c r="L18"/>
  <c r="M18"/>
  <c r="L19"/>
  <c r="M19"/>
  <c r="L20"/>
  <c r="M20"/>
  <c r="L21"/>
  <c r="M21"/>
  <c r="L22"/>
  <c r="M22"/>
  <c r="L23"/>
  <c r="M23"/>
  <c r="B24"/>
  <c r="C24"/>
  <c r="D24"/>
  <c r="E24"/>
  <c r="F24"/>
  <c r="G24"/>
  <c r="H24"/>
  <c r="I24"/>
  <c r="J24"/>
  <c r="K24"/>
  <c r="L24"/>
  <c r="M24"/>
  <c r="A27"/>
  <c r="K32"/>
  <c r="L32"/>
  <c r="M32"/>
  <c r="C8" i="14"/>
  <c r="D8"/>
  <c r="C15"/>
  <c r="D15"/>
  <c r="C22"/>
  <c r="D22"/>
  <c r="C30"/>
  <c r="D30"/>
  <c r="C36"/>
  <c r="D36"/>
  <c r="C47"/>
  <c r="D47"/>
  <c r="C53"/>
  <c r="D53"/>
  <c r="C58"/>
  <c r="D58"/>
  <c r="C64"/>
  <c r="D64"/>
  <c r="D86" s="1"/>
  <c r="C68"/>
  <c r="D68"/>
  <c r="C73"/>
  <c r="D73"/>
  <c r="C76"/>
  <c r="D76"/>
  <c r="C80"/>
  <c r="D80"/>
  <c r="C91"/>
  <c r="D91"/>
  <c r="C107"/>
  <c r="D107"/>
  <c r="C121"/>
  <c r="D121"/>
  <c r="C125"/>
  <c r="D125"/>
  <c r="C129"/>
  <c r="D129"/>
  <c r="C134"/>
  <c r="D134"/>
  <c r="C140"/>
  <c r="D140"/>
  <c r="D145"/>
  <c r="C8" i="15"/>
  <c r="D8"/>
  <c r="C15"/>
  <c r="D15"/>
  <c r="C22"/>
  <c r="D22"/>
  <c r="C36"/>
  <c r="D36"/>
  <c r="C47"/>
  <c r="D47"/>
  <c r="C53"/>
  <c r="D53"/>
  <c r="C58"/>
  <c r="D58"/>
  <c r="C64"/>
  <c r="D64"/>
  <c r="C68"/>
  <c r="C68" i="13" s="1"/>
  <c r="D68" i="15"/>
  <c r="C73"/>
  <c r="D73"/>
  <c r="C76"/>
  <c r="D76"/>
  <c r="C80"/>
  <c r="C80" i="13" s="1"/>
  <c r="D80" i="15"/>
  <c r="C91"/>
  <c r="D91"/>
  <c r="C107"/>
  <c r="D107"/>
  <c r="C121"/>
  <c r="C124" s="1"/>
  <c r="D121"/>
  <c r="C125"/>
  <c r="D125"/>
  <c r="C129"/>
  <c r="D129"/>
  <c r="D129" i="13" s="1"/>
  <c r="C134" i="15"/>
  <c r="D134"/>
  <c r="C140"/>
  <c r="D140"/>
  <c r="D145" s="1"/>
  <c r="C8" i="18"/>
  <c r="D8"/>
  <c r="E8"/>
  <c r="C19"/>
  <c r="D19"/>
  <c r="E19"/>
  <c r="C25"/>
  <c r="D25"/>
  <c r="E25"/>
  <c r="C29"/>
  <c r="D29"/>
  <c r="E29"/>
  <c r="C35"/>
  <c r="E35"/>
  <c r="C36"/>
  <c r="D36"/>
  <c r="E36"/>
  <c r="C40"/>
  <c r="E40"/>
  <c r="C44"/>
  <c r="D44"/>
  <c r="E44"/>
  <c r="C50"/>
  <c r="C55" s="1"/>
  <c r="D50"/>
  <c r="E50"/>
  <c r="E55" s="1"/>
  <c r="D55"/>
  <c r="C8" i="19"/>
  <c r="D8"/>
  <c r="C19"/>
  <c r="D19"/>
  <c r="C25"/>
  <c r="D25"/>
  <c r="C29"/>
  <c r="D29"/>
  <c r="C36"/>
  <c r="D36"/>
  <c r="C44"/>
  <c r="D44"/>
  <c r="C50"/>
  <c r="D50"/>
  <c r="D55" s="1"/>
  <c r="C55"/>
  <c r="E1" i="20"/>
  <c r="M45"/>
  <c r="M46" s="1"/>
  <c r="E1" i="21"/>
  <c r="E1" i="22"/>
  <c r="C8"/>
  <c r="D8"/>
  <c r="E8"/>
  <c r="C19"/>
  <c r="D19"/>
  <c r="E19"/>
  <c r="C25"/>
  <c r="D25"/>
  <c r="E25"/>
  <c r="C29"/>
  <c r="D29"/>
  <c r="E29"/>
  <c r="C35"/>
  <c r="E35"/>
  <c r="C36"/>
  <c r="D36"/>
  <c r="E36"/>
  <c r="C40"/>
  <c r="E40"/>
  <c r="C44"/>
  <c r="D44"/>
  <c r="E44"/>
  <c r="C50"/>
  <c r="C55" s="1"/>
  <c r="D50"/>
  <c r="E50"/>
  <c r="E55" s="1"/>
  <c r="D55"/>
  <c r="E1" i="23"/>
  <c r="C8"/>
  <c r="D8"/>
  <c r="D35" s="1"/>
  <c r="D40" s="1"/>
  <c r="E8"/>
  <c r="C19"/>
  <c r="D19"/>
  <c r="E19"/>
  <c r="C25"/>
  <c r="D25"/>
  <c r="E25"/>
  <c r="C29"/>
  <c r="D29"/>
  <c r="E29"/>
  <c r="C36"/>
  <c r="D36"/>
  <c r="E36"/>
  <c r="C44"/>
  <c r="D44"/>
  <c r="E44"/>
  <c r="E55" s="1"/>
  <c r="C50"/>
  <c r="D50"/>
  <c r="D55" s="1"/>
  <c r="E50"/>
  <c r="C55"/>
  <c r="E1" i="24"/>
  <c r="E1" i="25"/>
  <c r="E1" i="26"/>
  <c r="C8"/>
  <c r="D8"/>
  <c r="E8"/>
  <c r="C19"/>
  <c r="D19"/>
  <c r="E19"/>
  <c r="C25"/>
  <c r="D25"/>
  <c r="E25"/>
  <c r="C29"/>
  <c r="D29"/>
  <c r="E29"/>
  <c r="C35"/>
  <c r="E35"/>
  <c r="C36"/>
  <c r="C40" s="1"/>
  <c r="D36"/>
  <c r="E36"/>
  <c r="E40"/>
  <c r="C44"/>
  <c r="D44"/>
  <c r="D55" s="1"/>
  <c r="E44"/>
  <c r="C50"/>
  <c r="C55" s="1"/>
  <c r="D50"/>
  <c r="E50"/>
  <c r="E55" s="1"/>
  <c r="E1" i="27"/>
  <c r="C8"/>
  <c r="D8"/>
  <c r="E8"/>
  <c r="C19"/>
  <c r="D19"/>
  <c r="E19"/>
  <c r="C25"/>
  <c r="D25"/>
  <c r="D35" s="1"/>
  <c r="D40" s="1"/>
  <c r="E25"/>
  <c r="C29"/>
  <c r="D29"/>
  <c r="E29"/>
  <c r="C36"/>
  <c r="D36"/>
  <c r="E36"/>
  <c r="C44"/>
  <c r="D44"/>
  <c r="E44"/>
  <c r="E55" s="1"/>
  <c r="C50"/>
  <c r="D50"/>
  <c r="D55" s="1"/>
  <c r="E50"/>
  <c r="C55"/>
  <c r="E1" i="28"/>
  <c r="E1" i="29"/>
  <c r="E1" i="30"/>
  <c r="C8"/>
  <c r="D8"/>
  <c r="E8"/>
  <c r="C19"/>
  <c r="D19"/>
  <c r="E19"/>
  <c r="C25"/>
  <c r="D25"/>
  <c r="E25"/>
  <c r="C29"/>
  <c r="D29"/>
  <c r="E29"/>
  <c r="C35"/>
  <c r="E35"/>
  <c r="C36"/>
  <c r="D36"/>
  <c r="E36"/>
  <c r="C40"/>
  <c r="E40"/>
  <c r="C44"/>
  <c r="D44"/>
  <c r="E44"/>
  <c r="C50"/>
  <c r="C55" s="1"/>
  <c r="D50"/>
  <c r="E50"/>
  <c r="E55" s="1"/>
  <c r="D55"/>
  <c r="E1" i="31"/>
  <c r="C8"/>
  <c r="D8"/>
  <c r="E8"/>
  <c r="C19"/>
  <c r="D19"/>
  <c r="E19"/>
  <c r="C25"/>
  <c r="D25"/>
  <c r="D35" s="1"/>
  <c r="D40" s="1"/>
  <c r="E25"/>
  <c r="C29"/>
  <c r="D29"/>
  <c r="E29"/>
  <c r="C36"/>
  <c r="D36"/>
  <c r="E36"/>
  <c r="C44"/>
  <c r="D44"/>
  <c r="E44"/>
  <c r="C50"/>
  <c r="D50"/>
  <c r="D55" s="1"/>
  <c r="E50"/>
  <c r="C55"/>
  <c r="E55"/>
  <c r="E5" i="3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C36"/>
  <c r="D36"/>
  <c r="F36"/>
  <c r="G36"/>
  <c r="K1" i="34"/>
  <c r="E2"/>
  <c r="F3"/>
  <c r="G3"/>
  <c r="H3"/>
  <c r="I3"/>
  <c r="D5"/>
  <c r="E5"/>
  <c r="F5"/>
  <c r="G5"/>
  <c r="H5"/>
  <c r="I5"/>
  <c r="J6"/>
  <c r="J7"/>
  <c r="D8"/>
  <c r="E8"/>
  <c r="F8"/>
  <c r="G8"/>
  <c r="J8" s="1"/>
  <c r="H8"/>
  <c r="I8"/>
  <c r="J9"/>
  <c r="J10"/>
  <c r="D11"/>
  <c r="E11"/>
  <c r="F11"/>
  <c r="G11"/>
  <c r="H11"/>
  <c r="I11"/>
  <c r="J12"/>
  <c r="D13"/>
  <c r="E13"/>
  <c r="F13"/>
  <c r="G13"/>
  <c r="H13"/>
  <c r="I13"/>
  <c r="J14"/>
  <c r="D15"/>
  <c r="E15"/>
  <c r="F15"/>
  <c r="G15"/>
  <c r="H15"/>
  <c r="I15"/>
  <c r="J16"/>
  <c r="J17"/>
  <c r="D18"/>
  <c r="F18"/>
  <c r="H18"/>
  <c r="E2" i="35"/>
  <c r="H2"/>
  <c r="F3"/>
  <c r="G3"/>
  <c r="E5"/>
  <c r="F5"/>
  <c r="G5"/>
  <c r="H5"/>
  <c r="E12"/>
  <c r="F12"/>
  <c r="G12"/>
  <c r="H12"/>
  <c r="E19"/>
  <c r="F19"/>
  <c r="G19"/>
  <c r="H19"/>
  <c r="A1" i="36"/>
  <c r="J1"/>
  <c r="H7"/>
  <c r="I7" s="1"/>
  <c r="H8"/>
  <c r="I8" s="1"/>
  <c r="H9"/>
  <c r="I9" s="1"/>
  <c r="H10"/>
  <c r="I10" s="1"/>
  <c r="H11"/>
  <c r="I11" s="1"/>
  <c r="H12"/>
  <c r="I12" s="1"/>
  <c r="H13"/>
  <c r="I13" s="1"/>
  <c r="C14"/>
  <c r="D14"/>
  <c r="E14"/>
  <c r="F14"/>
  <c r="G14"/>
  <c r="H16"/>
  <c r="I16" s="1"/>
  <c r="H17"/>
  <c r="I17" s="1"/>
  <c r="C18"/>
  <c r="D18"/>
  <c r="D19" s="1"/>
  <c r="E18"/>
  <c r="F18"/>
  <c r="F19" s="1"/>
  <c r="G18"/>
  <c r="H18"/>
  <c r="C19"/>
  <c r="E19"/>
  <c r="G19"/>
  <c r="C29" i="37"/>
  <c r="D29"/>
  <c r="C9" i="39"/>
  <c r="D9"/>
  <c r="E9"/>
  <c r="C14"/>
  <c r="D14"/>
  <c r="E14"/>
  <c r="C19"/>
  <c r="D19"/>
  <c r="E19"/>
  <c r="C24"/>
  <c r="D24"/>
  <c r="E24"/>
  <c r="C29"/>
  <c r="D29"/>
  <c r="E29"/>
  <c r="C35"/>
  <c r="D35"/>
  <c r="E35"/>
  <c r="C40"/>
  <c r="D40"/>
  <c r="E40"/>
  <c r="C45"/>
  <c r="D45"/>
  <c r="E45"/>
  <c r="C54"/>
  <c r="D54"/>
  <c r="E54"/>
  <c r="C59"/>
  <c r="D59"/>
  <c r="E59"/>
  <c r="C63"/>
  <c r="D63"/>
  <c r="E63"/>
  <c r="C66"/>
  <c r="D66"/>
  <c r="E66"/>
  <c r="A2" i="40"/>
  <c r="C14"/>
  <c r="C18"/>
  <c r="C21" s="1"/>
  <c r="D35" i="19" l="1"/>
  <c r="C8" i="17"/>
  <c r="C19"/>
  <c r="C25"/>
  <c r="C29"/>
  <c r="C36"/>
  <c r="C55"/>
  <c r="C50"/>
  <c r="D8"/>
  <c r="D19"/>
  <c r="D25"/>
  <c r="D29"/>
  <c r="D36"/>
  <c r="D44"/>
  <c r="D50"/>
  <c r="C44"/>
  <c r="D86" i="15"/>
  <c r="C140" i="13"/>
  <c r="C129"/>
  <c r="C47"/>
  <c r="D63" i="15"/>
  <c r="D140" i="13"/>
  <c r="D80"/>
  <c r="D68"/>
  <c r="D47"/>
  <c r="D8"/>
  <c r="C15"/>
  <c r="C22"/>
  <c r="C36"/>
  <c r="C53"/>
  <c r="C58"/>
  <c r="D64"/>
  <c r="C124" i="14"/>
  <c r="D73" i="13"/>
  <c r="C125"/>
  <c r="C8"/>
  <c r="D15"/>
  <c r="D22"/>
  <c r="D36"/>
  <c r="D53"/>
  <c r="C64"/>
  <c r="C73"/>
  <c r="C76"/>
  <c r="C121"/>
  <c r="D121"/>
  <c r="D125"/>
  <c r="D134"/>
  <c r="D63" i="12"/>
  <c r="D86"/>
  <c r="C29"/>
  <c r="C145"/>
  <c r="C63"/>
  <c r="D107"/>
  <c r="D107" i="13" s="1"/>
  <c r="C91" i="12"/>
  <c r="D145"/>
  <c r="D145" i="13" s="1"/>
  <c r="C86" i="12"/>
  <c r="D30" i="15"/>
  <c r="D30" i="13" s="1"/>
  <c r="D76"/>
  <c r="C134"/>
  <c r="D96"/>
  <c r="C107" i="12"/>
  <c r="D58" i="13"/>
  <c r="C91"/>
  <c r="C124" s="1"/>
  <c r="D91"/>
  <c r="F31" i="7"/>
  <c r="D19" i="8"/>
  <c r="D6"/>
  <c r="C150" i="5"/>
  <c r="C85"/>
  <c r="D85"/>
  <c r="D150"/>
  <c r="C85" i="4"/>
  <c r="D150"/>
  <c r="D85"/>
  <c r="C125"/>
  <c r="C146" s="1"/>
  <c r="C85" i="3"/>
  <c r="C151"/>
  <c r="D125"/>
  <c r="D146" s="1"/>
  <c r="D61"/>
  <c r="D85" s="1"/>
  <c r="C125"/>
  <c r="C145" i="2"/>
  <c r="B19" i="8" s="1"/>
  <c r="C84" i="2"/>
  <c r="B7" i="8" s="1"/>
  <c r="C3" i="4"/>
  <c r="C89" s="1"/>
  <c r="C146" i="3"/>
  <c r="D124" i="12"/>
  <c r="D150" i="3"/>
  <c r="C150"/>
  <c r="D125" i="2"/>
  <c r="D146" s="1"/>
  <c r="B25" i="8"/>
  <c r="D25"/>
  <c r="D151" i="62"/>
  <c r="C151"/>
  <c r="C85"/>
  <c r="E151"/>
  <c r="E85"/>
  <c r="D61"/>
  <c r="D150" s="1"/>
  <c r="D146"/>
  <c r="C146"/>
  <c r="E146"/>
  <c r="G32" i="7"/>
  <c r="C31"/>
  <c r="C32"/>
  <c r="D27" i="6"/>
  <c r="C29" i="14"/>
  <c r="C29" i="13" s="1"/>
  <c r="D29" i="14"/>
  <c r="D29" i="13" s="1"/>
  <c r="C32"/>
  <c r="D32"/>
  <c r="D40" i="19"/>
  <c r="C21" i="49"/>
  <c r="D51" i="51"/>
  <c r="D68" s="1"/>
  <c r="D84" i="2"/>
  <c r="D151" s="1"/>
  <c r="D61"/>
  <c r="D85" s="1"/>
  <c r="B14" i="8" s="1"/>
  <c r="C61" i="2"/>
  <c r="D55" i="16"/>
  <c r="D55" i="17" s="1"/>
  <c r="C35" i="16"/>
  <c r="D35"/>
  <c r="B12" i="8"/>
  <c r="D87" i="15"/>
  <c r="I18" i="36"/>
  <c r="E8" i="39"/>
  <c r="C8"/>
  <c r="D8"/>
  <c r="J15" i="34"/>
  <c r="J11"/>
  <c r="E35" i="31"/>
  <c r="E40" s="1"/>
  <c r="C35"/>
  <c r="C40" s="1"/>
  <c r="D35" i="30"/>
  <c r="D40" s="1"/>
  <c r="E35" i="23"/>
  <c r="E40" s="1"/>
  <c r="C35"/>
  <c r="C40" s="1"/>
  <c r="D35" i="22"/>
  <c r="D40" s="1"/>
  <c r="C35" i="19"/>
  <c r="C40" s="1"/>
  <c r="D35" i="18"/>
  <c r="D40" s="1"/>
  <c r="D124" i="15"/>
  <c r="D146" s="1"/>
  <c r="C145" i="14"/>
  <c r="C86"/>
  <c r="G24" i="10"/>
  <c r="E34" i="39"/>
  <c r="C34"/>
  <c r="D34"/>
  <c r="J13" i="34"/>
  <c r="I18"/>
  <c r="J5"/>
  <c r="E18"/>
  <c r="E36" i="32"/>
  <c r="E35" i="27"/>
  <c r="E40" s="1"/>
  <c r="C35"/>
  <c r="C40" s="1"/>
  <c r="D35" i="26"/>
  <c r="D40" s="1"/>
  <c r="C145" i="15"/>
  <c r="C146" s="1"/>
  <c r="C86"/>
  <c r="D124" i="14"/>
  <c r="D146" s="1"/>
  <c r="D12" i="8"/>
  <c r="G31" i="7"/>
  <c r="D30"/>
  <c r="D31" s="1"/>
  <c r="D32"/>
  <c r="F32"/>
  <c r="D28" i="6"/>
  <c r="D4"/>
  <c r="D4" i="7" s="1"/>
  <c r="C3" i="5"/>
  <c r="C89" s="1"/>
  <c r="C3" i="3"/>
  <c r="C89" s="1"/>
  <c r="C28" i="6"/>
  <c r="D7" i="8"/>
  <c r="I14" i="36"/>
  <c r="I19" s="1"/>
  <c r="J18" i="34"/>
  <c r="C63" i="15"/>
  <c r="C87" s="1"/>
  <c r="H14" i="36"/>
  <c r="H19" s="1"/>
  <c r="G18" i="34"/>
  <c r="C4" i="6"/>
  <c r="D40" i="16" l="1"/>
  <c r="D40" i="17" s="1"/>
  <c r="D35"/>
  <c r="C40" i="16"/>
  <c r="C40" i="17" s="1"/>
  <c r="C35"/>
  <c r="C145" i="13"/>
  <c r="C146" s="1"/>
  <c r="C146" i="14"/>
  <c r="D63"/>
  <c r="D63" i="13" s="1"/>
  <c r="D87" i="12"/>
  <c r="D124" i="13"/>
  <c r="D146" s="1"/>
  <c r="C63" i="14"/>
  <c r="C87" s="1"/>
  <c r="C87" i="13" s="1"/>
  <c r="D86"/>
  <c r="C86"/>
  <c r="C87" i="12"/>
  <c r="C124"/>
  <c r="C146" s="1"/>
  <c r="E19" i="8"/>
  <c r="C150" i="4"/>
  <c r="E7" i="8"/>
  <c r="E25"/>
  <c r="C151" i="2"/>
  <c r="D146" i="12"/>
  <c r="B13" i="8"/>
  <c r="D85" i="62"/>
  <c r="E12" i="8"/>
  <c r="D87" i="14"/>
  <c r="D87" i="13" s="1"/>
  <c r="D150" i="2"/>
  <c r="B6" i="8"/>
  <c r="E6" s="1"/>
  <c r="C85" i="2"/>
  <c r="B8" i="8" s="1"/>
  <c r="D51" i="39"/>
  <c r="D68" s="1"/>
  <c r="E51"/>
  <c r="E68" s="1"/>
  <c r="B24" i="8"/>
  <c r="B26"/>
  <c r="D14"/>
  <c r="E14" s="1"/>
  <c r="C51" i="39"/>
  <c r="C68" s="1"/>
  <c r="D13" i="8"/>
  <c r="G4" i="6"/>
  <c r="G4" i="7"/>
  <c r="F4" i="6"/>
  <c r="C4" i="7"/>
  <c r="F4"/>
  <c r="D8" i="8"/>
  <c r="C63" i="13" l="1"/>
  <c r="E13" i="8"/>
  <c r="E8"/>
  <c r="C125" i="2"/>
  <c r="B18" i="8" s="1"/>
  <c r="C150" i="2" l="1"/>
  <c r="C146"/>
  <c r="B20" i="8" s="1"/>
  <c r="G18" i="6"/>
  <c r="D29" s="1"/>
  <c r="F18"/>
  <c r="C29" s="1"/>
  <c r="D18" i="8" l="1"/>
  <c r="E18" s="1"/>
  <c r="F28" i="6"/>
  <c r="D24" i="8"/>
  <c r="E24" s="1"/>
  <c r="G28" i="6"/>
  <c r="F29"/>
  <c r="G29"/>
  <c r="G30" l="1"/>
  <c r="D26" i="8"/>
  <c r="E26" s="1"/>
  <c r="D30" i="6"/>
  <c r="F30"/>
  <c r="D20" i="8"/>
  <c r="E20" s="1"/>
  <c r="C30" i="6"/>
</calcChain>
</file>

<file path=xl/sharedStrings.xml><?xml version="1.0" encoding="utf-8"?>
<sst xmlns="http://schemas.openxmlformats.org/spreadsheetml/2006/main" count="6838" uniqueCount="802">
  <si>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</si>
  <si>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</si>
  <si>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</si>
  <si>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</si>
  <si>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</si>
  <si>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</si>
  <si>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</si>
  <si>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</si>
  <si>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</si>
  <si>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</si>
  <si>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</si>
  <si>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</si>
  <si>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</si>
  <si>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</si>
  <si>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</si>
  <si>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</si>
  <si>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</si>
  <si>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</si>
  <si>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</si>
  <si>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</si>
  <si>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</si>
  <si>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</si>
  <si>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</si>
  <si>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</si>
  <si>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</si>
  <si>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</si>
  <si>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</si>
  <si>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</si>
  <si>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</si>
  <si>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</si>
  <si>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</si>
  <si>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</si>
  <si>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</si>
  <si>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</si>
  <si>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</si>
  <si>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</si>
  <si>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</si>
  <si>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</si>
  <si>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</si>
  <si>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</si>
  <si>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</si>
  <si>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</si>
  <si>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</si>
  <si>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</si>
  <si>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</si>
  <si>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</si>
  <si>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</si>
  <si>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</si>
  <si>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</si>
  <si>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</si>
  <si>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</si>
  <si>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</si>
  <si>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</si>
  <si>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</si>
  <si>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</si>
  <si>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</si>
  <si>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</si>
  <si>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</si>
  <si>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</si>
  <si>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</si>
  <si>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</si>
  <si>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</si>
  <si>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</si>
  <si>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</si>
  <si>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</si>
  <si>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</si>
  <si>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</si>
  <si>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</si>
  <si>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</si>
  <si>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</si>
  <si>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</si>
  <si>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</si>
  <si>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</si>
  <si>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</si>
  <si>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</si>
  <si>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</si>
  <si>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</si>
  <si>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</si>
  <si>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</si>
  <si>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</si>
  <si>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</si>
  <si>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</si>
  <si>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</si>
  <si>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</si>
  <si>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</si>
  <si>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</si>
  <si>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</si>
  <si>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</si>
  <si>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</si>
  <si>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</si>
  <si>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</si>
  <si>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</si>
  <si>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</si>
  <si>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</si>
  <si>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</si>
  <si>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</si>
  <si>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</si>
  <si>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</si>
  <si>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</si>
  <si>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</si>
  <si>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</si>
  <si>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</si>
  <si>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</si>
  <si>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</si>
  <si>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</si>
  <si>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</si>
  <si>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</si>
  <si>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</si>
  <si>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</si>
  <si>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</si>
  <si>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</si>
  <si>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</si>
  <si>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</si>
  <si>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</si>
  <si>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</si>
  <si>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</si>
  <si>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</si>
  <si>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</si>
  <si>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</si>
  <si>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</si>
  <si>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</si>
  <si>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</si>
  <si>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</si>
  <si>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</si>
  <si>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</si>
  <si>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</si>
  <si>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</si>
  <si>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</si>
  <si>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</si>
  <si>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</si>
  <si>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</si>
  <si>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</si>
  <si>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</si>
  <si>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</si>
  <si>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</si>
  <si>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</si>
  <si>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</si>
  <si>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</si>
  <si>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</si>
  <si>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</si>
  <si>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</si>
  <si>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</si>
  <si>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</si>
  <si>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</si>
  <si>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</si>
  <si>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</si>
  <si>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</si>
  <si>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</si>
  <si>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</si>
  <si>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</si>
  <si>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</si>
  <si>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</si>
  <si>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</si>
  <si>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</si>
  <si>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</si>
  <si>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</si>
  <si>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</si>
  <si>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</si>
  <si>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</si>
  <si>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</si>
  <si>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</si>
  <si>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</si>
  <si>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</si>
  <si>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</si>
  <si>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</si>
  <si>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</si>
  <si>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</si>
  <si>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</si>
  <si>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</si>
  <si>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</si>
  <si>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</si>
  <si>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</si>
  <si>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</si>
  <si>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</si>
  <si>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</si>
  <si>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</si>
  <si>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</si>
  <si>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</si>
  <si>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</si>
  <si>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</si>
  <si>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</si>
  <si>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</si>
  <si>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</si>
  <si>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</si>
  <si>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</si>
  <si>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</si>
  <si>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</si>
  <si>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</si>
  <si>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</si>
  <si>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</si>
  <si>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</si>
  <si>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</si>
  <si>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</si>
  <si>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</si>
  <si>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</si>
  <si>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</si>
  <si>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</si>
  <si>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</si>
  <si>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</si>
  <si>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</si>
  <si>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</si>
  <si>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</si>
  <si>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</si>
  <si>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</si>
  <si>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</si>
  <si>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</si>
  <si>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</si>
  <si>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</si>
  <si>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</si>
  <si>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</si>
  <si>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</si>
  <si>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</si>
  <si>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</si>
  <si>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</si>
  <si>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</si>
  <si>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</si>
  <si>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</si>
  <si>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</si>
  <si>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</si>
  <si>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</si>
  <si>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</si>
  <si>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</si>
  <si>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</si>
  <si>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</si>
  <si>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</si>
  <si>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</si>
  <si>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</si>
  <si>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</si>
  <si>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</si>
  <si>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</si>
  <si>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</si>
  <si>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</si>
  <si>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</si>
  <si>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</si>
  <si>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</si>
  <si>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</si>
  <si>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</si>
  <si>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</si>
  <si>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</si>
  <si>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</si>
  <si>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</si>
  <si>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</si>
  <si>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</si>
  <si>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</si>
  <si>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</si>
  <si>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</si>
  <si>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</si>
  <si>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</si>
  <si>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</si>
  <si>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</si>
  <si>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</si>
  <si>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</si>
  <si>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</si>
  <si>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</si>
  <si>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</si>
  <si>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</si>
  <si>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</si>
  <si>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</si>
  <si>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</si>
  <si>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</si>
  <si>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</si>
  <si>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</si>
  <si>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</si>
  <si>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</si>
  <si>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</si>
  <si>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</si>
  <si>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</si>
  <si>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</si>
  <si>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</si>
  <si>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</si>
  <si>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</si>
  <si>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</si>
  <si>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</si>
  <si>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</si>
  <si>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</si>
  <si>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</si>
  <si>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</si>
  <si>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</si>
  <si>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</si>
  <si>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</si>
  <si>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</si>
  <si>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</si>
  <si>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</si>
  <si>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</si>
  <si>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</si>
  <si>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</si>
  <si>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</si>
  <si>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</si>
  <si>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</si>
  <si>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</si>
  <si>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</si>
  <si>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</si>
  <si>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</si>
  <si>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</si>
  <si>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</si>
  <si>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</si>
  <si>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</si>
  <si>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FORRÁSOK</t>
  </si>
  <si>
    <t>állományi 
érték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</si>
  <si>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</si>
  <si>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</si>
  <si>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</si>
  <si>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</si>
  <si>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</si>
  <si>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</si>
  <si>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</si>
  <si>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</si>
  <si>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</si>
  <si>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</si>
  <si>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</si>
  <si>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</si>
  <si>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</si>
  <si>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</si>
  <si>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</si>
  <si>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</si>
  <si>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</si>
  <si>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</si>
  <si>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</si>
  <si>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</si>
  <si>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</si>
  <si>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</si>
  <si>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</si>
  <si>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</si>
  <si>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</si>
  <si>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</si>
  <si>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</si>
  <si>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</si>
  <si>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</si>
  <si>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</si>
  <si>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</si>
  <si>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</si>
  <si>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</si>
  <si>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</si>
  <si>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</si>
  <si>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</si>
  <si>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</si>
  <si>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</si>
  <si>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</si>
  <si>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</si>
  <si>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</si>
  <si>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</si>
  <si>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</si>
  <si>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</si>
  <si>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</si>
  <si>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</si>
  <si>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</si>
  <si>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</si>
  <si>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</si>
  <si>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</si>
  <si>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</si>
  <si>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</si>
  <si>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</si>
  <si>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</si>
  <si>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</si>
  <si>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</si>
  <si>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</si>
  <si>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</si>
  <si>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</si>
  <si>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</si>
  <si>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</si>
  <si>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</si>
  <si>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</si>
  <si>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</si>
  <si>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</si>
  <si>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</si>
  <si>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</si>
  <si>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</si>
  <si>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</si>
  <si>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</si>
  <si>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</si>
  <si>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</si>
  <si>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</si>
  <si>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</si>
  <si>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</si>
  <si>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</si>
  <si>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</si>
  <si>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</si>
  <si>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</si>
  <si>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</si>
  <si>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</si>
  <si>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</si>
  <si>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</si>
  <si>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</si>
  <si>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</si>
  <si>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</si>
  <si>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</si>
  <si>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</si>
  <si>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</si>
  <si>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</si>
  <si>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</si>
  <si>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</si>
  <si>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</si>
  <si>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</si>
  <si>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</si>
  <si>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</si>
  <si>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</si>
  <si>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</si>
  <si>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</si>
  <si>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</si>
  <si>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</si>
  <si>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</si>
  <si>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</si>
  <si>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</si>
  <si>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</si>
  <si>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</si>
  <si>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</si>
  <si>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</si>
  <si>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</si>
  <si>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</si>
  <si>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</si>
  <si>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</si>
  <si>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</si>
  <si>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</si>
  <si>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</si>
  <si>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</si>
  <si>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</si>
  <si>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</si>
  <si>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</si>
  <si>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</si>
  <si>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</si>
  <si>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</si>
  <si>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</si>
  <si>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</si>
  <si>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</si>
  <si>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</si>
  <si>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</si>
  <si>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</si>
  <si>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</si>
  <si>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</si>
  <si>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</si>
  <si>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</si>
  <si>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</si>
  <si>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</si>
  <si>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</si>
  <si>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</si>
  <si>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</si>
  <si>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</si>
  <si>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</si>
  <si>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</si>
  <si>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</si>
  <si>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</si>
  <si>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</si>
  <si>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</si>
  <si>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</si>
  <si>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</si>
  <si>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</si>
  <si>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</si>
  <si>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</si>
  <si>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</si>
  <si>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</si>
  <si>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</si>
  <si>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</si>
  <si>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</si>
  <si>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</si>
  <si>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</si>
  <si>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</si>
  <si>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</si>
  <si>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</si>
  <si>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</si>
  <si>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</si>
  <si>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</si>
  <si>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</si>
  <si>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</si>
  <si>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</si>
  <si>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</si>
  <si>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</si>
  <si>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</si>
  <si>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</si>
  <si>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</si>
  <si>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</si>
  <si>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</si>
  <si>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</si>
  <si>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</si>
  <si>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</si>
  <si>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</si>
  <si>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</si>
  <si>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</si>
  <si>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</si>
  <si>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</si>
  <si>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</si>
  <si>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</si>
  <si>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</si>
  <si>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</si>
  <si>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</si>
  <si>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</si>
  <si>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</si>
  <si>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</si>
  <si>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</si>
  <si>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</si>
  <si>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</si>
  <si>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</si>
  <si>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</si>
  <si>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</si>
  <si>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</si>
  <si>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</si>
  <si>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</si>
  <si>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</si>
  <si>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</si>
  <si>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</si>
  <si>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</si>
  <si>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</si>
  <si>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</si>
  <si>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</si>
  <si>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</si>
  <si>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</si>
  <si>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</si>
  <si>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</si>
  <si>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2014. évi eredeti előirányzat BEVÉTELEK</t>
  </si>
  <si>
    <t>1. sz. melléklet Kiadások táblázat C. oszlop 9 sora =</t>
  </si>
  <si>
    <t>1. sz. melléklet Kiadások táblázat D.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</si>
  <si>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</si>
  <si>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</si>
  <si>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</si>
  <si>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</si>
  <si>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</si>
  <si>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</si>
  <si>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</si>
  <si>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</si>
  <si>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</si>
  <si>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</si>
  <si>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</si>
  <si>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</si>
  <si>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</si>
  <si>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</si>
  <si>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</si>
  <si>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</si>
  <si>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</si>
  <si>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</si>
  <si>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</si>
  <si>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</si>
  <si>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</si>
  <si>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H. oszlop 13. sor + 2.2. számú melléklet H.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</si>
  <si>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</si>
  <si>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</si>
  <si>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</si>
  <si>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</si>
  <si>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</si>
  <si>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</si>
  <si>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</si>
  <si>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</si>
  <si>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</si>
  <si>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</si>
  <si>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</si>
  <si>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</si>
  <si>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</si>
  <si>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</si>
  <si>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</si>
  <si>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</si>
  <si>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</si>
  <si>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</si>
  <si>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</si>
  <si>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</si>
  <si>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</si>
  <si>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</si>
  <si>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</si>
  <si>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</si>
  <si>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</si>
  <si>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</si>
  <si>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</si>
  <si>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</si>
  <si>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</si>
  <si>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</si>
  <si>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</si>
  <si>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</si>
  <si>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</si>
  <si>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</si>
  <si>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</si>
  <si>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</si>
  <si>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</si>
  <si>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</si>
  <si>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</si>
  <si>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</si>
  <si>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</si>
  <si>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</si>
  <si>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</si>
  <si>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</si>
  <si>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</si>
  <si>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</si>
  <si>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</si>
  <si>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</si>
  <si>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</si>
  <si>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</si>
  <si>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</si>
  <si>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</si>
  <si>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</si>
  <si>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</si>
  <si>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</si>
  <si>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</si>
  <si>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</si>
  <si>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</si>
  <si>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</si>
  <si>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</si>
  <si>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</si>
  <si>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</si>
  <si>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</si>
  <si>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</si>
  <si>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</si>
  <si>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</si>
  <si>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</si>
  <si>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</si>
  <si>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</si>
  <si>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</si>
  <si>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</si>
  <si>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</si>
  <si>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</si>
  <si>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</si>
  <si>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</si>
  <si>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</si>
  <si>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</si>
  <si>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</si>
  <si>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</si>
  <si>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</si>
  <si>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</si>
  <si>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</si>
  <si>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</si>
  <si>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</si>
  <si>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</si>
  <si>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</si>
  <si>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</si>
  <si>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</si>
  <si>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</si>
  <si>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</si>
  <si>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</si>
  <si>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</si>
  <si>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</si>
  <si>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</si>
  <si>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</si>
  <si>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</si>
  <si>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</si>
  <si>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</si>
  <si>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</si>
  <si>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</si>
  <si>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</si>
  <si>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</si>
  <si>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</si>
  <si>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</si>
  <si>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</si>
  <si>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</si>
  <si>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</si>
  <si>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</si>
  <si>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</si>
  <si>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</si>
  <si>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</si>
  <si>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</si>
  <si>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</si>
  <si>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</si>
  <si>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</si>
  <si>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</si>
  <si>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</si>
  <si>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</si>
  <si>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</si>
  <si>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</si>
  <si>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</si>
  <si>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</si>
  <si>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</si>
  <si>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</si>
  <si>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</si>
  <si>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</si>
  <si>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</si>
  <si>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</si>
  <si>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</si>
  <si>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</si>
  <si>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</si>
  <si>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</si>
  <si>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</si>
  <si>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</si>
  <si>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</si>
  <si>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</si>
  <si>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</si>
  <si>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</si>
  <si>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</si>
  <si>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</si>
  <si>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</si>
  <si>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J=(F+…+I)</t>
  </si>
  <si>
    <t>Összesen (1+8)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</si>
  <si>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</si>
  <si>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</si>
  <si>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</si>
  <si>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</si>
  <si>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</si>
  <si>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</si>
  <si>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</si>
  <si>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</si>
  <si>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</si>
  <si>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</si>
  <si>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</si>
  <si>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</si>
  <si>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</si>
  <si>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</si>
  <si>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</si>
  <si>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</si>
  <si>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</si>
  <si>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</si>
  <si>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</si>
  <si>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</si>
  <si>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</si>
  <si>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</si>
  <si>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</si>
  <si>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</si>
  <si>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</si>
  <si>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</si>
  <si>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</si>
  <si>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</si>
  <si>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</si>
  <si>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</si>
  <si>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</si>
  <si>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</si>
  <si>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</si>
  <si>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</si>
  <si>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</si>
  <si>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</si>
  <si>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</si>
  <si>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</si>
  <si>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</si>
  <si>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</si>
  <si>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</si>
  <si>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</si>
  <si>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</si>
  <si>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</si>
  <si>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</si>
  <si>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</si>
  <si>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</si>
  <si>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</si>
  <si>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</si>
  <si>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</si>
  <si>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</si>
  <si>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</si>
  <si>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</si>
  <si>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</si>
  <si>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</si>
  <si>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</si>
  <si>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</si>
  <si>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</si>
  <si>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</si>
  <si>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</si>
  <si>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</si>
  <si>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</si>
  <si>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</si>
  <si>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</si>
  <si>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</si>
  <si>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</si>
  <si>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</si>
  <si>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</si>
  <si>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</si>
  <si>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</si>
  <si>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</si>
  <si>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</si>
  <si>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</si>
  <si>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</si>
  <si>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</si>
  <si>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</si>
  <si>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</si>
  <si>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</si>
  <si>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</si>
  <si>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</si>
  <si>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</si>
  <si>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</si>
  <si>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</si>
  <si>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Kajárpéc Községi Önkormányzat</t>
  </si>
  <si>
    <t>Kajárpéc Közös Önkormányzati Hivatal</t>
  </si>
  <si>
    <t>ÖSSZEVONT VAGYONKIMUTATÁS
a könyvviteli mérlegben értékkel szereplő forrásokról</t>
  </si>
  <si>
    <t>Kajárpéc Községi Önkormányzat VAGYONKIMUTATÁS
a könyvviteli mérlegben értékkel szereplő forrásokról</t>
  </si>
  <si>
    <t>Kajárpéci Közös Önkormányzati Hivatal VAGYONKIMUTATÁS
a könyvviteli mérlegben értékkel szereplő forrásokról</t>
  </si>
  <si>
    <t>Finanszírozási kiadás</t>
  </si>
  <si>
    <t>Irányítószervi támogatás</t>
  </si>
  <si>
    <t>Kajárpéc Községi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</si>
  <si>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</si>
  <si>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</si>
  <si>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</si>
  <si>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</si>
  <si>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</si>
  <si>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</si>
  <si>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</si>
  <si>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</si>
  <si>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</si>
  <si>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2014. évi módosított előirányzat</t>
  </si>
  <si>
    <t>2014. évi eredeti előirányzat</t>
  </si>
  <si>
    <t>Adatszolgáltatás 
az elismert tartozásállományról</t>
  </si>
  <si>
    <t>Költségvetési szerv neve:</t>
  </si>
  <si>
    <t>Kajárpéci Közös Önkormányzati Hivatal</t>
  </si>
  <si>
    <t>Költségvetési szerv számlaszáma:</t>
  </si>
  <si>
    <t xml:space="preserve">     59800039-15166182</t>
  </si>
  <si>
    <t>30 napon túli elismert tartozásállomány összesen: 0 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</si>
  <si>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</si>
  <si>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</si>
  <si>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</si>
  <si>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</si>
  <si>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</si>
  <si>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</si>
  <si>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Egyéb tartozásállomány</t>
  </si>
  <si>
    <t>költségvetési szerv vezetője</t>
  </si>
  <si>
    <t>Módosított kiadási előirányzat: 74 871 ezer Ft</t>
  </si>
  <si>
    <t>2.1. számú melléklet 6/2015. (IV.30.) önkormányzati rendelethez</t>
  </si>
  <si>
    <t>2.2. számú melléklet 6/2015. (IV.30.) önkormányzati rendelethez</t>
  </si>
  <si>
    <t xml:space="preserve"> 3.1. sz.  melléklet a 6/2015. (IV.30.) önkormányzati rendelethez</t>
  </si>
  <si>
    <t>3.2. sz. melléklet a 6/2015. (IV.30.) önkormányzati rendelethez</t>
  </si>
  <si>
    <t xml:space="preserve"> 3.3. sz. melléklet a 6/2015. (IV.30.) önkormányzati rendelethez</t>
  </si>
  <si>
    <t xml:space="preserve"> 3.4. sz. melléklet a 6/2015. (IV.30.) önkormányzati rendelethez</t>
  </si>
  <si>
    <t>4.1. sz. melléklet a 6/2015. (IV.30.) önkormányzati rendelethez</t>
  </si>
  <si>
    <t xml:space="preserve"> 4.2. sz. melléklet a 6/2015. (IV.30.) önkormányzati rendelethez</t>
  </si>
  <si>
    <t xml:space="preserve"> 4.3. sz.melléklet a 6/2015. (IV.30.) önkormányzati rendelethez</t>
  </si>
  <si>
    <t>Kajárpéc, 2015. április 30.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</si>
</sst>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#,###"/>
    <numFmt numFmtId="165" formatCode="#"/>
    <numFmt numFmtId="166" formatCode="#,##0.0"/>
    <numFmt numFmtId="167" formatCode="#,###__;\-#,###__"/>
    <numFmt numFmtId="168" formatCode="00"/>
    <numFmt numFmtId="169" formatCode="#,###\ _F_t;\-#,###\ _F_t"/>
    <numFmt numFmtId="170" formatCode="_-* #,##0\ _F_t_-;\-* #,##0\ _F_t_-;_-* &quot;-&quot;??\ _F_t_-;_-@_-"/>
  </numFmts>
  <fonts count="75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 CE"/>
      <family val="1"/>
      <charset val="238"/>
    </font>
    <font>
      <b/>
      <sz val="8"/>
      <name val="Arial"/>
      <family val="2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52">
    <xf numFmtId="0" fontId="0" fillId="0" borderId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4" borderId="0" applyNumberFormat="0" applyBorder="0" applyAlignment="0" applyProtection="0"/>
    <xf numFmtId="0" fontId="53" fillId="7" borderId="0" applyNumberFormat="0" applyBorder="0" applyAlignment="0" applyProtection="0"/>
    <xf numFmtId="0" fontId="53" fillId="6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5" borderId="0" applyNumberFormat="0" applyBorder="0" applyAlignment="0" applyProtection="0"/>
    <xf numFmtId="0" fontId="53" fillId="11" borderId="0" applyNumberFormat="0" applyBorder="0" applyAlignment="0" applyProtection="0"/>
    <xf numFmtId="0" fontId="53" fillId="10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54" fillId="2" borderId="0" applyNumberFormat="0" applyBorder="0" applyAlignment="0" applyProtection="0"/>
    <xf numFmtId="0" fontId="54" fillId="13" borderId="0" applyNumberFormat="0" applyBorder="0" applyAlignment="0" applyProtection="0"/>
    <xf numFmtId="0" fontId="54" fillId="2" borderId="0" applyNumberFormat="0" applyBorder="0" applyAlignment="0" applyProtection="0"/>
    <xf numFmtId="0" fontId="54" fillId="5" borderId="0" applyNumberFormat="0" applyBorder="0" applyAlignment="0" applyProtection="0"/>
    <xf numFmtId="0" fontId="54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2" borderId="0" applyNumberFormat="0" applyBorder="0" applyAlignment="0" applyProtection="0"/>
    <xf numFmtId="0" fontId="54" fillId="5" borderId="0" applyNumberFormat="0" applyBorder="0" applyAlignment="0" applyProtection="0"/>
    <xf numFmtId="0" fontId="55" fillId="11" borderId="1" applyNumberFormat="0" applyAlignment="0" applyProtection="0"/>
    <xf numFmtId="0" fontId="56" fillId="0" borderId="0" applyNumberFormat="0" applyFill="0" applyBorder="0" applyAlignment="0" applyProtection="0"/>
    <xf numFmtId="0" fontId="57" fillId="0" borderId="2" applyNumberFormat="0" applyFill="0" applyAlignment="0" applyProtection="0"/>
    <xf numFmtId="0" fontId="58" fillId="0" borderId="3" applyNumberFormat="0" applyFill="0" applyAlignment="0" applyProtection="0"/>
    <xf numFmtId="0" fontId="59" fillId="0" borderId="4" applyNumberFormat="0" applyFill="0" applyAlignment="0" applyProtection="0"/>
    <xf numFmtId="0" fontId="59" fillId="0" borderId="0" applyNumberFormat="0" applyFill="0" applyBorder="0" applyAlignment="0" applyProtection="0"/>
    <xf numFmtId="0" fontId="60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2" fillId="0" borderId="6" applyNumberFormat="0" applyFill="0" applyAlignment="0" applyProtection="0"/>
    <xf numFmtId="0" fontId="13" fillId="6" borderId="7" applyNumberFormat="0" applyFont="0" applyAlignment="0" applyProtection="0"/>
    <xf numFmtId="0" fontId="63" fillId="15" borderId="0" applyNumberFormat="0" applyBorder="0" applyAlignment="0" applyProtection="0"/>
    <xf numFmtId="0" fontId="64" fillId="16" borderId="8" applyNumberFormat="0" applyAlignment="0" applyProtection="0"/>
    <xf numFmtId="0" fontId="6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39" fillId="0" borderId="0"/>
    <xf numFmtId="0" fontId="66" fillId="0" borderId="9" applyNumberFormat="0" applyFill="0" applyAlignment="0" applyProtection="0"/>
    <xf numFmtId="0" fontId="67" fillId="17" borderId="0" applyNumberFormat="0" applyBorder="0" applyAlignment="0" applyProtection="0"/>
    <xf numFmtId="0" fontId="68" fillId="11" borderId="0" applyNumberFormat="0" applyBorder="0" applyAlignment="0" applyProtection="0"/>
    <xf numFmtId="0" fontId="69" fillId="16" borderId="1" applyNumberFormat="0" applyAlignment="0" applyProtection="0"/>
    <xf numFmtId="0" fontId="70" fillId="0" borderId="0"/>
    <xf numFmtId="0" fontId="71" fillId="0" borderId="0"/>
    <xf numFmtId="43" fontId="13" fillId="0" borderId="0" applyFont="0" applyFill="0" applyBorder="0" applyAlignment="0" applyProtection="0"/>
  </cellStyleXfs>
  <cellXfs count="772">
    <xf numFmtId="0" fontId="0" fillId="0" borderId="0" xfId="0"/>
    <xf numFmtId="0" fontId="0" fillId="0" borderId="0" xfId="0" applyFill="1" applyAlignment="1">
      <alignment vertical="center" wrapText="1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16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5" fillId="0" borderId="10" xfId="0" applyNumberFormat="1" applyFont="1" applyFill="1" applyBorder="1" applyAlignment="1" applyProtection="1">
      <alignment vertical="center"/>
      <protection locked="0"/>
    </xf>
    <xf numFmtId="164" fontId="25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5" fillId="0" borderId="12" xfId="0" applyFont="1" applyFill="1" applyBorder="1" applyAlignment="1" applyProtection="1">
      <alignment horizontal="center" vertical="center"/>
    </xf>
    <xf numFmtId="164" fontId="24" fillId="0" borderId="18" xfId="0" applyNumberFormat="1" applyFont="1" applyFill="1" applyBorder="1" applyAlignment="1" applyProtection="1">
      <alignment vertical="center"/>
    </xf>
    <xf numFmtId="0" fontId="25" fillId="0" borderId="14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/>
    </xf>
    <xf numFmtId="164" fontId="24" fillId="0" borderId="1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164" fontId="29" fillId="0" borderId="20" xfId="42" applyNumberFormat="1" applyFont="1" applyFill="1" applyBorder="1" applyAlignment="1" applyProtection="1">
      <alignment vertical="center"/>
    </xf>
    <xf numFmtId="164" fontId="29" fillId="0" borderId="20" xfId="42" applyNumberFormat="1" applyFont="1" applyFill="1" applyBorder="1" applyAlignment="1" applyProtection="1"/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22" xfId="42" applyFont="1" applyFill="1" applyBorder="1" applyAlignment="1" applyProtection="1">
      <alignment horizontal="center" vertical="center" wrapText="1"/>
    </xf>
    <xf numFmtId="164" fontId="16" fillId="0" borderId="23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164" fontId="24" fillId="0" borderId="18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vertical="center" wrapText="1"/>
      <protection locked="0"/>
    </xf>
    <xf numFmtId="164" fontId="16" fillId="0" borderId="26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 wrapText="1"/>
    </xf>
    <xf numFmtId="49" fontId="25" fillId="0" borderId="29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/>
      <protection locked="0"/>
    </xf>
    <xf numFmtId="164" fontId="24" fillId="0" borderId="31" xfId="0" applyNumberFormat="1" applyFont="1" applyFill="1" applyBorder="1" applyAlignment="1">
      <alignment horizontal="right" vertical="center" wrapText="1"/>
    </xf>
    <xf numFmtId="49" fontId="28" fillId="0" borderId="32" xfId="0" quotePrefix="1" applyNumberFormat="1" applyFont="1" applyFill="1" applyBorder="1" applyAlignment="1">
      <alignment horizontal="left" vertical="center" indent="1"/>
    </xf>
    <xf numFmtId="3" fontId="28" fillId="0" borderId="33" xfId="0" applyNumberFormat="1" applyFont="1" applyFill="1" applyBorder="1" applyAlignment="1" applyProtection="1">
      <alignment horizontal="right" vertical="center"/>
      <protection locked="0"/>
    </xf>
    <xf numFmtId="3" fontId="2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>
      <alignment horizontal="right" vertical="center" wrapText="1"/>
    </xf>
    <xf numFmtId="49" fontId="25" fillId="0" borderId="3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/>
      <protection locked="0"/>
    </xf>
    <xf numFmtId="49" fontId="25" fillId="0" borderId="3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/>
      <protection locked="0"/>
    </xf>
    <xf numFmtId="49" fontId="24" fillId="0" borderId="36" xfId="0" applyNumberFormat="1" applyFont="1" applyFill="1" applyBorder="1" applyAlignment="1" applyProtection="1">
      <alignment horizontal="left" vertical="center" indent="1"/>
      <protection locked="0"/>
    </xf>
    <xf numFmtId="164" fontId="24" fillId="0" borderId="26" xfId="0" applyNumberFormat="1" applyFont="1" applyFill="1" applyBorder="1" applyAlignment="1">
      <alignment vertical="center"/>
    </xf>
    <xf numFmtId="4" fontId="17" fillId="0" borderId="26" xfId="0" applyNumberFormat="1" applyFont="1" applyFill="1" applyBorder="1" applyAlignment="1" applyProtection="1">
      <alignment vertical="center" wrapText="1"/>
      <protection locked="0"/>
    </xf>
    <xf numFmtId="49" fontId="24" fillId="0" borderId="37" xfId="0" applyNumberFormat="1" applyFont="1" applyFill="1" applyBorder="1" applyAlignment="1" applyProtection="1">
      <alignment vertical="center"/>
      <protection locked="0"/>
    </xf>
    <xf numFmtId="49" fontId="24" fillId="0" borderId="37" xfId="0" applyNumberFormat="1" applyFont="1" applyFill="1" applyBorder="1" applyAlignment="1" applyProtection="1">
      <alignment horizontal="right" vertical="center"/>
      <protection locked="0"/>
    </xf>
    <xf numFmtId="3" fontId="1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0" xfId="0" applyNumberFormat="1" applyFont="1" applyFill="1" applyBorder="1" applyAlignment="1" applyProtection="1">
      <alignment vertical="center"/>
      <protection locked="0"/>
    </xf>
    <xf numFmtId="49" fontId="24" fillId="0" borderId="20" xfId="0" applyNumberFormat="1" applyFont="1" applyFill="1" applyBorder="1" applyAlignment="1" applyProtection="1">
      <alignment horizontal="right" vertical="center"/>
      <protection locked="0"/>
    </xf>
    <xf numFmtId="3" fontId="17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38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 applyProtection="1">
      <alignment horizontal="left" vertical="center"/>
      <protection locked="0"/>
    </xf>
    <xf numFmtId="49" fontId="25" fillId="0" borderId="1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 wrapText="1"/>
      <protection locked="0"/>
    </xf>
    <xf numFmtId="166" fontId="16" fillId="0" borderId="26" xfId="0" applyNumberFormat="1" applyFont="1" applyFill="1" applyBorder="1" applyAlignment="1">
      <alignment horizontal="left" vertical="center" wrapText="1" indent="1"/>
    </xf>
    <xf numFmtId="166" fontId="37" fillId="0" borderId="0" xfId="0" applyNumberFormat="1" applyFont="1" applyFill="1" applyBorder="1" applyAlignment="1">
      <alignment horizontal="left" vertical="center" wrapText="1"/>
    </xf>
    <xf numFmtId="164" fontId="24" fillId="0" borderId="26" xfId="0" applyNumberFormat="1" applyFont="1" applyFill="1" applyBorder="1" applyAlignment="1">
      <alignment horizontal="center" vertical="center" wrapText="1"/>
    </xf>
    <xf numFmtId="3" fontId="25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26" xfId="0" applyNumberFormat="1" applyFont="1" applyFill="1" applyBorder="1" applyAlignment="1">
      <alignment horizontal="right" vertical="center" wrapText="1"/>
    </xf>
    <xf numFmtId="4" fontId="16" fillId="0" borderId="31" xfId="0" applyNumberFormat="1" applyFont="1" applyFill="1" applyBorder="1" applyAlignment="1">
      <alignment horizontal="right" vertical="center" wrapText="1"/>
    </xf>
    <xf numFmtId="4" fontId="16" fillId="0" borderId="33" xfId="0" applyNumberFormat="1" applyFont="1" applyFill="1" applyBorder="1" applyAlignment="1">
      <alignment horizontal="right" vertical="center" wrapText="1"/>
    </xf>
    <xf numFmtId="4" fontId="16" fillId="0" borderId="40" xfId="0" applyNumberFormat="1" applyFont="1" applyFill="1" applyBorder="1" applyAlignment="1">
      <alignment horizontal="right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164" fontId="17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5" xfId="0" applyNumberFormat="1" applyFont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6" fillId="0" borderId="44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48" xfId="0" applyNumberFormat="1" applyFont="1" applyFill="1" applyBorder="1" applyAlignment="1" applyProtection="1">
      <alignment horizontal="centerContinuous" vertical="center"/>
    </xf>
    <xf numFmtId="164" fontId="6" fillId="0" borderId="49" xfId="0" applyNumberFormat="1" applyFont="1" applyFill="1" applyBorder="1" applyAlignment="1" applyProtection="1">
      <alignment horizontal="centerContinuous" vertical="center"/>
    </xf>
    <xf numFmtId="164" fontId="6" fillId="0" borderId="50" xfId="0" applyNumberFormat="1" applyFont="1" applyFill="1" applyBorder="1" applyAlignment="1" applyProtection="1">
      <alignment horizontal="centerContinuous" vertical="center"/>
    </xf>
    <xf numFmtId="164" fontId="40" fillId="0" borderId="0" xfId="0" applyNumberFormat="1" applyFont="1" applyFill="1" applyAlignment="1">
      <alignment vertical="center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51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40" fillId="0" borderId="0" xfId="0" applyNumberFormat="1" applyFont="1" applyFill="1" applyAlignment="1">
      <alignment horizontal="center" vertical="center"/>
    </xf>
    <xf numFmtId="164" fontId="16" fillId="0" borderId="15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right" vertical="center" wrapText="1" indent="1"/>
    </xf>
    <xf numFmtId="164" fontId="24" fillId="0" borderId="42" xfId="0" applyNumberFormat="1" applyFont="1" applyFill="1" applyBorder="1" applyAlignment="1" applyProtection="1">
      <alignment horizontal="left" vertical="center" wrapText="1" indent="1"/>
    </xf>
    <xf numFmtId="1" fontId="27" fillId="18" borderId="42" xfId="0" applyNumberFormat="1" applyFont="1" applyFill="1" applyBorder="1" applyAlignment="1" applyProtection="1">
      <alignment horizontal="center" vertical="center" wrapText="1"/>
    </xf>
    <xf numFmtId="164" fontId="24" fillId="0" borderId="42" xfId="0" applyNumberFormat="1" applyFont="1" applyFill="1" applyBorder="1" applyAlignment="1" applyProtection="1">
      <alignment vertical="center" wrapText="1"/>
    </xf>
    <xf numFmtId="164" fontId="24" fillId="0" borderId="48" xfId="0" applyNumberFormat="1" applyFont="1" applyFill="1" applyBorder="1" applyAlignment="1" applyProtection="1">
      <alignment vertical="center" wrapText="1"/>
    </xf>
    <xf numFmtId="164" fontId="24" fillId="0" borderId="31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3" xfId="0" applyNumberFormat="1" applyFont="1" applyFill="1" applyBorder="1" applyAlignment="1" applyProtection="1">
      <alignment vertical="center" wrapText="1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" fontId="27" fillId="18" borderId="10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164" fontId="24" fillId="0" borderId="33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Fill="1" applyBorder="1" applyAlignment="1" applyProtection="1">
      <alignment horizontal="left" vertical="center" wrapText="1" indent="1"/>
    </xf>
    <xf numFmtId="1" fontId="27" fillId="18" borderId="11" xfId="0" applyNumberFormat="1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</xf>
    <xf numFmtId="164" fontId="24" fillId="0" borderId="53" xfId="0" applyNumberFormat="1" applyFont="1" applyFill="1" applyBorder="1" applyAlignment="1" applyProtection="1">
      <alignment vertical="center" wrapText="1"/>
    </xf>
    <xf numFmtId="1" fontId="12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9" xfId="0" applyNumberFormat="1" applyFont="1" applyFill="1" applyBorder="1" applyAlignment="1" applyProtection="1">
      <alignment vertical="center" wrapText="1"/>
      <protection locked="0"/>
    </xf>
    <xf numFmtId="164" fontId="17" fillId="0" borderId="53" xfId="0" applyNumberFormat="1" applyFont="1" applyFill="1" applyBorder="1" applyAlignment="1" applyProtection="1">
      <alignment vertical="center" wrapTex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</xf>
    <xf numFmtId="164" fontId="16" fillId="0" borderId="15" xfId="0" applyNumberFormat="1" applyFont="1" applyFill="1" applyBorder="1" applyAlignment="1" applyProtection="1">
      <alignment horizontal="left" vertical="center" wrapText="1" indent="1"/>
    </xf>
    <xf numFmtId="1" fontId="17" fillId="18" borderId="54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54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164" fontId="6" fillId="0" borderId="51" xfId="0" applyNumberFormat="1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54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40" fillId="0" borderId="0" xfId="0" applyNumberFormat="1" applyFont="1" applyFill="1" applyAlignment="1">
      <alignment horizontal="center" vertical="center" wrapText="1"/>
    </xf>
    <xf numFmtId="164" fontId="16" fillId="0" borderId="17" xfId="0" applyNumberFormat="1" applyFont="1" applyFill="1" applyBorder="1" applyAlignment="1">
      <alignment horizontal="right" vertical="center" wrapText="1" indent="1"/>
    </xf>
    <xf numFmtId="164" fontId="16" fillId="0" borderId="26" xfId="0" applyNumberFormat="1" applyFont="1" applyFill="1" applyBorder="1" applyAlignment="1">
      <alignment horizontal="left" vertical="center" wrapText="1" indent="1"/>
    </xf>
    <xf numFmtId="164" fontId="12" fillId="18" borderId="26" xfId="0" applyNumberFormat="1" applyFont="1" applyFill="1" applyBorder="1" applyAlignment="1">
      <alignment horizontal="left" vertical="center" wrapText="1" indent="2"/>
    </xf>
    <xf numFmtId="164" fontId="12" fillId="18" borderId="45" xfId="0" applyNumberFormat="1" applyFont="1" applyFill="1" applyBorder="1" applyAlignment="1">
      <alignment horizontal="left" vertical="center" wrapText="1" indent="2"/>
    </xf>
    <xf numFmtId="164" fontId="16" fillId="0" borderId="17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16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horizontal="right" vertical="center" wrapText="1" indent="1"/>
    </xf>
    <xf numFmtId="164" fontId="17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12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17" fillId="0" borderId="12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164" fontId="12" fillId="18" borderId="26" xfId="0" applyNumberFormat="1" applyFont="1" applyFill="1" applyBorder="1" applyAlignment="1">
      <alignment horizontal="right" vertical="center" wrapText="1" indent="2"/>
    </xf>
    <xf numFmtId="164" fontId="12" fillId="18" borderId="45" xfId="0" applyNumberFormat="1" applyFont="1" applyFill="1" applyBorder="1" applyAlignment="1">
      <alignment horizontal="right" vertical="center" wrapText="1" indent="2"/>
    </xf>
    <xf numFmtId="0" fontId="6" fillId="0" borderId="15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/>
      <protection locked="0"/>
    </xf>
    <xf numFmtId="164" fontId="24" fillId="0" borderId="24" xfId="0" applyNumberFormat="1" applyFont="1" applyFill="1" applyBorder="1" applyAlignment="1" applyProtection="1">
      <alignment vertical="center"/>
    </xf>
    <xf numFmtId="164" fontId="25" fillId="0" borderId="25" xfId="0" applyNumberFormat="1" applyFont="1" applyFill="1" applyBorder="1" applyAlignment="1" applyProtection="1">
      <alignment vertical="center"/>
      <protection locked="0"/>
    </xf>
    <xf numFmtId="0" fontId="25" fillId="0" borderId="55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vertical="center" wrapText="1"/>
    </xf>
    <xf numFmtId="0" fontId="25" fillId="0" borderId="21" xfId="0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/>
      <protection locked="0"/>
    </xf>
    <xf numFmtId="164" fontId="25" fillId="0" borderId="51" xfId="0" applyNumberFormat="1" applyFont="1" applyFill="1" applyBorder="1" applyAlignment="1" applyProtection="1">
      <alignment vertical="center"/>
      <protection locked="0"/>
    </xf>
    <xf numFmtId="164" fontId="24" fillId="0" borderId="54" xfId="0" applyNumberFormat="1" applyFont="1" applyFill="1" applyBorder="1" applyAlignment="1" applyProtection="1">
      <alignment vertical="center"/>
    </xf>
    <xf numFmtId="164" fontId="24" fillId="0" borderId="22" xfId="0" applyNumberFormat="1" applyFont="1" applyFill="1" applyBorder="1" applyAlignment="1" applyProtection="1">
      <alignment vertical="center"/>
    </xf>
    <xf numFmtId="164" fontId="26" fillId="0" borderId="15" xfId="0" applyNumberFormat="1" applyFont="1" applyFill="1" applyBorder="1" applyAlignment="1" applyProtection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 applyProtection="1">
      <alignment horizontal="right" vertical="center" wrapText="1" indent="1"/>
    </xf>
    <xf numFmtId="0" fontId="22" fillId="0" borderId="56" xfId="0" applyFont="1" applyFill="1" applyBorder="1" applyAlignment="1" applyProtection="1">
      <alignment horizontal="left" vertical="center" wrapText="1" indent="1"/>
      <protection locked="0"/>
    </xf>
    <xf numFmtId="164" fontId="25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 applyProtection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8"/>
      <protection locked="0"/>
    </xf>
    <xf numFmtId="0" fontId="25" fillId="0" borderId="55" xfId="0" applyFont="1" applyFill="1" applyBorder="1" applyAlignment="1">
      <alignment horizontal="right" vertical="center" wrapText="1" indent="1"/>
    </xf>
    <xf numFmtId="164" fontId="25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67" fontId="22" fillId="0" borderId="10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48" fillId="0" borderId="10" xfId="44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3" applyFill="1" applyAlignment="1" applyProtection="1">
      <alignment vertical="center" wrapText="1"/>
    </xf>
    <xf numFmtId="0" fontId="13" fillId="0" borderId="0" xfId="43" applyFill="1" applyAlignment="1" applyProtection="1">
      <alignment horizontal="center" vertical="center"/>
    </xf>
    <xf numFmtId="49" fontId="16" fillId="0" borderId="55" xfId="43" applyNumberFormat="1" applyFont="1" applyFill="1" applyBorder="1" applyAlignment="1" applyProtection="1">
      <alignment horizontal="center" vertical="center" wrapText="1"/>
    </xf>
    <xf numFmtId="49" fontId="16" fillId="0" borderId="21" xfId="43" applyNumberFormat="1" applyFont="1" applyFill="1" applyBorder="1" applyAlignment="1" applyProtection="1">
      <alignment horizontal="center" vertical="center"/>
    </xf>
    <xf numFmtId="49" fontId="16" fillId="0" borderId="22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8" fontId="17" fillId="0" borderId="43" xfId="43" applyNumberFormat="1" applyFont="1" applyFill="1" applyBorder="1" applyAlignment="1" applyProtection="1">
      <alignment horizontal="center" vertical="center"/>
    </xf>
    <xf numFmtId="169" fontId="17" fillId="0" borderId="57" xfId="43" applyNumberFormat="1" applyFont="1" applyFill="1" applyBorder="1" applyAlignment="1" applyProtection="1">
      <alignment vertical="center"/>
      <protection locked="0"/>
    </xf>
    <xf numFmtId="168" fontId="17" fillId="0" borderId="10" xfId="43" applyNumberFormat="1" applyFont="1" applyFill="1" applyBorder="1" applyAlignment="1" applyProtection="1">
      <alignment horizontal="center" vertical="center"/>
    </xf>
    <xf numFmtId="169" fontId="17" fillId="0" borderId="18" xfId="43" applyNumberFormat="1" applyFont="1" applyFill="1" applyBorder="1" applyAlignment="1" applyProtection="1">
      <alignment vertical="center"/>
      <protection locked="0"/>
    </xf>
    <xf numFmtId="169" fontId="16" fillId="0" borderId="18" xfId="43" applyNumberFormat="1" applyFont="1" applyFill="1" applyBorder="1" applyAlignment="1" applyProtection="1">
      <alignment vertical="center"/>
    </xf>
    <xf numFmtId="0" fontId="16" fillId="0" borderId="55" xfId="43" applyFont="1" applyFill="1" applyBorder="1" applyAlignment="1" applyProtection="1">
      <alignment horizontal="left" vertical="center" wrapText="1"/>
    </xf>
    <xf numFmtId="168" fontId="17" fillId="0" borderId="21" xfId="43" applyNumberFormat="1" applyFont="1" applyFill="1" applyBorder="1" applyAlignment="1" applyProtection="1">
      <alignment horizontal="center" vertical="center"/>
    </xf>
    <xf numFmtId="169" fontId="16" fillId="0" borderId="22" xfId="43" applyNumberFormat="1" applyFont="1" applyFill="1" applyBorder="1" applyAlignment="1" applyProtection="1">
      <alignment vertical="center"/>
    </xf>
    <xf numFmtId="0" fontId="15" fillId="0" borderId="0" xfId="43" applyFont="1" applyFill="1" applyAlignment="1" applyProtection="1">
      <alignment horizontal="center" vertical="center"/>
    </xf>
    <xf numFmtId="0" fontId="24" fillId="0" borderId="17" xfId="0" applyFont="1" applyFill="1" applyBorder="1" applyAlignment="1">
      <alignment horizontal="right" vertical="center" wrapText="1" indent="1"/>
    </xf>
    <xf numFmtId="0" fontId="24" fillId="0" borderId="15" xfId="0" applyFont="1" applyFill="1" applyBorder="1" applyAlignment="1">
      <alignment vertical="center" wrapText="1"/>
    </xf>
    <xf numFmtId="164" fontId="24" fillId="0" borderId="15" xfId="0" applyNumberFormat="1" applyFont="1" applyFill="1" applyBorder="1" applyAlignment="1">
      <alignment horizontal="right" vertical="center" wrapText="1" indent="2"/>
    </xf>
    <xf numFmtId="164" fontId="24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38" xfId="0" applyFont="1" applyFill="1" applyBorder="1" applyAlignment="1" applyProtection="1">
      <alignment horizontal="right" vertical="center" wrapText="1" indent="1"/>
    </xf>
    <xf numFmtId="0" fontId="17" fillId="0" borderId="43" xfId="0" applyFont="1" applyFill="1" applyBorder="1" applyAlignment="1" applyProtection="1">
      <alignment horizontal="left"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</xf>
    <xf numFmtId="164" fontId="17" fillId="0" borderId="57" xfId="0" applyNumberFormat="1" applyFont="1" applyFill="1" applyBorder="1" applyAlignment="1" applyProtection="1">
      <alignment vertical="center" wrapText="1"/>
      <protection locked="0"/>
    </xf>
    <xf numFmtId="0" fontId="17" fillId="0" borderId="12" xfId="0" applyFont="1" applyFill="1" applyBorder="1" applyAlignment="1" applyProtection="1">
      <alignment horizontal="right" vertical="center" wrapText="1" indent="1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horizontal="left" vertical="center" wrapText="1"/>
      <protection locked="0"/>
    </xf>
    <xf numFmtId="164" fontId="17" fillId="0" borderId="63" xfId="0" applyNumberFormat="1" applyFont="1" applyFill="1" applyBorder="1" applyAlignment="1" applyProtection="1">
      <alignment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42" applyNumberFormat="1" applyFont="1" applyFill="1" applyBorder="1" applyAlignment="1" applyProtection="1">
      <alignment horizontal="right" vertical="center" wrapText="1" indent="1"/>
    </xf>
    <xf numFmtId="0" fontId="23" fillId="0" borderId="15" xfId="0" applyFont="1" applyBorder="1" applyAlignment="1" applyProtection="1">
      <alignment vertical="center" wrapText="1"/>
    </xf>
    <xf numFmtId="164" fontId="17" fillId="0" borderId="64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0" applyFont="1" applyBorder="1" applyAlignment="1" applyProtection="1">
      <alignment vertical="center" wrapText="1"/>
    </xf>
    <xf numFmtId="0" fontId="23" fillId="0" borderId="65" xfId="0" applyFont="1" applyBorder="1" applyAlignment="1" applyProtection="1">
      <alignment vertical="center" wrapText="1"/>
    </xf>
    <xf numFmtId="164" fontId="21" fillId="0" borderId="15" xfId="0" quotePrefix="1" applyNumberFormat="1" applyFont="1" applyBorder="1" applyAlignment="1" applyProtection="1">
      <alignment horizontal="right" vertical="center" wrapText="1" indent="1"/>
    </xf>
    <xf numFmtId="164" fontId="23" fillId="0" borderId="44" xfId="0" applyNumberFormat="1" applyFont="1" applyBorder="1" applyAlignment="1" applyProtection="1">
      <alignment horizontal="right" vertical="center" wrapText="1" indent="1"/>
    </xf>
    <xf numFmtId="164" fontId="17" fillId="0" borderId="50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9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1"/>
    </xf>
    <xf numFmtId="0" fontId="17" fillId="0" borderId="42" xfId="42" applyFont="1" applyFill="1" applyBorder="1" applyAlignment="1" applyProtection="1">
      <alignment horizontal="left" vertical="center" wrapText="1" indent="1"/>
    </xf>
    <xf numFmtId="0" fontId="17" fillId="0" borderId="58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38" xfId="42" applyNumberFormat="1" applyFont="1" applyFill="1" applyBorder="1" applyAlignment="1" applyProtection="1">
      <alignment horizontal="left" vertical="center" wrapText="1" indent="1"/>
    </xf>
    <xf numFmtId="49" fontId="17" fillId="0" borderId="14" xfId="42" applyNumberFormat="1" applyFont="1" applyFill="1" applyBorder="1" applyAlignment="1" applyProtection="1">
      <alignment horizontal="left" vertical="center" wrapText="1" indent="1"/>
    </xf>
    <xf numFmtId="49" fontId="17" fillId="0" borderId="52" xfId="42" applyNumberFormat="1" applyFont="1" applyFill="1" applyBorder="1" applyAlignment="1" applyProtection="1">
      <alignment horizontal="left" vertical="center" wrapText="1" indent="1"/>
    </xf>
    <xf numFmtId="49" fontId="17" fillId="0" borderId="55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7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horizontal="left" vertical="center" wrapText="1" indent="1"/>
    </xf>
    <xf numFmtId="0" fontId="16" fillId="0" borderId="59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vertical="center" wrapText="1"/>
    </xf>
    <xf numFmtId="0" fontId="16" fillId="0" borderId="60" xfId="42" applyFont="1" applyFill="1" applyBorder="1" applyAlignment="1" applyProtection="1">
      <alignment vertical="center" wrapText="1"/>
    </xf>
    <xf numFmtId="0" fontId="16" fillId="0" borderId="17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left" vertical="center" wrapText="1" indent="1"/>
    </xf>
    <xf numFmtId="0" fontId="4" fillId="0" borderId="20" xfId="0" applyFont="1" applyFill="1" applyBorder="1" applyAlignment="1" applyProtection="1">
      <alignment horizontal="right"/>
    </xf>
    <xf numFmtId="164" fontId="29" fillId="0" borderId="20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21" xfId="42" applyFont="1" applyFill="1" applyBorder="1" applyAlignment="1" applyProtection="1">
      <alignment horizontal="left" vertical="center" wrapText="1" indent="6"/>
    </xf>
    <xf numFmtId="164" fontId="16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7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1" xfId="0" applyFont="1" applyBorder="1" applyAlignment="1" applyProtection="1">
      <alignment horizontal="left" vertical="center" wrapText="1" indent="1"/>
    </xf>
    <xf numFmtId="0" fontId="23" fillId="0" borderId="69" xfId="0" applyFont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0" fontId="4" fillId="0" borderId="20" xfId="0" applyFont="1" applyFill="1" applyBorder="1" applyAlignment="1" applyProtection="1">
      <alignment horizontal="right" vertical="center"/>
    </xf>
    <xf numFmtId="0" fontId="21" fillId="0" borderId="65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42" applyNumberFormat="1" applyFont="1" applyFill="1" applyBorder="1" applyAlignment="1" applyProtection="1">
      <alignment horizontal="righ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2" fillId="0" borderId="43" xfId="0" applyFont="1" applyBorder="1" applyAlignment="1" applyProtection="1">
      <alignment horizontal="left" wrapText="1" indent="1"/>
    </xf>
    <xf numFmtId="0" fontId="22" fillId="0" borderId="10" xfId="0" applyFont="1" applyBorder="1" applyAlignment="1" applyProtection="1">
      <alignment horizontal="left" wrapText="1" indent="1"/>
    </xf>
    <xf numFmtId="0" fontId="22" fillId="0" borderId="11" xfId="0" applyFont="1" applyBorder="1" applyAlignment="1" applyProtection="1">
      <alignment horizontal="left" wrapText="1" indent="1"/>
    </xf>
    <xf numFmtId="0" fontId="22" fillId="0" borderId="38" xfId="0" applyFont="1" applyBorder="1" applyAlignment="1" applyProtection="1">
      <alignment wrapText="1"/>
    </xf>
    <xf numFmtId="0" fontId="22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9" fillId="0" borderId="0" xfId="42" applyFont="1" applyFill="1" applyProtection="1"/>
    <xf numFmtId="164" fontId="24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43" xfId="42" applyNumberFormat="1" applyFont="1" applyFill="1" applyBorder="1" applyAlignment="1" applyProtection="1">
      <alignment horizontal="right" vertical="center" wrapText="1" indent="1"/>
    </xf>
    <xf numFmtId="0" fontId="16" fillId="0" borderId="44" xfId="42" applyFont="1" applyFill="1" applyBorder="1" applyAlignment="1" applyProtection="1">
      <alignment horizontal="center" vertical="center" wrapText="1"/>
    </xf>
    <xf numFmtId="164" fontId="25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7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3" fillId="0" borderId="69" xfId="0" applyFont="1" applyBorder="1" applyAlignment="1" applyProtection="1">
      <alignment vertical="center" wrapText="1"/>
    </xf>
    <xf numFmtId="16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45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70" xfId="0" applyNumberFormat="1" applyFont="1" applyFill="1" applyBorder="1" applyAlignment="1" applyProtection="1">
      <alignment horizontal="left" vertical="center" wrapText="1" indent="1"/>
    </xf>
    <xf numFmtId="164" fontId="27" fillId="0" borderId="26" xfId="0" applyNumberFormat="1" applyFont="1" applyFill="1" applyBorder="1" applyAlignment="1" applyProtection="1">
      <alignment horizontal="left" vertical="center" wrapText="1" indent="1"/>
    </xf>
    <xf numFmtId="164" fontId="13" fillId="0" borderId="71" xfId="0" applyNumberFormat="1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3" xfId="0" applyNumberFormat="1" applyFont="1" applyFill="1" applyBorder="1" applyAlignment="1" applyProtection="1">
      <alignment horizontal="left" vertical="center" wrapText="1" indent="1"/>
    </xf>
    <xf numFmtId="164" fontId="28" fillId="0" borderId="10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left" vertical="center" wrapText="1" indent="1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69" xfId="0" applyNumberFormat="1" applyFont="1" applyFill="1" applyBorder="1" applyAlignment="1" applyProtection="1">
      <alignment horizontal="center" vertical="center" wrapText="1"/>
    </xf>
    <xf numFmtId="164" fontId="16" fillId="0" borderId="65" xfId="0" applyNumberFormat="1" applyFont="1" applyFill="1" applyBorder="1" applyAlignment="1" applyProtection="1">
      <alignment horizontal="center" vertical="center" wrapText="1"/>
    </xf>
    <xf numFmtId="164" fontId="16" fillId="0" borderId="72" xfId="0" applyNumberFormat="1" applyFont="1" applyFill="1" applyBorder="1" applyAlignment="1" applyProtection="1">
      <alignment horizontal="center" vertical="center" wrapText="1"/>
    </xf>
    <xf numFmtId="164" fontId="2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Fill="1" applyProtection="1"/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4" fillId="0" borderId="15" xfId="0" applyNumberFormat="1" applyFont="1" applyFill="1" applyBorder="1" applyAlignment="1" applyProtection="1">
      <alignment horizontal="center" vertical="center" wrapText="1"/>
    </xf>
    <xf numFmtId="164" fontId="25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2"/>
    </xf>
    <xf numFmtId="164" fontId="17" fillId="0" borderId="14" xfId="0" applyNumberFormat="1" applyFont="1" applyFill="1" applyBorder="1" applyAlignment="1" applyProtection="1">
      <alignment horizontal="left" vertical="center" wrapText="1" indent="2"/>
    </xf>
    <xf numFmtId="164" fontId="28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71" xfId="0" applyNumberForma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0" fillId="0" borderId="0" xfId="0" applyFont="1" applyProtection="1"/>
    <xf numFmtId="0" fontId="31" fillId="0" borderId="0" xfId="0" applyFont="1" applyFill="1" applyProtection="1"/>
    <xf numFmtId="0" fontId="34" fillId="0" borderId="0" xfId="0" applyFont="1" applyFill="1" applyProtection="1"/>
    <xf numFmtId="0" fontId="35" fillId="0" borderId="0" xfId="0" applyFont="1" applyProtection="1"/>
    <xf numFmtId="0" fontId="20" fillId="0" borderId="0" xfId="0" applyFont="1" applyAlignment="1" applyProtection="1">
      <alignment horizontal="center"/>
    </xf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6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horizontal="right" vertical="top"/>
      <protection locked="0"/>
    </xf>
    <xf numFmtId="164" fontId="16" fillId="0" borderId="61" xfId="42" applyNumberFormat="1" applyFont="1" applyFill="1" applyBorder="1" applyAlignment="1" applyProtection="1">
      <alignment horizontal="right" vertical="center" wrapText="1" indent="1"/>
    </xf>
    <xf numFmtId="164" fontId="17" fillId="0" borderId="6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42" applyNumberFormat="1" applyFont="1" applyFill="1" applyBorder="1" applyAlignment="1" applyProtection="1">
      <alignment horizontal="right" vertical="center" wrapText="1" indent="1"/>
    </xf>
    <xf numFmtId="164" fontId="17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center" vertical="center" wrapText="1"/>
    </xf>
    <xf numFmtId="0" fontId="16" fillId="0" borderId="59" xfId="42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65" xfId="0" applyFont="1" applyBorder="1" applyAlignment="1" applyProtection="1">
      <alignment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49" fontId="17" fillId="0" borderId="38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4" xfId="42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wrapText="1"/>
    </xf>
    <xf numFmtId="0" fontId="22" fillId="0" borderId="38" xfId="0" applyFont="1" applyBorder="1" applyAlignment="1" applyProtection="1">
      <alignment horizontal="center" wrapText="1"/>
    </xf>
    <xf numFmtId="0" fontId="22" fillId="0" borderId="12" xfId="0" applyFont="1" applyBorder="1" applyAlignment="1" applyProtection="1">
      <alignment horizontal="center" wrapText="1"/>
    </xf>
    <xf numFmtId="0" fontId="22" fillId="0" borderId="14" xfId="0" applyFont="1" applyBorder="1" applyAlignment="1" applyProtection="1">
      <alignment horizontal="center" wrapText="1"/>
    </xf>
    <xf numFmtId="0" fontId="23" fillId="0" borderId="69" xfId="0" applyFont="1" applyBorder="1" applyAlignment="1" applyProtection="1">
      <alignment horizontal="center" wrapText="1"/>
    </xf>
    <xf numFmtId="49" fontId="17" fillId="0" borderId="52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49" fontId="17" fillId="0" borderId="55" xfId="42" applyNumberFormat="1" applyFont="1" applyFill="1" applyBorder="1" applyAlignment="1" applyProtection="1">
      <alignment horizontal="center" vertical="center" wrapText="1"/>
    </xf>
    <xf numFmtId="0" fontId="23" fillId="0" borderId="69" xfId="0" applyFont="1" applyBorder="1" applyAlignment="1" applyProtection="1">
      <alignment horizontal="center" vertical="center" wrapText="1"/>
    </xf>
    <xf numFmtId="0" fontId="6" fillId="0" borderId="74" xfId="0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5" xfId="42" applyFont="1" applyFill="1" applyBorder="1" applyAlignment="1" applyProtection="1">
      <alignment horizontal="left" vertical="center" wrapText="1" indent="1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center" vertical="center" wrapText="1"/>
    </xf>
    <xf numFmtId="0" fontId="32" fillId="0" borderId="45" xfId="0" applyFont="1" applyBorder="1" applyAlignment="1" applyProtection="1">
      <alignment horizontal="left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</xf>
    <xf numFmtId="164" fontId="16" fillId="0" borderId="4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62" xfId="0" applyNumberFormat="1" applyFont="1" applyFill="1" applyBorder="1" applyAlignment="1" applyProtection="1">
      <alignment horizontal="right" vertical="center"/>
    </xf>
    <xf numFmtId="49" fontId="6" fillId="0" borderId="73" xfId="0" applyNumberFormat="1" applyFont="1" applyFill="1" applyBorder="1" applyAlignment="1" applyProtection="1">
      <alignment horizontal="right" vertical="center"/>
    </xf>
    <xf numFmtId="49" fontId="25" fillId="0" borderId="52" xfId="0" applyNumberFormat="1" applyFont="1" applyFill="1" applyBorder="1" applyAlignment="1" applyProtection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49" fontId="25" fillId="0" borderId="38" xfId="0" applyNumberFormat="1" applyFont="1" applyFill="1" applyBorder="1" applyAlignment="1" applyProtection="1">
      <alignment horizontal="center" vertical="center" wrapText="1"/>
    </xf>
    <xf numFmtId="0" fontId="25" fillId="0" borderId="43" xfId="42" applyFont="1" applyFill="1" applyBorder="1" applyAlignment="1" applyProtection="1">
      <alignment horizontal="left" vertical="center" wrapText="1" indent="1"/>
    </xf>
    <xf numFmtId="0" fontId="25" fillId="0" borderId="10" xfId="42" applyFont="1" applyFill="1" applyBorder="1" applyAlignment="1" applyProtection="1">
      <alignment horizontal="left" vertical="center" wrapText="1" indent="1"/>
    </xf>
    <xf numFmtId="0" fontId="25" fillId="0" borderId="65" xfId="42" quotePrefix="1" applyFont="1" applyFill="1" applyBorder="1" applyAlignment="1" applyProtection="1">
      <alignment horizontal="lef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Fill="1" applyBorder="1" applyAlignment="1">
      <alignment horizontal="center" vertical="center" wrapText="1"/>
    </xf>
    <xf numFmtId="164" fontId="2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Fill="1" applyBorder="1" applyAlignment="1" applyProtection="1">
      <alignment horizontal="center" vertical="center" wrapText="1"/>
    </xf>
    <xf numFmtId="164" fontId="16" fillId="0" borderId="36" xfId="0" applyNumberFormat="1" applyFont="1" applyFill="1" applyBorder="1" applyAlignment="1" applyProtection="1">
      <alignment horizontal="center" vertical="center" wrapText="1"/>
    </xf>
    <xf numFmtId="164" fontId="16" fillId="0" borderId="54" xfId="0" applyNumberFormat="1" applyFont="1" applyFill="1" applyBorder="1" applyAlignment="1" applyProtection="1">
      <alignment horizontal="center" vertical="center" wrapText="1"/>
    </xf>
    <xf numFmtId="164" fontId="16" fillId="0" borderId="71" xfId="0" applyNumberFormat="1" applyFont="1" applyFill="1" applyBorder="1" applyAlignment="1" applyProtection="1">
      <alignment horizontal="center" vertical="center" wrapText="1"/>
    </xf>
    <xf numFmtId="164" fontId="24" fillId="0" borderId="45" xfId="0" applyNumberFormat="1" applyFont="1" applyFill="1" applyBorder="1" applyAlignment="1" applyProtection="1">
      <alignment horizontal="right" vertical="center" wrapText="1" indent="1"/>
    </xf>
    <xf numFmtId="164" fontId="17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5" xfId="0" applyNumberFormat="1" applyFont="1" applyFill="1" applyBorder="1" applyAlignment="1" applyProtection="1">
      <alignment horizontal="right" vertical="center" wrapText="1" indent="1"/>
    </xf>
    <xf numFmtId="0" fontId="39" fillId="0" borderId="0" xfId="44" applyFill="1" applyProtection="1"/>
    <xf numFmtId="0" fontId="51" fillId="0" borderId="0" xfId="44" applyFont="1" applyFill="1" applyProtection="1"/>
    <xf numFmtId="0" fontId="37" fillId="0" borderId="55" xfId="44" applyFont="1" applyFill="1" applyBorder="1" applyAlignment="1" applyProtection="1">
      <alignment horizontal="center" vertical="center" wrapText="1"/>
    </xf>
    <xf numFmtId="0" fontId="37" fillId="0" borderId="21" xfId="44" applyFont="1" applyFill="1" applyBorder="1" applyAlignment="1" applyProtection="1">
      <alignment horizontal="center" vertical="center" wrapText="1"/>
    </xf>
    <xf numFmtId="0" fontId="37" fillId="0" borderId="22" xfId="44" applyFont="1" applyFill="1" applyBorder="1" applyAlignment="1" applyProtection="1">
      <alignment horizontal="center" vertical="center" wrapText="1"/>
    </xf>
    <xf numFmtId="0" fontId="39" fillId="0" borderId="0" xfId="44" applyFill="1" applyAlignment="1" applyProtection="1">
      <alignment horizontal="center" vertical="center"/>
    </xf>
    <xf numFmtId="0" fontId="23" fillId="0" borderId="52" xfId="44" applyFont="1" applyFill="1" applyBorder="1" applyAlignment="1" applyProtection="1">
      <alignment vertical="center" wrapText="1"/>
    </xf>
    <xf numFmtId="168" fontId="17" fillId="0" borderId="42" xfId="43" applyNumberFormat="1" applyFont="1" applyFill="1" applyBorder="1" applyAlignment="1" applyProtection="1">
      <alignment horizontal="center" vertical="center"/>
    </xf>
    <xf numFmtId="167" fontId="47" fillId="0" borderId="42" xfId="44" applyNumberFormat="1" applyFont="1" applyFill="1" applyBorder="1" applyAlignment="1" applyProtection="1">
      <alignment horizontal="right" vertical="center" wrapText="1"/>
      <protection locked="0"/>
    </xf>
    <xf numFmtId="167" fontId="47" fillId="0" borderId="62" xfId="44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44" applyFill="1" applyAlignment="1" applyProtection="1">
      <alignment vertical="center"/>
    </xf>
    <xf numFmtId="0" fontId="23" fillId="0" borderId="12" xfId="44" applyFont="1" applyFill="1" applyBorder="1" applyAlignment="1" applyProtection="1">
      <alignment vertical="center" wrapText="1"/>
    </xf>
    <xf numFmtId="167" fontId="47" fillId="0" borderId="10" xfId="44" applyNumberFormat="1" applyFont="1" applyFill="1" applyBorder="1" applyAlignment="1" applyProtection="1">
      <alignment horizontal="right" vertical="center" wrapText="1"/>
    </xf>
    <xf numFmtId="167" fontId="47" fillId="0" borderId="18" xfId="44" applyNumberFormat="1" applyFont="1" applyFill="1" applyBorder="1" applyAlignment="1" applyProtection="1">
      <alignment horizontal="right" vertical="center" wrapText="1"/>
    </xf>
    <xf numFmtId="0" fontId="36" fillId="0" borderId="12" xfId="44" applyFont="1" applyFill="1" applyBorder="1" applyAlignment="1" applyProtection="1">
      <alignment horizontal="left" vertical="center" wrapText="1" indent="1"/>
    </xf>
    <xf numFmtId="167" fontId="48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0" xfId="44" applyNumberFormat="1" applyFont="1" applyFill="1" applyBorder="1" applyAlignment="1" applyProtection="1">
      <alignment horizontal="right" vertical="center" wrapText="1"/>
    </xf>
    <xf numFmtId="167" fontId="22" fillId="0" borderId="18" xfId="44" applyNumberFormat="1" applyFont="1" applyFill="1" applyBorder="1" applyAlignment="1" applyProtection="1">
      <alignment horizontal="right" vertical="center" wrapText="1"/>
    </xf>
    <xf numFmtId="0" fontId="23" fillId="0" borderId="55" xfId="44" applyFont="1" applyFill="1" applyBorder="1" applyAlignment="1" applyProtection="1">
      <alignment vertical="center" wrapText="1"/>
    </xf>
    <xf numFmtId="167" fontId="47" fillId="0" borderId="21" xfId="44" applyNumberFormat="1" applyFont="1" applyFill="1" applyBorder="1" applyAlignment="1" applyProtection="1">
      <alignment horizontal="right" vertical="center" wrapText="1"/>
    </xf>
    <xf numFmtId="167" fontId="47" fillId="0" borderId="22" xfId="44" applyNumberFormat="1" applyFont="1" applyFill="1" applyBorder="1" applyAlignment="1" applyProtection="1">
      <alignment horizontal="right" vertical="center" wrapText="1"/>
    </xf>
    <xf numFmtId="0" fontId="22" fillId="0" borderId="0" xfId="44" applyFont="1" applyFill="1" applyProtection="1"/>
    <xf numFmtId="3" fontId="39" fillId="0" borderId="0" xfId="44" applyNumberFormat="1" applyFont="1" applyFill="1" applyProtection="1"/>
    <xf numFmtId="3" fontId="39" fillId="0" borderId="0" xfId="44" applyNumberFormat="1" applyFont="1" applyFill="1" applyAlignment="1" applyProtection="1">
      <alignment horizontal="center"/>
    </xf>
    <xf numFmtId="0" fontId="39" fillId="0" borderId="0" xfId="44" applyFont="1" applyFill="1" applyProtection="1"/>
    <xf numFmtId="0" fontId="39" fillId="0" borderId="0" xfId="44" applyFill="1" applyAlignment="1" applyProtection="1">
      <alignment horizontal="center"/>
    </xf>
    <xf numFmtId="0" fontId="13" fillId="0" borderId="0" xfId="43" applyFill="1" applyAlignment="1" applyProtection="1">
      <alignment vertical="center"/>
    </xf>
    <xf numFmtId="169" fontId="16" fillId="0" borderId="18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39" fillId="0" borderId="0" xfId="44" applyFont="1" applyFill="1" applyAlignment="1" applyProtection="1"/>
    <xf numFmtId="0" fontId="14" fillId="0" borderId="0" xfId="0" applyNumberFormat="1" applyFont="1" applyFill="1" applyAlignment="1" applyProtection="1">
      <alignment textRotation="180" wrapText="1"/>
      <protection locked="0"/>
    </xf>
    <xf numFmtId="0" fontId="52" fillId="0" borderId="0" xfId="0" applyFont="1" applyAlignment="1" applyProtection="1">
      <alignment horizontal="right" vertical="top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4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0" fontId="32" fillId="0" borderId="80" xfId="0" applyFont="1" applyBorder="1" applyAlignment="1" applyProtection="1">
      <alignment horizontal="left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4" xfId="0" applyFont="1" applyFill="1" applyBorder="1" applyAlignment="1" applyProtection="1">
      <alignment horizontal="left" vertical="center" wrapText="1" indent="1"/>
    </xf>
    <xf numFmtId="164" fontId="17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4" xfId="42" applyFont="1" applyFill="1" applyBorder="1" applyAlignment="1" applyProtection="1">
      <alignment horizontal="left" vertical="center" wrapText="1" indent="1"/>
    </xf>
    <xf numFmtId="164" fontId="24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vertical="center" wrapText="1"/>
    </xf>
    <xf numFmtId="3" fontId="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55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vertical="center" wrapText="1"/>
    </xf>
    <xf numFmtId="3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2" xfId="42" applyNumberFormat="1" applyFont="1" applyFill="1" applyBorder="1" applyAlignment="1" applyProtection="1">
      <alignment horizontal="right" vertical="center" wrapText="1" indent="1"/>
    </xf>
    <xf numFmtId="164" fontId="24" fillId="0" borderId="10" xfId="42" applyNumberFormat="1" applyFont="1" applyFill="1" applyBorder="1" applyAlignment="1" applyProtection="1">
      <alignment horizontal="right" vertical="center" wrapText="1" indent="1"/>
    </xf>
    <xf numFmtId="164" fontId="24" fillId="0" borderId="21" xfId="42" applyNumberFormat="1" applyFont="1" applyFill="1" applyBorder="1" applyAlignment="1" applyProtection="1">
      <alignment horizontal="right" vertical="center" wrapText="1" inden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21" xfId="0" applyFont="1" applyFill="1" applyBorder="1" applyAlignment="1" applyProtection="1">
      <alignment vertical="center" wrapText="1"/>
    </xf>
    <xf numFmtId="0" fontId="16" fillId="0" borderId="54" xfId="42" applyFont="1" applyFill="1" applyBorder="1" applyAlignment="1" applyProtection="1">
      <alignment horizontal="left" vertical="center" wrapText="1" indent="1"/>
    </xf>
    <xf numFmtId="0" fontId="22" fillId="0" borderId="82" xfId="0" applyFont="1" applyBorder="1" applyAlignment="1" applyProtection="1">
      <alignment horizontal="left" wrapText="1" indent="1"/>
    </xf>
    <xf numFmtId="0" fontId="22" fillId="0" borderId="24" xfId="0" applyFont="1" applyBorder="1" applyAlignment="1" applyProtection="1">
      <alignment horizontal="left" wrapText="1" indent="1"/>
    </xf>
    <xf numFmtId="0" fontId="22" fillId="0" borderId="25" xfId="0" applyFont="1" applyBorder="1" applyAlignment="1" applyProtection="1">
      <alignment horizontal="left" wrapText="1" indent="1"/>
    </xf>
    <xf numFmtId="0" fontId="23" fillId="0" borderId="54" xfId="0" applyFont="1" applyBorder="1" applyAlignment="1" applyProtection="1">
      <alignment horizontal="left" vertical="center" wrapText="1" indent="1"/>
    </xf>
    <xf numFmtId="0" fontId="22" fillId="0" borderId="25" xfId="0" applyFont="1" applyBorder="1" applyAlignment="1" applyProtection="1">
      <alignment wrapText="1"/>
    </xf>
    <xf numFmtId="0" fontId="23" fillId="0" borderId="54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164" fontId="17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42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4" xfId="0" applyNumberFormat="1" applyFont="1" applyFill="1" applyBorder="1" applyAlignment="1" applyProtection="1">
      <alignment horizontal="center" vertical="center" wrapText="1"/>
    </xf>
    <xf numFmtId="164" fontId="24" fillId="0" borderId="11" xfId="0" applyNumberFormat="1" applyFont="1" applyFill="1" applyBorder="1" applyAlignment="1" applyProtection="1">
      <alignment horizontal="right" vertical="center" wrapText="1" indent="1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0" borderId="26" xfId="42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right" vertical="center" wrapText="1" indent="1"/>
    </xf>
    <xf numFmtId="0" fontId="0" fillId="0" borderId="38" xfId="0" applyFill="1" applyBorder="1" applyAlignment="1" applyProtection="1">
      <alignment horizontal="left" vertical="center" wrapText="1"/>
    </xf>
    <xf numFmtId="0" fontId="0" fillId="0" borderId="43" xfId="0" applyFill="1" applyBorder="1" applyAlignment="1" applyProtection="1">
      <alignment vertical="center" wrapText="1"/>
    </xf>
    <xf numFmtId="0" fontId="0" fillId="0" borderId="43" xfId="0" applyFill="1" applyBorder="1" applyAlignment="1" applyProtection="1">
      <alignment horizontal="right" vertical="center" wrapText="1" indent="1"/>
    </xf>
    <xf numFmtId="0" fontId="6" fillId="0" borderId="26" xfId="0" applyFont="1" applyFill="1" applyBorder="1" applyAlignment="1" applyProtection="1">
      <alignment horizontal="lef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11" xfId="0" applyNumberFormat="1" applyFont="1" applyFill="1" applyBorder="1" applyAlignment="1" applyProtection="1">
      <alignment horizontal="right" vertical="center" wrapText="1" indent="1"/>
    </xf>
    <xf numFmtId="0" fontId="1" fillId="0" borderId="0" xfId="42" applyFont="1" applyFill="1"/>
    <xf numFmtId="164" fontId="40" fillId="0" borderId="0" xfId="42" applyNumberFormat="1" applyFont="1" applyFill="1" applyBorder="1" applyAlignment="1" applyProtection="1">
      <alignment horizontal="centerContinuous" vertical="center"/>
    </xf>
    <xf numFmtId="0" fontId="18" fillId="0" borderId="0" xfId="0" applyFont="1" applyFill="1" applyBorder="1" applyAlignment="1" applyProtection="1">
      <alignment horizontal="right"/>
    </xf>
    <xf numFmtId="0" fontId="49" fillId="0" borderId="0" xfId="0" applyFont="1" applyFill="1" applyBorder="1" applyAlignment="1" applyProtection="1"/>
    <xf numFmtId="0" fontId="24" fillId="0" borderId="52" xfId="42" applyFont="1" applyFill="1" applyBorder="1" applyAlignment="1" applyProtection="1">
      <alignment horizontal="center" vertical="center" wrapText="1"/>
    </xf>
    <xf numFmtId="0" fontId="24" fillId="0" borderId="42" xfId="42" applyFont="1" applyFill="1" applyBorder="1" applyAlignment="1" applyProtection="1">
      <alignment horizontal="center" vertical="center" wrapText="1"/>
    </xf>
    <xf numFmtId="0" fontId="24" fillId="0" borderId="62" xfId="42" applyFont="1" applyFill="1" applyBorder="1" applyAlignment="1" applyProtection="1">
      <alignment horizontal="center" vertical="center" wrapText="1"/>
    </xf>
    <xf numFmtId="0" fontId="25" fillId="0" borderId="17" xfId="42" applyFont="1" applyFill="1" applyBorder="1" applyAlignment="1" applyProtection="1">
      <alignment horizontal="center" vertical="center"/>
    </xf>
    <xf numFmtId="0" fontId="25" fillId="0" borderId="15" xfId="42" applyFont="1" applyFill="1" applyBorder="1" applyAlignment="1" applyProtection="1">
      <alignment horizontal="center" vertical="center"/>
    </xf>
    <xf numFmtId="0" fontId="25" fillId="0" borderId="16" xfId="42" applyFont="1" applyFill="1" applyBorder="1" applyAlignment="1" applyProtection="1">
      <alignment horizontal="center" vertical="center"/>
    </xf>
    <xf numFmtId="0" fontId="25" fillId="0" borderId="52" xfId="42" applyFont="1" applyFill="1" applyBorder="1" applyAlignment="1" applyProtection="1">
      <alignment horizontal="center" vertical="center"/>
    </xf>
    <xf numFmtId="0" fontId="25" fillId="0" borderId="43" xfId="42" applyFont="1" applyFill="1" applyBorder="1" applyProtection="1"/>
    <xf numFmtId="170" fontId="25" fillId="0" borderId="50" xfId="51" applyNumberFormat="1" applyFont="1" applyFill="1" applyBorder="1" applyProtection="1">
      <protection locked="0"/>
    </xf>
    <xf numFmtId="0" fontId="25" fillId="0" borderId="12" xfId="42" applyFont="1" applyFill="1" applyBorder="1" applyAlignment="1" applyProtection="1">
      <alignment horizontal="center" vertical="center"/>
    </xf>
    <xf numFmtId="0" fontId="33" fillId="0" borderId="10" xfId="0" applyFont="1" applyBorder="1" applyAlignment="1">
      <alignment horizontal="justify" wrapText="1"/>
    </xf>
    <xf numFmtId="170" fontId="25" fillId="0" borderId="46" xfId="51" applyNumberFormat="1" applyFont="1" applyFill="1" applyBorder="1" applyProtection="1">
      <protection locked="0"/>
    </xf>
    <xf numFmtId="0" fontId="33" fillId="0" borderId="10" xfId="0" applyFont="1" applyBorder="1" applyAlignment="1">
      <alignment wrapText="1"/>
    </xf>
    <xf numFmtId="0" fontId="25" fillId="0" borderId="14" xfId="42" applyFont="1" applyFill="1" applyBorder="1" applyAlignment="1" applyProtection="1">
      <alignment horizontal="center" vertical="center"/>
    </xf>
    <xf numFmtId="170" fontId="25" fillId="0" borderId="68" xfId="51" applyNumberFormat="1" applyFont="1" applyFill="1" applyBorder="1" applyProtection="1">
      <protection locked="0"/>
    </xf>
    <xf numFmtId="0" fontId="33" fillId="0" borderId="21" xfId="0" applyFont="1" applyBorder="1" applyAlignment="1">
      <alignment wrapText="1"/>
    </xf>
    <xf numFmtId="170" fontId="24" fillId="0" borderId="16" xfId="51" applyNumberFormat="1" applyFont="1" applyFill="1" applyBorder="1" applyProtection="1"/>
    <xf numFmtId="0" fontId="72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/>
    <xf numFmtId="0" fontId="73" fillId="0" borderId="0" xfId="0" applyFont="1" applyFill="1" applyProtection="1">
      <protection locked="0"/>
    </xf>
    <xf numFmtId="0" fontId="74" fillId="0" borderId="0" xfId="0" applyFont="1" applyFill="1" applyProtection="1">
      <protection locked="0"/>
    </xf>
    <xf numFmtId="0" fontId="74" fillId="0" borderId="0" xfId="0" applyFont="1" applyFill="1" applyProtection="1"/>
    <xf numFmtId="0" fontId="74" fillId="0" borderId="0" xfId="0" applyFont="1" applyFill="1"/>
    <xf numFmtId="0" fontId="6" fillId="0" borderId="17" xfId="0" applyFont="1" applyFill="1" applyBorder="1" applyAlignment="1" applyProtection="1">
      <alignment horizontal="center" vertical="center" wrapText="1"/>
    </xf>
    <xf numFmtId="0" fontId="25" fillId="0" borderId="38" xfId="0" applyFont="1" applyFill="1" applyBorder="1" applyAlignment="1" applyProtection="1">
      <alignment horizontal="center" vertical="center"/>
    </xf>
    <xf numFmtId="0" fontId="25" fillId="0" borderId="43" xfId="0" applyFont="1" applyFill="1" applyBorder="1" applyAlignment="1" applyProtection="1">
      <alignment vertical="center" wrapText="1"/>
    </xf>
    <xf numFmtId="164" fontId="25" fillId="0" borderId="43" xfId="0" applyNumberFormat="1" applyFont="1" applyFill="1" applyBorder="1" applyAlignment="1" applyProtection="1">
      <alignment vertical="center"/>
      <protection locked="0"/>
    </xf>
    <xf numFmtId="164" fontId="24" fillId="0" borderId="57" xfId="0" applyNumberFormat="1" applyFont="1" applyFill="1" applyBorder="1" applyAlignment="1" applyProtection="1">
      <alignment vertical="center"/>
    </xf>
    <xf numFmtId="164" fontId="24" fillId="0" borderId="63" xfId="0" applyNumberFormat="1" applyFont="1" applyFill="1" applyBorder="1" applyAlignment="1" applyProtection="1">
      <alignment vertical="center"/>
    </xf>
    <xf numFmtId="0" fontId="24" fillId="0" borderId="17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vertical="center" wrapText="1"/>
    </xf>
    <xf numFmtId="0" fontId="0" fillId="0" borderId="83" xfId="0" applyFill="1" applyBorder="1" applyProtection="1"/>
    <xf numFmtId="0" fontId="4" fillId="0" borderId="83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19" fillId="0" borderId="0" xfId="42" applyFont="1" applyFill="1" applyAlignment="1" applyProtection="1">
      <alignment horizontal="center"/>
    </xf>
    <xf numFmtId="164" fontId="5" fillId="0" borderId="0" xfId="42" applyNumberFormat="1" applyFont="1" applyFill="1" applyBorder="1" applyAlignment="1" applyProtection="1">
      <alignment horizontal="center" vertical="center"/>
    </xf>
    <xf numFmtId="0" fontId="6" fillId="0" borderId="52" xfId="42" applyFont="1" applyFill="1" applyBorder="1" applyAlignment="1" applyProtection="1">
      <alignment horizontal="center" vertical="center" wrapText="1"/>
    </xf>
    <xf numFmtId="0" fontId="6" fillId="0" borderId="55" xfId="42" applyFont="1" applyFill="1" applyBorder="1" applyAlignment="1" applyProtection="1">
      <alignment horizontal="center" vertical="center" wrapText="1"/>
    </xf>
    <xf numFmtId="0" fontId="6" fillId="0" borderId="42" xfId="42" applyFont="1" applyFill="1" applyBorder="1" applyAlignment="1" applyProtection="1">
      <alignment horizontal="center"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164" fontId="26" fillId="0" borderId="42" xfId="42" applyNumberFormat="1" applyFont="1" applyFill="1" applyBorder="1" applyAlignment="1" applyProtection="1">
      <alignment horizontal="center" vertical="center"/>
    </xf>
    <xf numFmtId="164" fontId="26" fillId="0" borderId="62" xfId="42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30" xfId="0" applyNumberFormat="1" applyFont="1" applyFill="1" applyBorder="1" applyAlignment="1" applyProtection="1">
      <alignment horizontal="center" vertical="center" wrapText="1"/>
    </xf>
    <xf numFmtId="164" fontId="26" fillId="0" borderId="28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6" fillId="0" borderId="31" xfId="0" applyNumberFormat="1" applyFont="1" applyFill="1" applyBorder="1" applyAlignment="1" applyProtection="1">
      <alignment horizontal="center" vertical="center" wrapText="1"/>
    </xf>
    <xf numFmtId="164" fontId="26" fillId="0" borderId="4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0" xfId="0" applyNumberFormat="1" applyFont="1" applyFill="1" applyAlignment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right" wrapText="1"/>
    </xf>
    <xf numFmtId="164" fontId="14" fillId="0" borderId="0" xfId="0" applyNumberFormat="1" applyFont="1" applyFill="1" applyAlignment="1">
      <alignment horizontal="center" textRotation="180" wrapText="1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26" fillId="0" borderId="26" xfId="0" applyNumberFormat="1" applyFont="1" applyFill="1" applyBorder="1" applyAlignment="1">
      <alignment horizontal="center" vertical="center" wrapText="1"/>
    </xf>
    <xf numFmtId="164" fontId="6" fillId="0" borderId="81" xfId="0" applyNumberFormat="1" applyFont="1" applyFill="1" applyBorder="1" applyAlignment="1">
      <alignment horizontal="center" vertical="center"/>
    </xf>
    <xf numFmtId="164" fontId="6" fillId="0" borderId="70" xfId="0" applyNumberFormat="1" applyFont="1" applyFill="1" applyBorder="1" applyAlignment="1">
      <alignment horizontal="center" vertical="center"/>
    </xf>
    <xf numFmtId="164" fontId="6" fillId="0" borderId="27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/>
    </xf>
    <xf numFmtId="164" fontId="27" fillId="0" borderId="36" xfId="0" applyNumberFormat="1" applyFont="1" applyFill="1" applyBorder="1" applyAlignment="1">
      <alignment horizontal="center" vertical="center" wrapText="1"/>
    </xf>
    <xf numFmtId="164" fontId="27" fillId="0" borderId="80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7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textRotation="180"/>
    </xf>
    <xf numFmtId="166" fontId="5" fillId="0" borderId="0" xfId="0" applyNumberFormat="1" applyFont="1" applyFill="1" applyBorder="1" applyAlignment="1">
      <alignment horizontal="center" vertical="center" wrapText="1"/>
    </xf>
    <xf numFmtId="164" fontId="0" fillId="0" borderId="74" xfId="0" applyNumberFormat="1" applyFill="1" applyBorder="1" applyAlignment="1" applyProtection="1">
      <alignment horizontal="left" vertical="center" wrapText="1"/>
      <protection locked="0"/>
    </xf>
    <xf numFmtId="164" fontId="0" fillId="0" borderId="79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7" fillId="0" borderId="36" xfId="0" applyNumberFormat="1" applyFont="1" applyFill="1" applyBorder="1" applyAlignment="1">
      <alignment horizontal="left" vertical="center" wrapText="1" indent="2"/>
    </xf>
    <xf numFmtId="164" fontId="27" fillId="0" borderId="80" xfId="0" applyNumberFormat="1" applyFont="1" applyFill="1" applyBorder="1" applyAlignment="1">
      <alignment horizontal="left" vertical="center" wrapText="1" indent="2"/>
    </xf>
    <xf numFmtId="164" fontId="0" fillId="0" borderId="29" xfId="0" applyNumberFormat="1" applyFill="1" applyBorder="1" applyAlignment="1" applyProtection="1">
      <alignment horizontal="left" vertical="center" wrapText="1"/>
      <protection locked="0"/>
    </xf>
    <xf numFmtId="164" fontId="0" fillId="0" borderId="49" xfId="0" applyNumberFormat="1" applyFill="1" applyBorder="1" applyAlignment="1" applyProtection="1">
      <alignment horizontal="left" vertical="center" wrapText="1"/>
      <protection locked="0"/>
    </xf>
    <xf numFmtId="164" fontId="4" fillId="0" borderId="20" xfId="0" applyNumberFormat="1" applyFont="1" applyFill="1" applyBorder="1" applyAlignment="1">
      <alignment horizontal="right" vertical="center"/>
    </xf>
    <xf numFmtId="166" fontId="37" fillId="0" borderId="37" xfId="0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40" fillId="0" borderId="0" xfId="42" applyNumberFormat="1" applyFont="1" applyFill="1" applyBorder="1" applyAlignment="1" applyProtection="1">
      <alignment horizontal="center" vertical="center" wrapText="1"/>
    </xf>
    <xf numFmtId="0" fontId="26" fillId="0" borderId="17" xfId="42" applyFont="1" applyFill="1" applyBorder="1" applyAlignment="1" applyProtection="1">
      <alignment horizontal="left"/>
    </xf>
    <xf numFmtId="0" fontId="26" fillId="0" borderId="15" xfId="42" applyFont="1" applyFill="1" applyBorder="1" applyAlignment="1" applyProtection="1">
      <alignment horizontal="left"/>
    </xf>
    <xf numFmtId="0" fontId="17" fillId="0" borderId="37" xfId="42" applyFont="1" applyFill="1" applyBorder="1" applyAlignment="1">
      <alignment horizontal="justify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80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center" vertical="center"/>
    </xf>
    <xf numFmtId="0" fontId="6" fillId="0" borderId="64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79" xfId="0" quotePrefix="1" applyFont="1" applyFill="1" applyBorder="1" applyAlignment="1" applyProtection="1">
      <alignment horizontal="center" vertical="center"/>
    </xf>
    <xf numFmtId="0" fontId="6" fillId="0" borderId="64" xfId="0" quotePrefix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left" vertical="center" wrapText="1" indent="1"/>
    </xf>
    <xf numFmtId="0" fontId="6" fillId="0" borderId="45" xfId="0" applyFont="1" applyFill="1" applyBorder="1" applyAlignment="1" applyProtection="1">
      <alignment horizontal="left" vertical="center" wrapText="1" inden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6" fillId="0" borderId="65" xfId="0" applyFont="1" applyFill="1" applyBorder="1" applyAlignment="1" applyProtection="1">
      <alignment horizontal="center" vertical="center" wrapText="1"/>
    </xf>
    <xf numFmtId="0" fontId="6" fillId="0" borderId="69" xfId="0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69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164" fontId="6" fillId="0" borderId="65" xfId="0" applyNumberFormat="1" applyFont="1" applyFill="1" applyBorder="1" applyAlignment="1" applyProtection="1">
      <alignment horizontal="center" vertical="center" wrapText="1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28" xfId="0" applyNumberFormat="1" applyFont="1" applyFill="1" applyBorder="1" applyAlignment="1">
      <alignment horizontal="center" vertical="center" wrapText="1"/>
    </xf>
    <xf numFmtId="164" fontId="6" fillId="0" borderId="66" xfId="0" applyNumberFormat="1" applyFont="1" applyFill="1" applyBorder="1" applyAlignment="1">
      <alignment horizontal="center" vertical="center" wrapText="1"/>
    </xf>
    <xf numFmtId="164" fontId="6" fillId="0" borderId="73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textRotation="180" wrapText="1"/>
    </xf>
    <xf numFmtId="164" fontId="6" fillId="0" borderId="48" xfId="0" applyNumberFormat="1" applyFont="1" applyFill="1" applyBorder="1" applyAlignment="1">
      <alignment horizontal="center" vertical="center" wrapText="1"/>
    </xf>
    <xf numFmtId="164" fontId="6" fillId="0" borderId="76" xfId="0" applyNumberFormat="1" applyFont="1" applyFill="1" applyBorder="1" applyAlignment="1">
      <alignment horizontal="center" vertical="center" wrapText="1"/>
    </xf>
    <xf numFmtId="164" fontId="6" fillId="0" borderId="81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>
      <alignment horizontal="center" vertical="center"/>
    </xf>
    <xf numFmtId="164" fontId="6" fillId="0" borderId="30" xfId="0" applyNumberFormat="1" applyFont="1" applyFill="1" applyBorder="1" applyAlignment="1">
      <alignment horizontal="center" vertical="center"/>
    </xf>
    <xf numFmtId="0" fontId="6" fillId="0" borderId="81" xfId="0" applyFont="1" applyFill="1" applyBorder="1" applyAlignment="1" applyProtection="1">
      <alignment horizontal="left" vertical="center" wrapText="1"/>
    </xf>
    <xf numFmtId="0" fontId="6" fillId="0" borderId="37" xfId="0" applyFont="1" applyFill="1" applyBorder="1" applyAlignment="1" applyProtection="1">
      <alignment horizontal="left" vertical="center" wrapText="1"/>
    </xf>
    <xf numFmtId="0" fontId="6" fillId="0" borderId="66" xfId="0" applyFont="1" applyFill="1" applyBorder="1" applyAlignment="1" applyProtection="1">
      <alignment horizontal="left" vertical="center" wrapText="1"/>
    </xf>
    <xf numFmtId="0" fontId="27" fillId="0" borderId="36" xfId="0" applyFont="1" applyFill="1" applyBorder="1" applyAlignment="1" applyProtection="1">
      <alignment horizontal="left" vertical="center"/>
    </xf>
    <xf numFmtId="0" fontId="27" fillId="0" borderId="45" xfId="0" applyFont="1" applyFill="1" applyBorder="1" applyAlignment="1" applyProtection="1">
      <alignment horizontal="left" vertical="center"/>
    </xf>
    <xf numFmtId="0" fontId="6" fillId="0" borderId="81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 applyProtection="1">
      <alignment horizontal="left" vertical="center"/>
    </xf>
    <xf numFmtId="0" fontId="24" fillId="0" borderId="45" xfId="0" applyFont="1" applyFill="1" applyBorder="1" applyAlignment="1" applyProtection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/>
    </xf>
    <xf numFmtId="0" fontId="26" fillId="0" borderId="8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right"/>
    </xf>
    <xf numFmtId="0" fontId="25" fillId="0" borderId="37" xfId="0" applyFont="1" applyFill="1" applyBorder="1" applyAlignment="1">
      <alignment horizontal="justify" vertical="center" wrapText="1"/>
    </xf>
    <xf numFmtId="0" fontId="39" fillId="0" borderId="0" xfId="44" applyFont="1" applyFill="1" applyAlignment="1" applyProtection="1">
      <alignment horizontal="left"/>
    </xf>
    <xf numFmtId="0" fontId="43" fillId="0" borderId="0" xfId="44" applyFont="1" applyFill="1" applyAlignment="1" applyProtection="1">
      <alignment horizontal="center" vertical="center" wrapText="1"/>
    </xf>
    <xf numFmtId="0" fontId="43" fillId="0" borderId="0" xfId="44" applyFont="1" applyFill="1" applyAlignment="1" applyProtection="1">
      <alignment horizontal="center" vertical="center"/>
    </xf>
    <xf numFmtId="0" fontId="44" fillId="0" borderId="0" xfId="44" applyFont="1" applyFill="1" applyBorder="1" applyAlignment="1" applyProtection="1">
      <alignment horizontal="right"/>
    </xf>
    <xf numFmtId="0" fontId="45" fillId="0" borderId="59" xfId="44" applyFont="1" applyFill="1" applyBorder="1" applyAlignment="1" applyProtection="1">
      <alignment horizontal="center" vertical="center" wrapText="1"/>
    </xf>
    <xf numFmtId="0" fontId="45" fillId="0" borderId="13" xfId="44" applyFont="1" applyFill="1" applyBorder="1" applyAlignment="1" applyProtection="1">
      <alignment horizontal="center" vertical="center" wrapText="1"/>
    </xf>
    <xf numFmtId="0" fontId="45" fillId="0" borderId="38" xfId="44" applyFont="1" applyFill="1" applyBorder="1" applyAlignment="1" applyProtection="1">
      <alignment horizontal="center" vertical="center" wrapText="1"/>
    </xf>
    <xf numFmtId="0" fontId="46" fillId="0" borderId="60" xfId="43" applyFont="1" applyFill="1" applyBorder="1" applyAlignment="1" applyProtection="1">
      <alignment horizontal="center" vertical="center" textRotation="90"/>
    </xf>
    <xf numFmtId="0" fontId="46" fillId="0" borderId="19" xfId="43" applyFont="1" applyFill="1" applyBorder="1" applyAlignment="1" applyProtection="1">
      <alignment horizontal="center" vertical="center" textRotation="90"/>
    </xf>
    <xf numFmtId="0" fontId="46" fillId="0" borderId="43" xfId="43" applyFont="1" applyFill="1" applyBorder="1" applyAlignment="1" applyProtection="1">
      <alignment horizontal="center" vertical="center" textRotation="90"/>
    </xf>
    <xf numFmtId="0" fontId="44" fillId="0" borderId="42" xfId="44" applyFont="1" applyFill="1" applyBorder="1" applyAlignment="1" applyProtection="1">
      <alignment horizontal="center" vertical="center" wrapText="1"/>
    </xf>
    <xf numFmtId="0" fontId="44" fillId="0" borderId="10" xfId="44" applyFont="1" applyFill="1" applyBorder="1" applyAlignment="1" applyProtection="1">
      <alignment horizontal="center" vertical="center" wrapText="1"/>
    </xf>
    <xf numFmtId="0" fontId="44" fillId="0" borderId="61" xfId="44" applyFont="1" applyFill="1" applyBorder="1" applyAlignment="1" applyProtection="1">
      <alignment horizontal="center" vertical="center" wrapText="1"/>
    </xf>
    <xf numFmtId="0" fontId="44" fillId="0" borderId="57" xfId="44" applyFont="1" applyFill="1" applyBorder="1" applyAlignment="1" applyProtection="1">
      <alignment horizontal="center" vertical="center" wrapText="1"/>
    </xf>
    <xf numFmtId="0" fontId="44" fillId="0" borderId="10" xfId="44" applyFont="1" applyFill="1" applyBorder="1" applyAlignment="1" applyProtection="1">
      <alignment horizontal="center" wrapText="1"/>
    </xf>
    <xf numFmtId="0" fontId="44" fillId="0" borderId="18" xfId="44" applyFont="1" applyFill="1" applyBorder="1" applyAlignment="1" applyProtection="1">
      <alignment horizontal="center" wrapText="1"/>
    </xf>
    <xf numFmtId="0" fontId="39" fillId="0" borderId="0" xfId="44" applyFont="1" applyFill="1" applyAlignment="1" applyProtection="1">
      <alignment horizontal="center"/>
    </xf>
    <xf numFmtId="0" fontId="27" fillId="0" borderId="0" xfId="43" applyFont="1" applyFill="1" applyAlignment="1" applyProtection="1">
      <alignment horizontal="center" vertical="center" wrapText="1"/>
    </xf>
    <xf numFmtId="0" fontId="19" fillId="0" borderId="0" xfId="43" applyFont="1" applyFill="1" applyAlignment="1" applyProtection="1">
      <alignment horizontal="center" vertical="center" wrapText="1"/>
    </xf>
    <xf numFmtId="0" fontId="29" fillId="0" borderId="0" xfId="43" applyFont="1" applyFill="1" applyBorder="1" applyAlignment="1" applyProtection="1">
      <alignment horizontal="right" vertical="center"/>
    </xf>
    <xf numFmtId="0" fontId="19" fillId="0" borderId="52" xfId="43" applyFont="1" applyFill="1" applyBorder="1" applyAlignment="1" applyProtection="1">
      <alignment horizontal="center" vertical="center" wrapText="1"/>
    </xf>
    <xf numFmtId="0" fontId="19" fillId="0" borderId="12" xfId="43" applyFont="1" applyFill="1" applyBorder="1" applyAlignment="1" applyProtection="1">
      <alignment horizontal="center" vertical="center" wrapText="1"/>
    </xf>
    <xf numFmtId="0" fontId="46" fillId="0" borderId="42" xfId="43" applyFont="1" applyFill="1" applyBorder="1" applyAlignment="1" applyProtection="1">
      <alignment horizontal="center" vertical="center" textRotation="90"/>
    </xf>
    <xf numFmtId="0" fontId="46" fillId="0" borderId="10" xfId="43" applyFont="1" applyFill="1" applyBorder="1" applyAlignment="1" applyProtection="1">
      <alignment horizontal="center" vertical="center" textRotation="90"/>
    </xf>
    <xf numFmtId="0" fontId="4" fillId="0" borderId="62" xfId="43" applyFont="1" applyFill="1" applyBorder="1" applyAlignment="1" applyProtection="1">
      <alignment horizontal="center" vertical="center" wrapText="1"/>
    </xf>
    <xf numFmtId="0" fontId="4" fillId="0" borderId="18" xfId="43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</cellXfs>
  <cellStyles count="52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" xfId="51" builtinId="3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 2" xfId="49"/>
    <cellStyle name="Normál 3" xfId="50"/>
    <cellStyle name="Normál_KVRENMUNKA" xfId="42"/>
    <cellStyle name="Normál_VAGYONK" xfId="43"/>
    <cellStyle name="Normál_VAGYONKIM" xfId="44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1"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B27"/>
  <sheetViews>
    <sheetView workbookViewId="0">
      <selection activeCell="B27" sqref="B27"/>
    </sheetView>
  </sheetViews>
  <sheetFormatPr defaultRowHeight="12.75"/>
  <cols>
    <col min="1" max="1" width="46.33203125" style="241" customWidth="1"/>
    <col min="2" max="2" width="66.1640625" style="241" customWidth="1"/>
    <col min="3" max="16384" width="9.33203125" style="241"/>
  </cols>
  <sheetData>
    <row r="1" spans="1:2" ht="18.75">
      <c r="A1" s="396" t="s">
        <v>112</v>
      </c>
    </row>
    <row r="3" spans="1:2">
      <c r="A3" s="397"/>
      <c r="B3" s="397"/>
    </row>
    <row r="4" spans="1:2" ht="15.75">
      <c r="A4" s="372" t="s">
        <v>507</v>
      </c>
      <c r="B4" s="398"/>
    </row>
    <row r="5" spans="1:2" s="399" customFormat="1">
      <c r="A5" s="397"/>
      <c r="B5" s="397"/>
    </row>
    <row r="6" spans="1:2">
      <c r="A6" s="397" t="s">
        <v>510</v>
      </c>
      <c r="B6" s="397" t="s">
        <v>511</v>
      </c>
    </row>
    <row r="7" spans="1:2">
      <c r="A7" s="397" t="s">
        <v>512</v>
      </c>
      <c r="B7" s="397" t="s">
        <v>513</v>
      </c>
    </row>
    <row r="8" spans="1:2">
      <c r="A8" s="397" t="s">
        <v>514</v>
      </c>
      <c r="B8" s="397" t="s">
        <v>515</v>
      </c>
    </row>
    <row r="9" spans="1:2">
      <c r="A9" s="397"/>
      <c r="B9" s="397"/>
    </row>
    <row r="10" spans="1:2" ht="15.75">
      <c r="A10" s="372" t="str">
        <f>+CONCATENATE(LEFT(A4,4),". évi módosított előirányzat BEVÉTELEK")</f>
        <v>2014. évi módosított előirányzat BEVÉTELEK</v>
      </c>
      <c r="B10" s="398"/>
    </row>
    <row r="11" spans="1:2">
      <c r="A11" s="397"/>
      <c r="B11" s="397"/>
    </row>
    <row r="12" spans="1:2" s="399" customFormat="1">
      <c r="A12" s="397" t="s">
        <v>516</v>
      </c>
      <c r="B12" s="397" t="s">
        <v>519</v>
      </c>
    </row>
    <row r="13" spans="1:2">
      <c r="A13" s="397" t="s">
        <v>517</v>
      </c>
      <c r="B13" s="397" t="s">
        <v>520</v>
      </c>
    </row>
    <row r="14" spans="1:2">
      <c r="A14" s="397" t="s">
        <v>518</v>
      </c>
      <c r="B14" s="397" t="s">
        <v>521</v>
      </c>
    </row>
    <row r="15" spans="1:2">
      <c r="A15" s="397"/>
      <c r="B15" s="397"/>
    </row>
    <row r="16" spans="1:2" ht="15.75">
      <c r="A16" s="372" t="str">
        <f>+CONCATENATE(LEFT(A4,4),". évi eredeti előirányzat KIADÁSOK")</f>
        <v>2014. évi eredeti előirányzat KIADÁSOK</v>
      </c>
      <c r="B16" s="398"/>
    </row>
    <row r="17" spans="1:2">
      <c r="A17" s="397"/>
      <c r="B17" s="397"/>
    </row>
    <row r="18" spans="1:2">
      <c r="A18" s="397" t="s">
        <v>522</v>
      </c>
      <c r="B18" s="397" t="s">
        <v>526</v>
      </c>
    </row>
    <row r="19" spans="1:2">
      <c r="A19" s="397" t="s">
        <v>508</v>
      </c>
      <c r="B19" s="397" t="s">
        <v>527</v>
      </c>
    </row>
    <row r="20" spans="1:2">
      <c r="A20" s="397" t="s">
        <v>523</v>
      </c>
      <c r="B20" s="397" t="s">
        <v>528</v>
      </c>
    </row>
    <row r="21" spans="1:2">
      <c r="A21" s="397"/>
      <c r="B21" s="397"/>
    </row>
    <row r="22" spans="1:2" ht="15.75">
      <c r="A22" s="372" t="str">
        <f>+CONCATENATE(LEFT(A4,4),". évi módosított előirányzat KIADÁSOK")</f>
        <v>2014. évi módosított előirányzat KIADÁSOK</v>
      </c>
      <c r="B22" s="398"/>
    </row>
    <row r="23" spans="1:2">
      <c r="A23" s="397"/>
      <c r="B23" s="397"/>
    </row>
    <row r="24" spans="1:2">
      <c r="A24" s="397" t="s">
        <v>524</v>
      </c>
      <c r="B24" s="397" t="s">
        <v>531</v>
      </c>
    </row>
    <row r="25" spans="1:2">
      <c r="A25" s="397" t="s">
        <v>509</v>
      </c>
      <c r="B25" s="397" t="s">
        <v>530</v>
      </c>
    </row>
    <row r="26" spans="1:2">
      <c r="A26" s="397" t="s">
        <v>525</v>
      </c>
      <c r="B26" s="397" t="s">
        <v>529</v>
      </c>
    </row>
    <row r="27" spans="1:2">
      <c r="A27" s="397"/>
      <c r="B27" s="397"/>
    </row>
  </sheetData>
  <phoneticPr fontId="0" type="noConversion"/>
  <pageMargins left="1.0629921259842521" right="1.0236220472440944" top="0.78740157480314965" bottom="0.78740157480314965" header="0.5" footer="0.5"/>
  <pageSetup paperSize="8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33"/>
  <sheetViews>
    <sheetView workbookViewId="0">
      <selection activeCell="D4" sqref="D4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653" t="s">
        <v>1</v>
      </c>
      <c r="B1" s="653"/>
      <c r="C1" s="653"/>
      <c r="D1" s="653"/>
      <c r="E1" s="653"/>
      <c r="F1" s="653"/>
      <c r="G1" s="653"/>
      <c r="H1" s="652" t="str">
        <f>+CONCATENATE("3. melléklet a ……/",LEFT(ÖSSZEFÜGGÉSEK!A4,4)+1,". (……) önkormányzati rendelethez")</f>
        <v>3. melléklet a ……/2015. (……) önkormányzati rendelethez</v>
      </c>
    </row>
    <row r="2" spans="1:8" ht="22.5" customHeight="1" thickBot="1">
      <c r="A2" s="27"/>
      <c r="B2" s="10"/>
      <c r="C2" s="10"/>
      <c r="D2" s="10"/>
      <c r="E2" s="10"/>
      <c r="F2" s="654" t="s">
        <v>53</v>
      </c>
      <c r="G2" s="654"/>
      <c r="H2" s="652"/>
    </row>
    <row r="3" spans="1:8" s="6" customFormat="1" ht="50.25" customHeight="1" thickBot="1">
      <c r="A3" s="28" t="s">
        <v>57</v>
      </c>
      <c r="B3" s="29" t="s">
        <v>58</v>
      </c>
      <c r="C3" s="29" t="s">
        <v>59</v>
      </c>
      <c r="D3" s="29" t="str">
        <f>+CONCATENATE("Felhasználás ",LEFT(ÖSSZEFÜGGÉSEK!A4,4)-1,". XII.31-ig")</f>
        <v>Felhasználás 2013. XII.31-ig</v>
      </c>
      <c r="E3" s="29" t="str">
        <f>+CONCATENATE(LEFT(ÖSSZEFÜGGÉSEK!A4,4),". évi módosított előirányzat")</f>
        <v>2014. évi módosított előirányzat</v>
      </c>
      <c r="F3" s="105" t="str">
        <f>+CONCATENATE(LEFT(ÖSSZEFÜGGÉSEK!A4,4),". évi teljesítés")</f>
        <v>2014. évi teljesítés</v>
      </c>
      <c r="G3" s="104" t="str">
        <f>+CONCATENATE("Összes teljesítés ",LEFT(ÖSSZEFÜGGÉSEK!A4,4),". dec. 31-ig")</f>
        <v>Összes teljesítés 2014. dec. 31-ig</v>
      </c>
      <c r="H3" s="652"/>
    </row>
    <row r="4" spans="1:8" s="10" customFormat="1" ht="12" customHeight="1" thickBot="1">
      <c r="A4" s="366" t="s">
        <v>416</v>
      </c>
      <c r="B4" s="367" t="s">
        <v>417</v>
      </c>
      <c r="C4" s="367" t="s">
        <v>418</v>
      </c>
      <c r="D4" s="367" t="s">
        <v>419</v>
      </c>
      <c r="E4" s="367" t="s">
        <v>420</v>
      </c>
      <c r="F4" s="50" t="s">
        <v>497</v>
      </c>
      <c r="G4" s="368" t="s">
        <v>532</v>
      </c>
      <c r="H4" s="652"/>
    </row>
    <row r="5" spans="1:8" ht="15.95" customHeight="1">
      <c r="A5" s="7"/>
      <c r="B5" s="2"/>
      <c r="C5" s="11"/>
      <c r="D5" s="2"/>
      <c r="E5" s="2"/>
      <c r="F5" s="51"/>
      <c r="G5" s="52">
        <f t="shared" ref="G5:G23" si="0">+D5+F5</f>
        <v>0</v>
      </c>
      <c r="H5" s="652"/>
    </row>
    <row r="6" spans="1:8" ht="15.95" customHeight="1">
      <c r="A6" s="7"/>
      <c r="B6" s="2"/>
      <c r="C6" s="11"/>
      <c r="D6" s="2"/>
      <c r="E6" s="2"/>
      <c r="F6" s="51"/>
      <c r="G6" s="52">
        <f t="shared" si="0"/>
        <v>0</v>
      </c>
      <c r="H6" s="652"/>
    </row>
    <row r="7" spans="1:8" ht="15.95" customHeight="1">
      <c r="A7" s="7"/>
      <c r="B7" s="2"/>
      <c r="C7" s="11"/>
      <c r="D7" s="2"/>
      <c r="E7" s="2"/>
      <c r="F7" s="51"/>
      <c r="G7" s="52">
        <f t="shared" si="0"/>
        <v>0</v>
      </c>
      <c r="H7" s="652"/>
    </row>
    <row r="8" spans="1:8" ht="15.95" customHeight="1">
      <c r="A8" s="12"/>
      <c r="B8" s="2"/>
      <c r="C8" s="11"/>
      <c r="D8" s="2"/>
      <c r="E8" s="2"/>
      <c r="F8" s="51"/>
      <c r="G8" s="52">
        <f t="shared" si="0"/>
        <v>0</v>
      </c>
      <c r="H8" s="652"/>
    </row>
    <row r="9" spans="1:8" ht="15.95" customHeight="1">
      <c r="A9" s="7"/>
      <c r="B9" s="2"/>
      <c r="C9" s="11"/>
      <c r="D9" s="2"/>
      <c r="E9" s="2"/>
      <c r="F9" s="51"/>
      <c r="G9" s="52">
        <f t="shared" si="0"/>
        <v>0</v>
      </c>
      <c r="H9" s="652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652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652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652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652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652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652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652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652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652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652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652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652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652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652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652"/>
    </row>
    <row r="25" spans="1:8">
      <c r="F25" s="17"/>
      <c r="G25" s="17"/>
      <c r="H25" s="530"/>
    </row>
    <row r="26" spans="1:8">
      <c r="H26" s="530"/>
    </row>
    <row r="27" spans="1:8">
      <c r="H27" s="530"/>
    </row>
    <row r="28" spans="1:8">
      <c r="H28" s="530"/>
    </row>
    <row r="29" spans="1:8">
      <c r="H29" s="530"/>
    </row>
    <row r="30" spans="1:8">
      <c r="H30" s="530"/>
    </row>
    <row r="31" spans="1:8">
      <c r="H31" s="530"/>
    </row>
    <row r="32" spans="1:8">
      <c r="H32" s="530"/>
    </row>
    <row r="33" spans="8:8">
      <c r="H33" s="530"/>
    </row>
  </sheetData>
  <sheetProtection sheet="1" objects="1" scenarios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1" bottom="0.98425196850393704" header="0.5" footer="0.5"/>
  <pageSetup paperSize="0" scale="0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H24"/>
  <sheetViews>
    <sheetView zoomScaleSheetLayoutView="130" workbookViewId="0">
      <selection activeCell="H1" sqref="H1:H24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653" t="s">
        <v>2</v>
      </c>
      <c r="B1" s="653"/>
      <c r="C1" s="653"/>
      <c r="D1" s="653"/>
      <c r="E1" s="653"/>
      <c r="F1" s="653"/>
      <c r="G1" s="653"/>
      <c r="H1" s="655" t="str">
        <f>+CONCATENATE("4. melléklet a ……/",LEFT(ÖSSZEFÜGGÉSEK!A4,4)+1,". (……) önkormányzati rendelethez")</f>
        <v>4. melléklet a ……/2015. (……) önkormányzati rendelethez</v>
      </c>
    </row>
    <row r="2" spans="1:8" ht="23.25" customHeight="1" thickBot="1">
      <c r="A2" s="27"/>
      <c r="B2" s="10"/>
      <c r="C2" s="10"/>
      <c r="D2" s="10"/>
      <c r="E2" s="10"/>
      <c r="F2" s="654" t="s">
        <v>53</v>
      </c>
      <c r="G2" s="654"/>
      <c r="H2" s="655"/>
    </row>
    <row r="3" spans="1:8" s="6" customFormat="1" ht="48.75" customHeight="1" thickBot="1">
      <c r="A3" s="28" t="s">
        <v>60</v>
      </c>
      <c r="B3" s="29" t="s">
        <v>58</v>
      </c>
      <c r="C3" s="29" t="s">
        <v>59</v>
      </c>
      <c r="D3" s="29" t="str">
        <f>+'3.sz.mell.'!D3</f>
        <v>Felhasználás 2013. XII.31-ig</v>
      </c>
      <c r="E3" s="29" t="str">
        <f>+'3.sz.mell.'!E3</f>
        <v>2014. évi módosított előirányzat</v>
      </c>
      <c r="F3" s="105" t="str">
        <f>+'3.sz.mell.'!F3</f>
        <v>2014. évi teljesítés</v>
      </c>
      <c r="G3" s="104" t="str">
        <f>+'3.sz.mell.'!G3</f>
        <v>Összes teljesítés 2014. dec. 31-ig</v>
      </c>
      <c r="H3" s="655"/>
    </row>
    <row r="4" spans="1:8" s="10" customFormat="1" ht="15" customHeight="1" thickBot="1">
      <c r="A4" s="366" t="s">
        <v>416</v>
      </c>
      <c r="B4" s="367" t="s">
        <v>417</v>
      </c>
      <c r="C4" s="367" t="s">
        <v>418</v>
      </c>
      <c r="D4" s="367" t="s">
        <v>419</v>
      </c>
      <c r="E4" s="367" t="s">
        <v>420</v>
      </c>
      <c r="F4" s="50" t="s">
        <v>497</v>
      </c>
      <c r="G4" s="368" t="s">
        <v>532</v>
      </c>
      <c r="H4" s="655"/>
    </row>
    <row r="5" spans="1:8" ht="15.95" customHeight="1">
      <c r="A5" s="18"/>
      <c r="B5" s="2"/>
      <c r="C5" s="242"/>
      <c r="D5" s="2"/>
      <c r="E5" s="2"/>
      <c r="F5" s="51"/>
      <c r="G5" s="52">
        <f t="shared" ref="G5:G23" si="0">+D5+F5</f>
        <v>0</v>
      </c>
      <c r="H5" s="655"/>
    </row>
    <row r="6" spans="1:8" ht="15.95" customHeight="1">
      <c r="A6" s="18"/>
      <c r="B6" s="2"/>
      <c r="C6" s="242"/>
      <c r="D6" s="2"/>
      <c r="E6" s="2"/>
      <c r="F6" s="51"/>
      <c r="G6" s="52">
        <f t="shared" si="0"/>
        <v>0</v>
      </c>
      <c r="H6" s="655"/>
    </row>
    <row r="7" spans="1:8" ht="15.95" customHeight="1">
      <c r="A7" s="18"/>
      <c r="B7" s="2"/>
      <c r="C7" s="242"/>
      <c r="D7" s="2"/>
      <c r="E7" s="2"/>
      <c r="F7" s="51"/>
      <c r="G7" s="52">
        <f t="shared" si="0"/>
        <v>0</v>
      </c>
      <c r="H7" s="655"/>
    </row>
    <row r="8" spans="1:8" ht="15.95" customHeight="1">
      <c r="A8" s="18"/>
      <c r="B8" s="2"/>
      <c r="C8" s="242"/>
      <c r="D8" s="2"/>
      <c r="E8" s="2"/>
      <c r="F8" s="51"/>
      <c r="G8" s="52">
        <f t="shared" si="0"/>
        <v>0</v>
      </c>
      <c r="H8" s="655"/>
    </row>
    <row r="9" spans="1:8" ht="15.95" customHeight="1">
      <c r="A9" s="18"/>
      <c r="B9" s="2"/>
      <c r="C9" s="242"/>
      <c r="D9" s="2"/>
      <c r="E9" s="2"/>
      <c r="F9" s="51"/>
      <c r="G9" s="52">
        <f t="shared" si="0"/>
        <v>0</v>
      </c>
      <c r="H9" s="655"/>
    </row>
    <row r="10" spans="1:8" ht="15.95" customHeight="1">
      <c r="A10" s="18"/>
      <c r="B10" s="2"/>
      <c r="C10" s="242"/>
      <c r="D10" s="2"/>
      <c r="E10" s="2"/>
      <c r="F10" s="51"/>
      <c r="G10" s="52">
        <f t="shared" si="0"/>
        <v>0</v>
      </c>
      <c r="H10" s="655"/>
    </row>
    <row r="11" spans="1:8" ht="15.95" customHeight="1">
      <c r="A11" s="18"/>
      <c r="B11" s="2"/>
      <c r="C11" s="242"/>
      <c r="D11" s="2"/>
      <c r="E11" s="2"/>
      <c r="F11" s="51"/>
      <c r="G11" s="52">
        <f t="shared" si="0"/>
        <v>0</v>
      </c>
      <c r="H11" s="655"/>
    </row>
    <row r="12" spans="1:8" ht="15.95" customHeight="1">
      <c r="A12" s="18"/>
      <c r="B12" s="2"/>
      <c r="C12" s="242"/>
      <c r="D12" s="2"/>
      <c r="E12" s="2"/>
      <c r="F12" s="51"/>
      <c r="G12" s="52">
        <f t="shared" si="0"/>
        <v>0</v>
      </c>
      <c r="H12" s="655"/>
    </row>
    <row r="13" spans="1:8" ht="15.95" customHeight="1">
      <c r="A13" s="18"/>
      <c r="B13" s="2"/>
      <c r="C13" s="242"/>
      <c r="D13" s="2"/>
      <c r="E13" s="2"/>
      <c r="F13" s="51"/>
      <c r="G13" s="52">
        <f t="shared" si="0"/>
        <v>0</v>
      </c>
      <c r="H13" s="655"/>
    </row>
    <row r="14" spans="1:8" ht="15.95" customHeight="1">
      <c r="A14" s="18"/>
      <c r="B14" s="2"/>
      <c r="C14" s="242"/>
      <c r="D14" s="2"/>
      <c r="E14" s="2"/>
      <c r="F14" s="51"/>
      <c r="G14" s="52">
        <f t="shared" si="0"/>
        <v>0</v>
      </c>
      <c r="H14" s="655"/>
    </row>
    <row r="15" spans="1:8" ht="15.95" customHeight="1">
      <c r="A15" s="18"/>
      <c r="B15" s="2"/>
      <c r="C15" s="242"/>
      <c r="D15" s="2"/>
      <c r="E15" s="2"/>
      <c r="F15" s="51"/>
      <c r="G15" s="52">
        <f t="shared" si="0"/>
        <v>0</v>
      </c>
      <c r="H15" s="655"/>
    </row>
    <row r="16" spans="1:8" ht="15.95" customHeight="1">
      <c r="A16" s="18"/>
      <c r="B16" s="2"/>
      <c r="C16" s="242"/>
      <c r="D16" s="2"/>
      <c r="E16" s="2"/>
      <c r="F16" s="51"/>
      <c r="G16" s="52">
        <f t="shared" si="0"/>
        <v>0</v>
      </c>
      <c r="H16" s="655"/>
    </row>
    <row r="17" spans="1:8" ht="15.95" customHeight="1">
      <c r="A17" s="18"/>
      <c r="B17" s="2"/>
      <c r="C17" s="242"/>
      <c r="D17" s="2"/>
      <c r="E17" s="2"/>
      <c r="F17" s="51"/>
      <c r="G17" s="52">
        <f t="shared" si="0"/>
        <v>0</v>
      </c>
      <c r="H17" s="655"/>
    </row>
    <row r="18" spans="1:8" ht="15.95" customHeight="1">
      <c r="A18" s="18"/>
      <c r="B18" s="2"/>
      <c r="C18" s="242"/>
      <c r="D18" s="2"/>
      <c r="E18" s="2"/>
      <c r="F18" s="51"/>
      <c r="G18" s="52">
        <f t="shared" si="0"/>
        <v>0</v>
      </c>
      <c r="H18" s="655"/>
    </row>
    <row r="19" spans="1:8" ht="15.95" customHeight="1">
      <c r="A19" s="18"/>
      <c r="B19" s="2"/>
      <c r="C19" s="242"/>
      <c r="D19" s="2"/>
      <c r="E19" s="2"/>
      <c r="F19" s="51"/>
      <c r="G19" s="52">
        <f t="shared" si="0"/>
        <v>0</v>
      </c>
      <c r="H19" s="655"/>
    </row>
    <row r="20" spans="1:8" ht="15.95" customHeight="1">
      <c r="A20" s="18"/>
      <c r="B20" s="2"/>
      <c r="C20" s="242"/>
      <c r="D20" s="2"/>
      <c r="E20" s="2"/>
      <c r="F20" s="51"/>
      <c r="G20" s="52">
        <f t="shared" si="0"/>
        <v>0</v>
      </c>
      <c r="H20" s="655"/>
    </row>
    <row r="21" spans="1:8" ht="15.95" customHeight="1">
      <c r="A21" s="18"/>
      <c r="B21" s="2"/>
      <c r="C21" s="242"/>
      <c r="D21" s="2"/>
      <c r="E21" s="2"/>
      <c r="F21" s="51"/>
      <c r="G21" s="52">
        <f t="shared" si="0"/>
        <v>0</v>
      </c>
      <c r="H21" s="655"/>
    </row>
    <row r="22" spans="1:8" ht="15.95" customHeight="1">
      <c r="A22" s="18"/>
      <c r="B22" s="2"/>
      <c r="C22" s="242"/>
      <c r="D22" s="2"/>
      <c r="E22" s="2"/>
      <c r="F22" s="51"/>
      <c r="G22" s="52">
        <f t="shared" si="0"/>
        <v>0</v>
      </c>
      <c r="H22" s="655"/>
    </row>
    <row r="23" spans="1:8" ht="15.95" customHeight="1" thickBot="1">
      <c r="A23" s="19"/>
      <c r="B23" s="3"/>
      <c r="C23" s="243"/>
      <c r="D23" s="3"/>
      <c r="E23" s="3"/>
      <c r="F23" s="53"/>
      <c r="G23" s="52">
        <f t="shared" si="0"/>
        <v>0</v>
      </c>
      <c r="H23" s="655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655"/>
    </row>
  </sheetData>
  <sheetProtection sheet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N48"/>
  <sheetViews>
    <sheetView zoomScale="130" zoomScaleNormal="130" zoomScaleSheetLayoutView="100" workbookViewId="0">
      <selection activeCell="P21" sqref="P21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677" t="s">
        <v>0</v>
      </c>
      <c r="B1" s="677"/>
      <c r="C1" s="677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66" t="str">
        <f>+CONCATENATE("5. melléklet a ……/",LEFT(ÖSSZEFÜGGÉSEK!A4,4)+1,". (……) önkormányzati rendelethez    ")</f>
        <v xml:space="preserve">5. melléklet a ……/2015.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75" t="s">
        <v>53</v>
      </c>
      <c r="M2" s="675"/>
      <c r="N2" s="666"/>
    </row>
    <row r="3" spans="1:14" ht="13.5" thickBot="1">
      <c r="A3" s="658" t="s">
        <v>94</v>
      </c>
      <c r="B3" s="657" t="s">
        <v>188</v>
      </c>
      <c r="C3" s="657"/>
      <c r="D3" s="657"/>
      <c r="E3" s="657"/>
      <c r="F3" s="657"/>
      <c r="G3" s="657"/>
      <c r="H3" s="657"/>
      <c r="I3" s="657"/>
      <c r="J3" s="664" t="s">
        <v>190</v>
      </c>
      <c r="K3" s="664"/>
      <c r="L3" s="664"/>
      <c r="M3" s="664"/>
      <c r="N3" s="666"/>
    </row>
    <row r="4" spans="1:14" ht="15" customHeight="1" thickBot="1">
      <c r="A4" s="659"/>
      <c r="B4" s="661" t="s">
        <v>191</v>
      </c>
      <c r="C4" s="656" t="s">
        <v>192</v>
      </c>
      <c r="D4" s="678" t="s">
        <v>186</v>
      </c>
      <c r="E4" s="678"/>
      <c r="F4" s="678"/>
      <c r="G4" s="678"/>
      <c r="H4" s="678"/>
      <c r="I4" s="678"/>
      <c r="J4" s="665"/>
      <c r="K4" s="665"/>
      <c r="L4" s="665"/>
      <c r="M4" s="665"/>
      <c r="N4" s="666"/>
    </row>
    <row r="5" spans="1:14" ht="21.75" thickBot="1">
      <c r="A5" s="659"/>
      <c r="B5" s="661"/>
      <c r="C5" s="656"/>
      <c r="D5" s="55" t="s">
        <v>191</v>
      </c>
      <c r="E5" s="55" t="s">
        <v>192</v>
      </c>
      <c r="F5" s="55" t="s">
        <v>191</v>
      </c>
      <c r="G5" s="55" t="s">
        <v>192</v>
      </c>
      <c r="H5" s="55" t="s">
        <v>191</v>
      </c>
      <c r="I5" s="55" t="s">
        <v>192</v>
      </c>
      <c r="J5" s="665"/>
      <c r="K5" s="665"/>
      <c r="L5" s="665"/>
      <c r="M5" s="665"/>
      <c r="N5" s="666"/>
    </row>
    <row r="6" spans="1:14" ht="32.25" thickBot="1">
      <c r="A6" s="660"/>
      <c r="B6" s="656" t="s">
        <v>187</v>
      </c>
      <c r="C6" s="656"/>
      <c r="D6" s="656" t="str">
        <f>+CONCATENATE(LEFT(ÖSSZEFÜGGÉSEK!A4,4),". előtt")</f>
        <v>2014. előtt</v>
      </c>
      <c r="E6" s="656"/>
      <c r="F6" s="656" t="str">
        <f>+CONCATENATE(LEFT(ÖSSZEFÜGGÉSEK!A4,4),". évi")</f>
        <v>2014. évi</v>
      </c>
      <c r="G6" s="656"/>
      <c r="H6" s="661" t="str">
        <f>+CONCATENATE(LEFT(ÖSSZEFÜGGÉSEK!A4,4),". után")</f>
        <v>2014. után</v>
      </c>
      <c r="I6" s="661"/>
      <c r="J6" s="54" t="str">
        <f>+D6</f>
        <v>2014. előtt</v>
      </c>
      <c r="K6" s="55" t="str">
        <f>+F6</f>
        <v>2014. évi</v>
      </c>
      <c r="L6" s="54" t="s">
        <v>39</v>
      </c>
      <c r="M6" s="55" t="str">
        <f>+CONCATENATE("Teljesítés %-a ",LEFT(ÖSSZEFÜGGÉSEK!A4,4),". XII. 31-ig")</f>
        <v>Teljesítés %-a 2014. XII. 31-ig</v>
      </c>
      <c r="N6" s="666"/>
    </row>
    <row r="7" spans="1:14" ht="13.5" thickBot="1">
      <c r="A7" s="56" t="s">
        <v>416</v>
      </c>
      <c r="B7" s="54" t="s">
        <v>417</v>
      </c>
      <c r="C7" s="54" t="s">
        <v>418</v>
      </c>
      <c r="D7" s="57" t="s">
        <v>419</v>
      </c>
      <c r="E7" s="55" t="s">
        <v>420</v>
      </c>
      <c r="F7" s="55" t="s">
        <v>497</v>
      </c>
      <c r="G7" s="55" t="s">
        <v>498</v>
      </c>
      <c r="H7" s="54" t="s">
        <v>499</v>
      </c>
      <c r="I7" s="57" t="s">
        <v>500</v>
      </c>
      <c r="J7" s="57" t="s">
        <v>533</v>
      </c>
      <c r="K7" s="57" t="s">
        <v>534</v>
      </c>
      <c r="L7" s="57" t="s">
        <v>535</v>
      </c>
      <c r="M7" s="58" t="s">
        <v>536</v>
      </c>
      <c r="N7" s="666"/>
    </row>
    <row r="8" spans="1:14">
      <c r="A8" s="59" t="s">
        <v>95</v>
      </c>
      <c r="B8" s="60"/>
      <c r="C8" s="80"/>
      <c r="D8" s="80"/>
      <c r="E8" s="91"/>
      <c r="F8" s="80"/>
      <c r="G8" s="80"/>
      <c r="H8" s="80"/>
      <c r="I8" s="80"/>
      <c r="J8" s="80"/>
      <c r="K8" s="80"/>
      <c r="L8" s="61">
        <f t="shared" ref="L8:L14" si="0">+J8+K8</f>
        <v>0</v>
      </c>
      <c r="M8" s="95" t="str">
        <f t="shared" ref="M8:M15" si="1">IF((C8&lt;&gt;0),ROUND((L8/C8)*100,1),"")</f>
        <v/>
      </c>
      <c r="N8" s="666"/>
    </row>
    <row r="9" spans="1:14">
      <c r="A9" s="62" t="s">
        <v>107</v>
      </c>
      <c r="B9" s="63"/>
      <c r="C9" s="64"/>
      <c r="D9" s="64"/>
      <c r="E9" s="64"/>
      <c r="F9" s="64"/>
      <c r="G9" s="64"/>
      <c r="H9" s="64"/>
      <c r="I9" s="64"/>
      <c r="J9" s="64"/>
      <c r="K9" s="64"/>
      <c r="L9" s="65">
        <f t="shared" si="0"/>
        <v>0</v>
      </c>
      <c r="M9" s="96" t="str">
        <f t="shared" si="1"/>
        <v/>
      </c>
      <c r="N9" s="666"/>
    </row>
    <row r="10" spans="1:14">
      <c r="A10" s="66" t="s">
        <v>96</v>
      </c>
      <c r="B10" s="67"/>
      <c r="C10" s="83"/>
      <c r="D10" s="83"/>
      <c r="E10" s="83"/>
      <c r="F10" s="83"/>
      <c r="G10" s="83"/>
      <c r="H10" s="83"/>
      <c r="I10" s="83"/>
      <c r="J10" s="83"/>
      <c r="K10" s="83"/>
      <c r="L10" s="65">
        <f t="shared" si="0"/>
        <v>0</v>
      </c>
      <c r="M10" s="96" t="str">
        <f t="shared" si="1"/>
        <v/>
      </c>
      <c r="N10" s="666"/>
    </row>
    <row r="11" spans="1:14">
      <c r="A11" s="66" t="s">
        <v>108</v>
      </c>
      <c r="B11" s="67"/>
      <c r="C11" s="83"/>
      <c r="D11" s="83"/>
      <c r="E11" s="83"/>
      <c r="F11" s="83"/>
      <c r="G11" s="83"/>
      <c r="H11" s="83"/>
      <c r="I11" s="83"/>
      <c r="J11" s="83"/>
      <c r="K11" s="83"/>
      <c r="L11" s="65">
        <f t="shared" si="0"/>
        <v>0</v>
      </c>
      <c r="M11" s="96" t="str">
        <f t="shared" si="1"/>
        <v/>
      </c>
      <c r="N11" s="666"/>
    </row>
    <row r="12" spans="1:14">
      <c r="A12" s="66" t="s">
        <v>97</v>
      </c>
      <c r="B12" s="67"/>
      <c r="C12" s="83"/>
      <c r="D12" s="83"/>
      <c r="E12" s="83"/>
      <c r="F12" s="83"/>
      <c r="G12" s="83"/>
      <c r="H12" s="83"/>
      <c r="I12" s="83"/>
      <c r="J12" s="83"/>
      <c r="K12" s="83"/>
      <c r="L12" s="65">
        <f t="shared" si="0"/>
        <v>0</v>
      </c>
      <c r="M12" s="96" t="str">
        <f t="shared" si="1"/>
        <v/>
      </c>
      <c r="N12" s="666"/>
    </row>
    <row r="13" spans="1:14">
      <c r="A13" s="66" t="s">
        <v>98</v>
      </c>
      <c r="B13" s="67"/>
      <c r="C13" s="83"/>
      <c r="D13" s="83"/>
      <c r="E13" s="83"/>
      <c r="F13" s="83"/>
      <c r="G13" s="83"/>
      <c r="H13" s="83"/>
      <c r="I13" s="83"/>
      <c r="J13" s="83"/>
      <c r="K13" s="83"/>
      <c r="L13" s="65">
        <f t="shared" si="0"/>
        <v>0</v>
      </c>
      <c r="M13" s="96" t="str">
        <f t="shared" si="1"/>
        <v/>
      </c>
      <c r="N13" s="666"/>
    </row>
    <row r="14" spans="1:14" ht="15" customHeight="1" thickBot="1">
      <c r="A14" s="68"/>
      <c r="B14" s="69"/>
      <c r="C14" s="87"/>
      <c r="D14" s="87"/>
      <c r="E14" s="87"/>
      <c r="F14" s="87"/>
      <c r="G14" s="87"/>
      <c r="H14" s="87"/>
      <c r="I14" s="87"/>
      <c r="J14" s="87"/>
      <c r="K14" s="87"/>
      <c r="L14" s="65">
        <f t="shared" si="0"/>
        <v>0</v>
      </c>
      <c r="M14" s="97" t="str">
        <f t="shared" si="1"/>
        <v/>
      </c>
      <c r="N14" s="666"/>
    </row>
    <row r="15" spans="1:14" ht="13.5" thickBot="1">
      <c r="A15" s="70" t="s">
        <v>100</v>
      </c>
      <c r="B15" s="71">
        <f t="shared" ref="B15:L15" si="2">B8+SUM(B10:B14)</f>
        <v>0</v>
      </c>
      <c r="C15" s="71">
        <f t="shared" si="2"/>
        <v>0</v>
      </c>
      <c r="D15" s="71">
        <f t="shared" si="2"/>
        <v>0</v>
      </c>
      <c r="E15" s="71">
        <f t="shared" si="2"/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M15" s="72" t="str">
        <f t="shared" si="1"/>
        <v/>
      </c>
      <c r="N15" s="666"/>
    </row>
    <row r="16" spans="1:14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666"/>
    </row>
    <row r="17" spans="1:14" ht="13.5" thickBot="1">
      <c r="A17" s="76" t="s">
        <v>99</v>
      </c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666"/>
    </row>
    <row r="18" spans="1:14">
      <c r="A18" s="79" t="s">
        <v>103</v>
      </c>
      <c r="B18" s="60"/>
      <c r="C18" s="80"/>
      <c r="D18" s="80"/>
      <c r="E18" s="91"/>
      <c r="F18" s="80"/>
      <c r="G18" s="80"/>
      <c r="H18" s="80"/>
      <c r="I18" s="80"/>
      <c r="J18" s="80"/>
      <c r="K18" s="80"/>
      <c r="L18" s="81">
        <f t="shared" ref="L18:L23" si="3">+J18+K18</f>
        <v>0</v>
      </c>
      <c r="M18" s="95" t="str">
        <f t="shared" ref="M18:M24" si="4">IF((C18&lt;&gt;0),ROUND((L18/C18)*100,1),"")</f>
        <v/>
      </c>
      <c r="N18" s="666"/>
    </row>
    <row r="19" spans="1:14">
      <c r="A19" s="82" t="s">
        <v>104</v>
      </c>
      <c r="B19" s="63"/>
      <c r="C19" s="83"/>
      <c r="D19" s="83"/>
      <c r="E19" s="83"/>
      <c r="F19" s="83"/>
      <c r="G19" s="83"/>
      <c r="H19" s="83"/>
      <c r="I19" s="83"/>
      <c r="J19" s="83"/>
      <c r="K19" s="83"/>
      <c r="L19" s="84">
        <f t="shared" si="3"/>
        <v>0</v>
      </c>
      <c r="M19" s="96" t="str">
        <f t="shared" si="4"/>
        <v/>
      </c>
      <c r="N19" s="666"/>
    </row>
    <row r="20" spans="1:14">
      <c r="A20" s="82" t="s">
        <v>105</v>
      </c>
      <c r="B20" s="67"/>
      <c r="C20" s="83"/>
      <c r="D20" s="83"/>
      <c r="E20" s="83"/>
      <c r="F20" s="83"/>
      <c r="G20" s="83"/>
      <c r="H20" s="83"/>
      <c r="I20" s="83"/>
      <c r="J20" s="83"/>
      <c r="K20" s="83"/>
      <c r="L20" s="84">
        <f t="shared" si="3"/>
        <v>0</v>
      </c>
      <c r="M20" s="96" t="str">
        <f t="shared" si="4"/>
        <v/>
      </c>
      <c r="N20" s="666"/>
    </row>
    <row r="21" spans="1:14">
      <c r="A21" s="82" t="s">
        <v>106</v>
      </c>
      <c r="B21" s="67"/>
      <c r="C21" s="83"/>
      <c r="D21" s="83"/>
      <c r="E21" s="83"/>
      <c r="F21" s="83"/>
      <c r="G21" s="83"/>
      <c r="H21" s="83"/>
      <c r="I21" s="83"/>
      <c r="J21" s="83"/>
      <c r="K21" s="83"/>
      <c r="L21" s="84">
        <f t="shared" si="3"/>
        <v>0</v>
      </c>
      <c r="M21" s="96" t="str">
        <f t="shared" si="4"/>
        <v/>
      </c>
      <c r="N21" s="666"/>
    </row>
    <row r="22" spans="1:14">
      <c r="A22" s="85"/>
      <c r="B22" s="67"/>
      <c r="C22" s="83"/>
      <c r="D22" s="83"/>
      <c r="E22" s="83"/>
      <c r="F22" s="83"/>
      <c r="G22" s="83"/>
      <c r="H22" s="83"/>
      <c r="I22" s="83"/>
      <c r="J22" s="83"/>
      <c r="K22" s="83"/>
      <c r="L22" s="84">
        <f t="shared" si="3"/>
        <v>0</v>
      </c>
      <c r="M22" s="96" t="str">
        <f t="shared" si="4"/>
        <v/>
      </c>
      <c r="N22" s="666"/>
    </row>
    <row r="23" spans="1:14" ht="13.5" thickBot="1">
      <c r="A23" s="86"/>
      <c r="B23" s="69"/>
      <c r="C23" s="87"/>
      <c r="D23" s="87"/>
      <c r="E23" s="87"/>
      <c r="F23" s="87"/>
      <c r="G23" s="87"/>
      <c r="H23" s="87"/>
      <c r="I23" s="87"/>
      <c r="J23" s="87"/>
      <c r="K23" s="87"/>
      <c r="L23" s="84">
        <f t="shared" si="3"/>
        <v>0</v>
      </c>
      <c r="M23" s="97" t="str">
        <f t="shared" si="4"/>
        <v/>
      </c>
      <c r="N23" s="666"/>
    </row>
    <row r="24" spans="1:14" ht="13.5" thickBot="1">
      <c r="A24" s="88" t="s">
        <v>84</v>
      </c>
      <c r="B24" s="71">
        <f t="shared" ref="B24:L24" si="5">SUM(B18:B23)</f>
        <v>0</v>
      </c>
      <c r="C24" s="71">
        <f t="shared" si="5"/>
        <v>0</v>
      </c>
      <c r="D24" s="71">
        <f t="shared" si="5"/>
        <v>0</v>
      </c>
      <c r="E24" s="71">
        <f t="shared" si="5"/>
        <v>0</v>
      </c>
      <c r="F24" s="71">
        <f t="shared" si="5"/>
        <v>0</v>
      </c>
      <c r="G24" s="71">
        <f t="shared" si="5"/>
        <v>0</v>
      </c>
      <c r="H24" s="71">
        <f t="shared" si="5"/>
        <v>0</v>
      </c>
      <c r="I24" s="71">
        <f t="shared" si="5"/>
        <v>0</v>
      </c>
      <c r="J24" s="71">
        <f t="shared" si="5"/>
        <v>0</v>
      </c>
      <c r="K24" s="71">
        <f t="shared" si="5"/>
        <v>0</v>
      </c>
      <c r="L24" s="71">
        <f t="shared" si="5"/>
        <v>0</v>
      </c>
      <c r="M24" s="72" t="str">
        <f t="shared" si="4"/>
        <v/>
      </c>
      <c r="N24" s="666"/>
    </row>
    <row r="25" spans="1:14">
      <c r="A25" s="676" t="s">
        <v>185</v>
      </c>
      <c r="B25" s="676"/>
      <c r="C25" s="676"/>
      <c r="D25" s="676"/>
      <c r="E25" s="676"/>
      <c r="F25" s="676"/>
      <c r="G25" s="676"/>
      <c r="H25" s="676"/>
      <c r="I25" s="676"/>
      <c r="J25" s="676"/>
      <c r="K25" s="676"/>
      <c r="L25" s="676"/>
      <c r="M25" s="676"/>
      <c r="N25" s="666"/>
    </row>
    <row r="26" spans="1:14" ht="5.25" customHeigh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666"/>
    </row>
    <row r="27" spans="1:14" ht="15.75">
      <c r="A27" s="667" t="str">
        <f>+CONCATENATE("Önkormányzaton kívüli EU-s projekthez történő hozzájárulás ",LEFT(ÖSSZEFÜGGÉSEK!A4,4),". évi előirányzata és teljesítése")</f>
        <v>Önkormányzaton kívüli EU-s projekthez történő hozzájárulás 2014. évi előirányzata és teljesítése</v>
      </c>
      <c r="B27" s="667"/>
      <c r="C27" s="667"/>
      <c r="D27" s="667"/>
      <c r="E27" s="667"/>
      <c r="F27" s="667"/>
      <c r="G27" s="667"/>
      <c r="H27" s="667"/>
      <c r="I27" s="667"/>
      <c r="J27" s="667"/>
      <c r="K27" s="667"/>
      <c r="L27" s="667"/>
      <c r="M27" s="667"/>
      <c r="N27" s="666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675" t="s">
        <v>53</v>
      </c>
      <c r="M28" s="675"/>
      <c r="N28" s="666"/>
    </row>
    <row r="29" spans="1:14" ht="21.75" thickBot="1">
      <c r="A29" s="662" t="s">
        <v>101</v>
      </c>
      <c r="B29" s="663"/>
      <c r="C29" s="663"/>
      <c r="D29" s="663"/>
      <c r="E29" s="663"/>
      <c r="F29" s="663"/>
      <c r="G29" s="663"/>
      <c r="H29" s="663"/>
      <c r="I29" s="663"/>
      <c r="J29" s="663"/>
      <c r="K29" s="90" t="s">
        <v>648</v>
      </c>
      <c r="L29" s="90" t="s">
        <v>647</v>
      </c>
      <c r="M29" s="90" t="s">
        <v>190</v>
      </c>
      <c r="N29" s="666"/>
    </row>
    <row r="30" spans="1:14">
      <c r="A30" s="673"/>
      <c r="B30" s="674"/>
      <c r="C30" s="674"/>
      <c r="D30" s="674"/>
      <c r="E30" s="674"/>
      <c r="F30" s="674"/>
      <c r="G30" s="674"/>
      <c r="H30" s="674"/>
      <c r="I30" s="674"/>
      <c r="J30" s="674"/>
      <c r="K30" s="91"/>
      <c r="L30" s="92"/>
      <c r="M30" s="92"/>
      <c r="N30" s="666"/>
    </row>
    <row r="31" spans="1:14" ht="13.5" thickBot="1">
      <c r="A31" s="668"/>
      <c r="B31" s="669"/>
      <c r="C31" s="669"/>
      <c r="D31" s="669"/>
      <c r="E31" s="669"/>
      <c r="F31" s="669"/>
      <c r="G31" s="669"/>
      <c r="H31" s="669"/>
      <c r="I31" s="669"/>
      <c r="J31" s="669"/>
      <c r="K31" s="93"/>
      <c r="L31" s="87"/>
      <c r="M31" s="87"/>
      <c r="N31" s="666"/>
    </row>
    <row r="32" spans="1:14" ht="13.5" thickBot="1">
      <c r="A32" s="671" t="s">
        <v>40</v>
      </c>
      <c r="B32" s="672"/>
      <c r="C32" s="672"/>
      <c r="D32" s="672"/>
      <c r="E32" s="672"/>
      <c r="F32" s="672"/>
      <c r="G32" s="672"/>
      <c r="H32" s="672"/>
      <c r="I32" s="672"/>
      <c r="J32" s="672"/>
      <c r="K32" s="94">
        <f>SUM(K30:K31)</f>
        <v>0</v>
      </c>
      <c r="L32" s="94">
        <f>SUM(L30:L31)</f>
        <v>0</v>
      </c>
      <c r="M32" s="94">
        <f>SUM(M30:M31)</f>
        <v>0</v>
      </c>
      <c r="N32" s="666"/>
    </row>
    <row r="33" spans="1:14">
      <c r="N33" s="666"/>
    </row>
    <row r="48" spans="1:14">
      <c r="A48" s="9"/>
    </row>
  </sheetData>
  <sheetProtection sheet="1" objects="1" scenarios="1"/>
  <mergeCells count="21">
    <mergeCell ref="A29:J29"/>
    <mergeCell ref="C4:C5"/>
    <mergeCell ref="B4:B5"/>
    <mergeCell ref="J3:M5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  <mergeCell ref="F6:G6"/>
    <mergeCell ref="B3:I3"/>
    <mergeCell ref="A3:A6"/>
    <mergeCell ref="D6:E6"/>
    <mergeCell ref="H6:I6"/>
  </mergeCells>
  <phoneticPr fontId="0" type="noConversion"/>
  <printOptions horizontalCentered="1"/>
  <pageMargins left="0.78740157480314965" right="0.78740157480314965" top="1.39" bottom="0.78" header="0.5" footer="0.5"/>
  <pageSetup paperSize="0" scale="0" horizontalDpi="0" verticalDpi="0" copies="0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Layout" zoomScaleNormal="120" workbookViewId="0">
      <selection activeCell="D9" sqref="D9"/>
    </sheetView>
  </sheetViews>
  <sheetFormatPr defaultRowHeight="15"/>
  <cols>
    <col min="1" max="1" width="5.6640625" style="597" customWidth="1"/>
    <col min="2" max="2" width="68.6640625" style="597" customWidth="1"/>
    <col min="3" max="3" width="19.5" style="597" customWidth="1"/>
    <col min="4" max="4" width="19.83203125" style="597" customWidth="1"/>
    <col min="5" max="256" width="9.33203125" style="597"/>
    <col min="257" max="257" width="5.6640625" style="597" customWidth="1"/>
    <col min="258" max="258" width="68.6640625" style="597" customWidth="1"/>
    <col min="259" max="259" width="19.5" style="597" customWidth="1"/>
    <col min="260" max="512" width="9.33203125" style="597"/>
    <col min="513" max="513" width="5.6640625" style="597" customWidth="1"/>
    <col min="514" max="514" width="68.6640625" style="597" customWidth="1"/>
    <col min="515" max="515" width="19.5" style="597" customWidth="1"/>
    <col min="516" max="768" width="9.33203125" style="597"/>
    <col min="769" max="769" width="5.6640625" style="597" customWidth="1"/>
    <col min="770" max="770" width="68.6640625" style="597" customWidth="1"/>
    <col min="771" max="771" width="19.5" style="597" customWidth="1"/>
    <col min="772" max="1024" width="9.33203125" style="597"/>
    <col min="1025" max="1025" width="5.6640625" style="597" customWidth="1"/>
    <col min="1026" max="1026" width="68.6640625" style="597" customWidth="1"/>
    <col min="1027" max="1027" width="19.5" style="597" customWidth="1"/>
    <col min="1028" max="1280" width="9.33203125" style="597"/>
    <col min="1281" max="1281" width="5.6640625" style="597" customWidth="1"/>
    <col min="1282" max="1282" width="68.6640625" style="597" customWidth="1"/>
    <col min="1283" max="1283" width="19.5" style="597" customWidth="1"/>
    <col min="1284" max="1536" width="9.33203125" style="597"/>
    <col min="1537" max="1537" width="5.6640625" style="597" customWidth="1"/>
    <col min="1538" max="1538" width="68.6640625" style="597" customWidth="1"/>
    <col min="1539" max="1539" width="19.5" style="597" customWidth="1"/>
    <col min="1540" max="1792" width="9.33203125" style="597"/>
    <col min="1793" max="1793" width="5.6640625" style="597" customWidth="1"/>
    <col min="1794" max="1794" width="68.6640625" style="597" customWidth="1"/>
    <col min="1795" max="1795" width="19.5" style="597" customWidth="1"/>
    <col min="1796" max="2048" width="9.33203125" style="597"/>
    <col min="2049" max="2049" width="5.6640625" style="597" customWidth="1"/>
    <col min="2050" max="2050" width="68.6640625" style="597" customWidth="1"/>
    <col min="2051" max="2051" width="19.5" style="597" customWidth="1"/>
    <col min="2052" max="2304" width="9.33203125" style="597"/>
    <col min="2305" max="2305" width="5.6640625" style="597" customWidth="1"/>
    <col min="2306" max="2306" width="68.6640625" style="597" customWidth="1"/>
    <col min="2307" max="2307" width="19.5" style="597" customWidth="1"/>
    <col min="2308" max="2560" width="9.33203125" style="597"/>
    <col min="2561" max="2561" width="5.6640625" style="597" customWidth="1"/>
    <col min="2562" max="2562" width="68.6640625" style="597" customWidth="1"/>
    <col min="2563" max="2563" width="19.5" style="597" customWidth="1"/>
    <col min="2564" max="2816" width="9.33203125" style="597"/>
    <col min="2817" max="2817" width="5.6640625" style="597" customWidth="1"/>
    <col min="2818" max="2818" width="68.6640625" style="597" customWidth="1"/>
    <col min="2819" max="2819" width="19.5" style="597" customWidth="1"/>
    <col min="2820" max="3072" width="9.33203125" style="597"/>
    <col min="3073" max="3073" width="5.6640625" style="597" customWidth="1"/>
    <col min="3074" max="3074" width="68.6640625" style="597" customWidth="1"/>
    <col min="3075" max="3075" width="19.5" style="597" customWidth="1"/>
    <col min="3076" max="3328" width="9.33203125" style="597"/>
    <col min="3329" max="3329" width="5.6640625" style="597" customWidth="1"/>
    <col min="3330" max="3330" width="68.6640625" style="597" customWidth="1"/>
    <col min="3331" max="3331" width="19.5" style="597" customWidth="1"/>
    <col min="3332" max="3584" width="9.33203125" style="597"/>
    <col min="3585" max="3585" width="5.6640625" style="597" customWidth="1"/>
    <col min="3586" max="3586" width="68.6640625" style="597" customWidth="1"/>
    <col min="3587" max="3587" width="19.5" style="597" customWidth="1"/>
    <col min="3588" max="3840" width="9.33203125" style="597"/>
    <col min="3841" max="3841" width="5.6640625" style="597" customWidth="1"/>
    <col min="3842" max="3842" width="68.6640625" style="597" customWidth="1"/>
    <col min="3843" max="3843" width="19.5" style="597" customWidth="1"/>
    <col min="3844" max="4096" width="9.33203125" style="597"/>
    <col min="4097" max="4097" width="5.6640625" style="597" customWidth="1"/>
    <col min="4098" max="4098" width="68.6640625" style="597" customWidth="1"/>
    <col min="4099" max="4099" width="19.5" style="597" customWidth="1"/>
    <col min="4100" max="4352" width="9.33203125" style="597"/>
    <col min="4353" max="4353" width="5.6640625" style="597" customWidth="1"/>
    <col min="4354" max="4354" width="68.6640625" style="597" customWidth="1"/>
    <col min="4355" max="4355" width="19.5" style="597" customWidth="1"/>
    <col min="4356" max="4608" width="9.33203125" style="597"/>
    <col min="4609" max="4609" width="5.6640625" style="597" customWidth="1"/>
    <col min="4610" max="4610" width="68.6640625" style="597" customWidth="1"/>
    <col min="4611" max="4611" width="19.5" style="597" customWidth="1"/>
    <col min="4612" max="4864" width="9.33203125" style="597"/>
    <col min="4865" max="4865" width="5.6640625" style="597" customWidth="1"/>
    <col min="4866" max="4866" width="68.6640625" style="597" customWidth="1"/>
    <col min="4867" max="4867" width="19.5" style="597" customWidth="1"/>
    <col min="4868" max="5120" width="9.33203125" style="597"/>
    <col min="5121" max="5121" width="5.6640625" style="597" customWidth="1"/>
    <col min="5122" max="5122" width="68.6640625" style="597" customWidth="1"/>
    <col min="5123" max="5123" width="19.5" style="597" customWidth="1"/>
    <col min="5124" max="5376" width="9.33203125" style="597"/>
    <col min="5377" max="5377" width="5.6640625" style="597" customWidth="1"/>
    <col min="5378" max="5378" width="68.6640625" style="597" customWidth="1"/>
    <col min="5379" max="5379" width="19.5" style="597" customWidth="1"/>
    <col min="5380" max="5632" width="9.33203125" style="597"/>
    <col min="5633" max="5633" width="5.6640625" style="597" customWidth="1"/>
    <col min="5634" max="5634" width="68.6640625" style="597" customWidth="1"/>
    <col min="5635" max="5635" width="19.5" style="597" customWidth="1"/>
    <col min="5636" max="5888" width="9.33203125" style="597"/>
    <col min="5889" max="5889" width="5.6640625" style="597" customWidth="1"/>
    <col min="5890" max="5890" width="68.6640625" style="597" customWidth="1"/>
    <col min="5891" max="5891" width="19.5" style="597" customWidth="1"/>
    <col min="5892" max="6144" width="9.33203125" style="597"/>
    <col min="6145" max="6145" width="5.6640625" style="597" customWidth="1"/>
    <col min="6146" max="6146" width="68.6640625" style="597" customWidth="1"/>
    <col min="6147" max="6147" width="19.5" style="597" customWidth="1"/>
    <col min="6148" max="6400" width="9.33203125" style="597"/>
    <col min="6401" max="6401" width="5.6640625" style="597" customWidth="1"/>
    <col min="6402" max="6402" width="68.6640625" style="597" customWidth="1"/>
    <col min="6403" max="6403" width="19.5" style="597" customWidth="1"/>
    <col min="6404" max="6656" width="9.33203125" style="597"/>
    <col min="6657" max="6657" width="5.6640625" style="597" customWidth="1"/>
    <col min="6658" max="6658" width="68.6640625" style="597" customWidth="1"/>
    <col min="6659" max="6659" width="19.5" style="597" customWidth="1"/>
    <col min="6660" max="6912" width="9.33203125" style="597"/>
    <col min="6913" max="6913" width="5.6640625" style="597" customWidth="1"/>
    <col min="6914" max="6914" width="68.6640625" style="597" customWidth="1"/>
    <col min="6915" max="6915" width="19.5" style="597" customWidth="1"/>
    <col min="6916" max="7168" width="9.33203125" style="597"/>
    <col min="7169" max="7169" width="5.6640625" style="597" customWidth="1"/>
    <col min="7170" max="7170" width="68.6640625" style="597" customWidth="1"/>
    <col min="7171" max="7171" width="19.5" style="597" customWidth="1"/>
    <col min="7172" max="7424" width="9.33203125" style="597"/>
    <col min="7425" max="7425" width="5.6640625" style="597" customWidth="1"/>
    <col min="7426" max="7426" width="68.6640625" style="597" customWidth="1"/>
    <col min="7427" max="7427" width="19.5" style="597" customWidth="1"/>
    <col min="7428" max="7680" width="9.33203125" style="597"/>
    <col min="7681" max="7681" width="5.6640625" style="597" customWidth="1"/>
    <col min="7682" max="7682" width="68.6640625" style="597" customWidth="1"/>
    <col min="7683" max="7683" width="19.5" style="597" customWidth="1"/>
    <col min="7684" max="7936" width="9.33203125" style="597"/>
    <col min="7937" max="7937" width="5.6640625" style="597" customWidth="1"/>
    <col min="7938" max="7938" width="68.6640625" style="597" customWidth="1"/>
    <col min="7939" max="7939" width="19.5" style="597" customWidth="1"/>
    <col min="7940" max="8192" width="9.33203125" style="597"/>
    <col min="8193" max="8193" width="5.6640625" style="597" customWidth="1"/>
    <col min="8194" max="8194" width="68.6640625" style="597" customWidth="1"/>
    <col min="8195" max="8195" width="19.5" style="597" customWidth="1"/>
    <col min="8196" max="8448" width="9.33203125" style="597"/>
    <col min="8449" max="8449" width="5.6640625" style="597" customWidth="1"/>
    <col min="8450" max="8450" width="68.6640625" style="597" customWidth="1"/>
    <col min="8451" max="8451" width="19.5" style="597" customWidth="1"/>
    <col min="8452" max="8704" width="9.33203125" style="597"/>
    <col min="8705" max="8705" width="5.6640625" style="597" customWidth="1"/>
    <col min="8706" max="8706" width="68.6640625" style="597" customWidth="1"/>
    <col min="8707" max="8707" width="19.5" style="597" customWidth="1"/>
    <col min="8708" max="8960" width="9.33203125" style="597"/>
    <col min="8961" max="8961" width="5.6640625" style="597" customWidth="1"/>
    <col min="8962" max="8962" width="68.6640625" style="597" customWidth="1"/>
    <col min="8963" max="8963" width="19.5" style="597" customWidth="1"/>
    <col min="8964" max="9216" width="9.33203125" style="597"/>
    <col min="9217" max="9217" width="5.6640625" style="597" customWidth="1"/>
    <col min="9218" max="9218" width="68.6640625" style="597" customWidth="1"/>
    <col min="9219" max="9219" width="19.5" style="597" customWidth="1"/>
    <col min="9220" max="9472" width="9.33203125" style="597"/>
    <col min="9473" max="9473" width="5.6640625" style="597" customWidth="1"/>
    <col min="9474" max="9474" width="68.6640625" style="597" customWidth="1"/>
    <col min="9475" max="9475" width="19.5" style="597" customWidth="1"/>
    <col min="9476" max="9728" width="9.33203125" style="597"/>
    <col min="9729" max="9729" width="5.6640625" style="597" customWidth="1"/>
    <col min="9730" max="9730" width="68.6640625" style="597" customWidth="1"/>
    <col min="9731" max="9731" width="19.5" style="597" customWidth="1"/>
    <col min="9732" max="9984" width="9.33203125" style="597"/>
    <col min="9985" max="9985" width="5.6640625" style="597" customWidth="1"/>
    <col min="9986" max="9986" width="68.6640625" style="597" customWidth="1"/>
    <col min="9987" max="9987" width="19.5" style="597" customWidth="1"/>
    <col min="9988" max="10240" width="9.33203125" style="597"/>
    <col min="10241" max="10241" width="5.6640625" style="597" customWidth="1"/>
    <col min="10242" max="10242" width="68.6640625" style="597" customWidth="1"/>
    <col min="10243" max="10243" width="19.5" style="597" customWidth="1"/>
    <col min="10244" max="10496" width="9.33203125" style="597"/>
    <col min="10497" max="10497" width="5.6640625" style="597" customWidth="1"/>
    <col min="10498" max="10498" width="68.6640625" style="597" customWidth="1"/>
    <col min="10499" max="10499" width="19.5" style="597" customWidth="1"/>
    <col min="10500" max="10752" width="9.33203125" style="597"/>
    <col min="10753" max="10753" width="5.6640625" style="597" customWidth="1"/>
    <col min="10754" max="10754" width="68.6640625" style="597" customWidth="1"/>
    <col min="10755" max="10755" width="19.5" style="597" customWidth="1"/>
    <col min="10756" max="11008" width="9.33203125" style="597"/>
    <col min="11009" max="11009" width="5.6640625" style="597" customWidth="1"/>
    <col min="11010" max="11010" width="68.6640625" style="597" customWidth="1"/>
    <col min="11011" max="11011" width="19.5" style="597" customWidth="1"/>
    <col min="11012" max="11264" width="9.33203125" style="597"/>
    <col min="11265" max="11265" width="5.6640625" style="597" customWidth="1"/>
    <col min="11266" max="11266" width="68.6640625" style="597" customWidth="1"/>
    <col min="11267" max="11267" width="19.5" style="597" customWidth="1"/>
    <col min="11268" max="11520" width="9.33203125" style="597"/>
    <col min="11521" max="11521" width="5.6640625" style="597" customWidth="1"/>
    <col min="11522" max="11522" width="68.6640625" style="597" customWidth="1"/>
    <col min="11523" max="11523" width="19.5" style="597" customWidth="1"/>
    <col min="11524" max="11776" width="9.33203125" style="597"/>
    <col min="11777" max="11777" width="5.6640625" style="597" customWidth="1"/>
    <col min="11778" max="11778" width="68.6640625" style="597" customWidth="1"/>
    <col min="11779" max="11779" width="19.5" style="597" customWidth="1"/>
    <col min="11780" max="12032" width="9.33203125" style="597"/>
    <col min="12033" max="12033" width="5.6640625" style="597" customWidth="1"/>
    <col min="12034" max="12034" width="68.6640625" style="597" customWidth="1"/>
    <col min="12035" max="12035" width="19.5" style="597" customWidth="1"/>
    <col min="12036" max="12288" width="9.33203125" style="597"/>
    <col min="12289" max="12289" width="5.6640625" style="597" customWidth="1"/>
    <col min="12290" max="12290" width="68.6640625" style="597" customWidth="1"/>
    <col min="12291" max="12291" width="19.5" style="597" customWidth="1"/>
    <col min="12292" max="12544" width="9.33203125" style="597"/>
    <col min="12545" max="12545" width="5.6640625" style="597" customWidth="1"/>
    <col min="12546" max="12546" width="68.6640625" style="597" customWidth="1"/>
    <col min="12547" max="12547" width="19.5" style="597" customWidth="1"/>
    <col min="12548" max="12800" width="9.33203125" style="597"/>
    <col min="12801" max="12801" width="5.6640625" style="597" customWidth="1"/>
    <col min="12802" max="12802" width="68.6640625" style="597" customWidth="1"/>
    <col min="12803" max="12803" width="19.5" style="597" customWidth="1"/>
    <col min="12804" max="13056" width="9.33203125" style="597"/>
    <col min="13057" max="13057" width="5.6640625" style="597" customWidth="1"/>
    <col min="13058" max="13058" width="68.6640625" style="597" customWidth="1"/>
    <col min="13059" max="13059" width="19.5" style="597" customWidth="1"/>
    <col min="13060" max="13312" width="9.33203125" style="597"/>
    <col min="13313" max="13313" width="5.6640625" style="597" customWidth="1"/>
    <col min="13314" max="13314" width="68.6640625" style="597" customWidth="1"/>
    <col min="13315" max="13315" width="19.5" style="597" customWidth="1"/>
    <col min="13316" max="13568" width="9.33203125" style="597"/>
    <col min="13569" max="13569" width="5.6640625" style="597" customWidth="1"/>
    <col min="13570" max="13570" width="68.6640625" style="597" customWidth="1"/>
    <col min="13571" max="13571" width="19.5" style="597" customWidth="1"/>
    <col min="13572" max="13824" width="9.33203125" style="597"/>
    <col min="13825" max="13825" width="5.6640625" style="597" customWidth="1"/>
    <col min="13826" max="13826" width="68.6640625" style="597" customWidth="1"/>
    <col min="13827" max="13827" width="19.5" style="597" customWidth="1"/>
    <col min="13828" max="14080" width="9.33203125" style="597"/>
    <col min="14081" max="14081" width="5.6640625" style="597" customWidth="1"/>
    <col min="14082" max="14082" width="68.6640625" style="597" customWidth="1"/>
    <col min="14083" max="14083" width="19.5" style="597" customWidth="1"/>
    <col min="14084" max="14336" width="9.33203125" style="597"/>
    <col min="14337" max="14337" width="5.6640625" style="597" customWidth="1"/>
    <col min="14338" max="14338" width="68.6640625" style="597" customWidth="1"/>
    <col min="14339" max="14339" width="19.5" style="597" customWidth="1"/>
    <col min="14340" max="14592" width="9.33203125" style="597"/>
    <col min="14593" max="14593" width="5.6640625" style="597" customWidth="1"/>
    <col min="14594" max="14594" width="68.6640625" style="597" customWidth="1"/>
    <col min="14595" max="14595" width="19.5" style="597" customWidth="1"/>
    <col min="14596" max="14848" width="9.33203125" style="597"/>
    <col min="14849" max="14849" width="5.6640625" style="597" customWidth="1"/>
    <col min="14850" max="14850" width="68.6640625" style="597" customWidth="1"/>
    <col min="14851" max="14851" width="19.5" style="597" customWidth="1"/>
    <col min="14852" max="15104" width="9.33203125" style="597"/>
    <col min="15105" max="15105" width="5.6640625" style="597" customWidth="1"/>
    <col min="15106" max="15106" width="68.6640625" style="597" customWidth="1"/>
    <col min="15107" max="15107" width="19.5" style="597" customWidth="1"/>
    <col min="15108" max="15360" width="9.33203125" style="597"/>
    <col min="15361" max="15361" width="5.6640625" style="597" customWidth="1"/>
    <col min="15362" max="15362" width="68.6640625" style="597" customWidth="1"/>
    <col min="15363" max="15363" width="19.5" style="597" customWidth="1"/>
    <col min="15364" max="15616" width="9.33203125" style="597"/>
    <col min="15617" max="15617" width="5.6640625" style="597" customWidth="1"/>
    <col min="15618" max="15618" width="68.6640625" style="597" customWidth="1"/>
    <col min="15619" max="15619" width="19.5" style="597" customWidth="1"/>
    <col min="15620" max="15872" width="9.33203125" style="597"/>
    <col min="15873" max="15873" width="5.6640625" style="597" customWidth="1"/>
    <col min="15874" max="15874" width="68.6640625" style="597" customWidth="1"/>
    <col min="15875" max="15875" width="19.5" style="597" customWidth="1"/>
    <col min="15876" max="16128" width="9.33203125" style="597"/>
    <col min="16129" max="16129" width="5.6640625" style="597" customWidth="1"/>
    <col min="16130" max="16130" width="68.6640625" style="597" customWidth="1"/>
    <col min="16131" max="16131" width="19.5" style="597" customWidth="1"/>
    <col min="16132" max="16384" width="9.33203125" style="597"/>
  </cols>
  <sheetData>
    <row r="1" spans="1:4" ht="33" customHeight="1">
      <c r="A1" s="679" t="s">
        <v>765</v>
      </c>
      <c r="B1" s="679"/>
      <c r="C1" s="679"/>
    </row>
    <row r="2" spans="1:4" ht="15.95" customHeight="1" thickBot="1">
      <c r="A2" s="598"/>
      <c r="B2" s="598"/>
      <c r="C2" s="599" t="s">
        <v>42</v>
      </c>
      <c r="D2" s="600"/>
    </row>
    <row r="3" spans="1:4" ht="26.25" customHeight="1" thickBot="1">
      <c r="A3" s="601" t="s">
        <v>5</v>
      </c>
      <c r="B3" s="602" t="s">
        <v>766</v>
      </c>
      <c r="C3" s="603" t="s">
        <v>776</v>
      </c>
      <c r="D3" s="603" t="s">
        <v>775</v>
      </c>
    </row>
    <row r="4" spans="1:4" ht="15.75" thickBot="1">
      <c r="A4" s="604">
        <v>1</v>
      </c>
      <c r="B4" s="605">
        <v>2</v>
      </c>
      <c r="C4" s="606">
        <v>3</v>
      </c>
      <c r="D4" s="606">
        <v>3</v>
      </c>
    </row>
    <row r="5" spans="1:4">
      <c r="A5" s="607" t="s">
        <v>7</v>
      </c>
      <c r="B5" s="608" t="s">
        <v>767</v>
      </c>
      <c r="C5" s="609">
        <v>12150</v>
      </c>
      <c r="D5" s="609">
        <v>10245</v>
      </c>
    </row>
    <row r="6" spans="1:4" ht="24.75">
      <c r="A6" s="610" t="s">
        <v>8</v>
      </c>
      <c r="B6" s="611" t="s">
        <v>768</v>
      </c>
      <c r="C6" s="612"/>
      <c r="D6" s="612"/>
    </row>
    <row r="7" spans="1:4">
      <c r="A7" s="610" t="s">
        <v>9</v>
      </c>
      <c r="B7" s="613" t="s">
        <v>769</v>
      </c>
      <c r="C7" s="612"/>
      <c r="D7" s="612"/>
    </row>
    <row r="8" spans="1:4" ht="24.75">
      <c r="A8" s="610" t="s">
        <v>10</v>
      </c>
      <c r="B8" s="613" t="s">
        <v>770</v>
      </c>
      <c r="C8" s="612"/>
      <c r="D8" s="612"/>
    </row>
    <row r="9" spans="1:4">
      <c r="A9" s="614" t="s">
        <v>11</v>
      </c>
      <c r="B9" s="613" t="s">
        <v>771</v>
      </c>
      <c r="C9" s="615">
        <v>630</v>
      </c>
      <c r="D9" s="615">
        <v>745</v>
      </c>
    </row>
    <row r="10" spans="1:4" ht="15.75" thickBot="1">
      <c r="A10" s="610" t="s">
        <v>12</v>
      </c>
      <c r="B10" s="616" t="s">
        <v>772</v>
      </c>
      <c r="C10" s="612"/>
      <c r="D10" s="612"/>
    </row>
    <row r="11" spans="1:4" ht="15.75" thickBot="1">
      <c r="A11" s="680" t="s">
        <v>773</v>
      </c>
      <c r="B11" s="681"/>
      <c r="C11" s="617">
        <f>SUM(C5:C10)</f>
        <v>12780</v>
      </c>
      <c r="D11" s="617">
        <f>SUM(D5:D10)</f>
        <v>10990</v>
      </c>
    </row>
    <row r="12" spans="1:4" ht="23.25" customHeight="1">
      <c r="A12" s="682" t="s">
        <v>774</v>
      </c>
      <c r="B12" s="682"/>
      <c r="C12" s="682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8" scale="95" orientation="portrait" r:id="rId1"/>
  <headerFooter alignWithMargins="0">
    <oddHeader>&amp;R&amp;"Times New Roman CE,Félkövér dőlt"&amp;11 3. melléklet a  6/2015. (IV.30.) 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49"/>
  <sheetViews>
    <sheetView view="pageLayout" topLeftCell="B1" zoomScaleSheetLayoutView="100" workbookViewId="0">
      <selection activeCell="D1" sqref="D1"/>
    </sheetView>
  </sheetViews>
  <sheetFormatPr defaultRowHeight="12.75"/>
  <cols>
    <col min="1" max="1" width="14.83203125" style="431" customWidth="1"/>
    <col min="2" max="2" width="65.33203125" style="432" customWidth="1"/>
    <col min="3" max="4" width="17" style="433" customWidth="1"/>
    <col min="5" max="5" width="9.33203125" style="537" hidden="1" customWidth="1"/>
    <col min="6" max="16384" width="9.33203125" style="33"/>
  </cols>
  <sheetData>
    <row r="1" spans="1:5" s="408" customFormat="1" ht="16.5" customHeight="1" thickBot="1">
      <c r="A1" s="407"/>
      <c r="B1" s="409"/>
      <c r="C1" s="453"/>
      <c r="D1" s="419" t="s">
        <v>794</v>
      </c>
      <c r="E1" s="540"/>
    </row>
    <row r="2" spans="1:5" s="454" customFormat="1" ht="15.75" customHeight="1">
      <c r="A2" s="434" t="s">
        <v>54</v>
      </c>
      <c r="B2" s="688" t="s">
        <v>158</v>
      </c>
      <c r="C2" s="689"/>
      <c r="D2" s="690"/>
      <c r="E2" s="541"/>
    </row>
    <row r="3" spans="1:5" s="454" customFormat="1" ht="24.75" thickBot="1">
      <c r="A3" s="452" t="s">
        <v>538</v>
      </c>
      <c r="B3" s="685" t="s">
        <v>537</v>
      </c>
      <c r="C3" s="686"/>
      <c r="D3" s="687"/>
      <c r="E3" s="541"/>
    </row>
    <row r="4" spans="1:5" s="455" customFormat="1" ht="15.95" customHeight="1" thickBot="1">
      <c r="A4" s="410"/>
      <c r="B4" s="410"/>
      <c r="C4" s="411"/>
      <c r="D4" s="411" t="s">
        <v>42</v>
      </c>
      <c r="E4" s="542"/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543"/>
    </row>
    <row r="7" spans="1:5" s="456" customFormat="1" ht="15.95" customHeight="1" thickBot="1">
      <c r="A7" s="683" t="s">
        <v>44</v>
      </c>
      <c r="B7" s="684"/>
      <c r="C7" s="684"/>
      <c r="D7" s="684"/>
      <c r="E7" s="543"/>
    </row>
    <row r="8" spans="1:5" s="456" customFormat="1" ht="12" customHeight="1" thickBot="1">
      <c r="A8" s="285" t="s">
        <v>7</v>
      </c>
      <c r="B8" s="281" t="s">
        <v>300</v>
      </c>
      <c r="C8" s="312">
        <f>SUM(C9:C13)</f>
        <v>87587</v>
      </c>
      <c r="D8" s="312">
        <f>SUM(D9:D14)</f>
        <v>87819</v>
      </c>
      <c r="E8" s="543" t="s">
        <v>678</v>
      </c>
    </row>
    <row r="9" spans="1:5" s="430" customFormat="1" ht="12" customHeight="1">
      <c r="A9" s="440" t="s">
        <v>73</v>
      </c>
      <c r="B9" s="323" t="s">
        <v>301</v>
      </c>
      <c r="C9" s="314">
        <v>74681</v>
      </c>
      <c r="D9" s="314">
        <v>74681</v>
      </c>
      <c r="E9" s="543" t="s">
        <v>679</v>
      </c>
    </row>
    <row r="10" spans="1:5" s="457" customFormat="1" ht="12" customHeight="1">
      <c r="A10" s="441" t="s">
        <v>74</v>
      </c>
      <c r="B10" s="324" t="s">
        <v>302</v>
      </c>
      <c r="C10" s="313">
        <v>0</v>
      </c>
      <c r="D10" s="313">
        <v>0</v>
      </c>
      <c r="E10" s="543" t="s">
        <v>680</v>
      </c>
    </row>
    <row r="11" spans="1:5" s="457" customFormat="1" ht="12" customHeight="1">
      <c r="A11" s="441" t="s">
        <v>75</v>
      </c>
      <c r="B11" s="324" t="s">
        <v>303</v>
      </c>
      <c r="C11" s="313">
        <v>11373</v>
      </c>
      <c r="D11" s="313">
        <v>9904</v>
      </c>
      <c r="E11" s="543" t="s">
        <v>681</v>
      </c>
    </row>
    <row r="12" spans="1:5" s="457" customFormat="1" ht="12" customHeight="1">
      <c r="A12" s="441" t="s">
        <v>76</v>
      </c>
      <c r="B12" s="324" t="s">
        <v>304</v>
      </c>
      <c r="C12" s="313">
        <v>1479</v>
      </c>
      <c r="D12" s="313">
        <v>1479</v>
      </c>
      <c r="E12" s="543" t="s">
        <v>682</v>
      </c>
    </row>
    <row r="13" spans="1:5" s="457" customFormat="1" ht="12" customHeight="1">
      <c r="A13" s="441" t="s">
        <v>109</v>
      </c>
      <c r="B13" s="324" t="s">
        <v>305</v>
      </c>
      <c r="C13" s="313">
        <v>54</v>
      </c>
      <c r="D13" s="313">
        <v>358</v>
      </c>
      <c r="E13" s="543" t="s">
        <v>683</v>
      </c>
    </row>
    <row r="14" spans="1:5" s="430" customFormat="1" ht="12" customHeight="1" thickBot="1">
      <c r="A14" s="442" t="s">
        <v>77</v>
      </c>
      <c r="B14" s="304" t="s">
        <v>306</v>
      </c>
      <c r="C14" s="315">
        <v>0</v>
      </c>
      <c r="D14" s="315">
        <v>1397</v>
      </c>
      <c r="E14" s="543" t="s">
        <v>684</v>
      </c>
    </row>
    <row r="15" spans="1:5" s="430" customFormat="1" ht="12" customHeight="1" thickBot="1">
      <c r="A15" s="285" t="s">
        <v>8</v>
      </c>
      <c r="B15" s="302" t="s">
        <v>307</v>
      </c>
      <c r="C15" s="312">
        <f>SUM(C16:C20)</f>
        <v>9886</v>
      </c>
      <c r="D15" s="312">
        <f t="shared" ref="D15" si="0">SUM(D16:D20)</f>
        <v>14094</v>
      </c>
      <c r="E15" s="543" t="s">
        <v>685</v>
      </c>
    </row>
    <row r="16" spans="1:5" s="430" customFormat="1" ht="12" customHeight="1">
      <c r="A16" s="440" t="s">
        <v>79</v>
      </c>
      <c r="B16" s="323" t="s">
        <v>308</v>
      </c>
      <c r="C16" s="314">
        <v>0</v>
      </c>
      <c r="D16" s="314">
        <v>0</v>
      </c>
      <c r="E16" s="543" t="s">
        <v>686</v>
      </c>
    </row>
    <row r="17" spans="1:5" s="430" customFormat="1" ht="12" customHeight="1">
      <c r="A17" s="441" t="s">
        <v>80</v>
      </c>
      <c r="B17" s="324" t="s">
        <v>309</v>
      </c>
      <c r="C17" s="313">
        <v>0</v>
      </c>
      <c r="D17" s="313">
        <v>0</v>
      </c>
      <c r="E17" s="543" t="s">
        <v>687</v>
      </c>
    </row>
    <row r="18" spans="1:5" s="430" customFormat="1" ht="12" customHeight="1">
      <c r="A18" s="441" t="s">
        <v>81</v>
      </c>
      <c r="B18" s="324" t="s">
        <v>310</v>
      </c>
      <c r="C18" s="313">
        <v>0</v>
      </c>
      <c r="D18" s="313">
        <v>0</v>
      </c>
      <c r="E18" s="543" t="s">
        <v>688</v>
      </c>
    </row>
    <row r="19" spans="1:5" s="430" customFormat="1" ht="12" customHeight="1">
      <c r="A19" s="441" t="s">
        <v>82</v>
      </c>
      <c r="B19" s="324" t="s">
        <v>311</v>
      </c>
      <c r="C19" s="313">
        <v>0</v>
      </c>
      <c r="D19" s="313">
        <v>0</v>
      </c>
      <c r="E19" s="543" t="s">
        <v>689</v>
      </c>
    </row>
    <row r="20" spans="1:5" s="430" customFormat="1" ht="12" customHeight="1">
      <c r="A20" s="441" t="s">
        <v>83</v>
      </c>
      <c r="B20" s="324" t="s">
        <v>312</v>
      </c>
      <c r="C20" s="313">
        <v>9886</v>
      </c>
      <c r="D20" s="313">
        <v>14094</v>
      </c>
      <c r="E20" s="543" t="s">
        <v>690</v>
      </c>
    </row>
    <row r="21" spans="1:5" s="457" customFormat="1" ht="12" customHeight="1" thickBot="1">
      <c r="A21" s="442" t="s">
        <v>90</v>
      </c>
      <c r="B21" s="304" t="s">
        <v>313</v>
      </c>
      <c r="C21" s="315">
        <v>0</v>
      </c>
      <c r="D21" s="315">
        <v>0</v>
      </c>
      <c r="E21" s="543" t="s">
        <v>691</v>
      </c>
    </row>
    <row r="22" spans="1:5" s="457" customFormat="1" ht="12" customHeight="1" thickBot="1">
      <c r="A22" s="285" t="s">
        <v>9</v>
      </c>
      <c r="B22" s="281" t="s">
        <v>314</v>
      </c>
      <c r="C22" s="312">
        <f>SUM(C23:C27)</f>
        <v>0</v>
      </c>
      <c r="D22" s="312">
        <f t="shared" ref="D22" si="1">SUM(D23:D27)</f>
        <v>10174</v>
      </c>
      <c r="E22" s="543" t="s">
        <v>692</v>
      </c>
    </row>
    <row r="23" spans="1:5" s="457" customFormat="1" ht="12" customHeight="1">
      <c r="A23" s="440" t="s">
        <v>62</v>
      </c>
      <c r="B23" s="323" t="s">
        <v>315</v>
      </c>
      <c r="C23" s="314">
        <v>0</v>
      </c>
      <c r="D23" s="314">
        <v>0</v>
      </c>
      <c r="E23" s="543" t="s">
        <v>693</v>
      </c>
    </row>
    <row r="24" spans="1:5" s="430" customFormat="1" ht="12" customHeight="1">
      <c r="A24" s="441" t="s">
        <v>63</v>
      </c>
      <c r="B24" s="324" t="s">
        <v>316</v>
      </c>
      <c r="C24" s="313">
        <v>0</v>
      </c>
      <c r="D24" s="313">
        <v>0</v>
      </c>
      <c r="E24" s="543" t="s">
        <v>694</v>
      </c>
    </row>
    <row r="25" spans="1:5" s="457" customFormat="1" ht="12" customHeight="1">
      <c r="A25" s="441" t="s">
        <v>64</v>
      </c>
      <c r="B25" s="324" t="s">
        <v>317</v>
      </c>
      <c r="C25" s="313">
        <v>0</v>
      </c>
      <c r="D25" s="313">
        <v>0</v>
      </c>
      <c r="E25" s="543" t="s">
        <v>695</v>
      </c>
    </row>
    <row r="26" spans="1:5" s="457" customFormat="1" ht="12" customHeight="1">
      <c r="A26" s="441" t="s">
        <v>65</v>
      </c>
      <c r="B26" s="324" t="s">
        <v>318</v>
      </c>
      <c r="C26" s="313">
        <v>0</v>
      </c>
      <c r="D26" s="313">
        <v>0</v>
      </c>
      <c r="E26" s="543" t="s">
        <v>696</v>
      </c>
    </row>
    <row r="27" spans="1:5" s="457" customFormat="1" ht="12" customHeight="1">
      <c r="A27" s="441" t="s">
        <v>123</v>
      </c>
      <c r="B27" s="324" t="s">
        <v>319</v>
      </c>
      <c r="C27" s="313">
        <v>0</v>
      </c>
      <c r="D27" s="313">
        <v>10174</v>
      </c>
      <c r="E27" s="543" t="s">
        <v>697</v>
      </c>
    </row>
    <row r="28" spans="1:5" s="457" customFormat="1" ht="12" customHeight="1" thickBot="1">
      <c r="A28" s="442" t="s">
        <v>124</v>
      </c>
      <c r="B28" s="325" t="s">
        <v>320</v>
      </c>
      <c r="C28" s="315">
        <v>0</v>
      </c>
      <c r="D28" s="315">
        <v>0</v>
      </c>
      <c r="E28" s="543" t="s">
        <v>698</v>
      </c>
    </row>
    <row r="29" spans="1:5" s="457" customFormat="1" ht="12" customHeight="1" thickBot="1">
      <c r="A29" s="285" t="s">
        <v>125</v>
      </c>
      <c r="B29" s="281" t="s">
        <v>321</v>
      </c>
      <c r="C29" s="318">
        <f>SUM(C30,C33,C34,C35)</f>
        <v>19180</v>
      </c>
      <c r="D29" s="318">
        <f t="shared" ref="D29" si="2">SUM(D30,D33,D34,D35)</f>
        <v>17045</v>
      </c>
      <c r="E29" s="543" t="s">
        <v>699</v>
      </c>
    </row>
    <row r="30" spans="1:5" s="457" customFormat="1" ht="12" customHeight="1">
      <c r="A30" s="440" t="s">
        <v>322</v>
      </c>
      <c r="B30" s="323" t="s">
        <v>323</v>
      </c>
      <c r="C30" s="331">
        <f>SUM(C31,C32)</f>
        <v>11500</v>
      </c>
      <c r="D30" s="331">
        <f t="shared" ref="D30" si="3">SUM(D31,D32)</f>
        <v>9200</v>
      </c>
      <c r="E30" s="543" t="s">
        <v>700</v>
      </c>
    </row>
    <row r="31" spans="1:5" s="457" customFormat="1" ht="12" customHeight="1">
      <c r="A31" s="441" t="s">
        <v>324</v>
      </c>
      <c r="B31" s="324" t="s">
        <v>325</v>
      </c>
      <c r="C31" s="313">
        <v>0</v>
      </c>
      <c r="D31" s="313">
        <v>0</v>
      </c>
      <c r="E31" s="543" t="s">
        <v>701</v>
      </c>
    </row>
    <row r="32" spans="1:5" s="457" customFormat="1" ht="12" customHeight="1">
      <c r="A32" s="441" t="s">
        <v>326</v>
      </c>
      <c r="B32" s="324" t="s">
        <v>327</v>
      </c>
      <c r="C32" s="313">
        <v>11500</v>
      </c>
      <c r="D32" s="313">
        <v>9200</v>
      </c>
      <c r="E32" s="543" t="s">
        <v>702</v>
      </c>
    </row>
    <row r="33" spans="1:5" s="457" customFormat="1" ht="12" customHeight="1">
      <c r="A33" s="441" t="s">
        <v>328</v>
      </c>
      <c r="B33" s="324" t="s">
        <v>329</v>
      </c>
      <c r="C33" s="313">
        <v>6400</v>
      </c>
      <c r="D33" s="313">
        <v>6800</v>
      </c>
      <c r="E33" s="543" t="s">
        <v>703</v>
      </c>
    </row>
    <row r="34" spans="1:5" s="457" customFormat="1" ht="12" customHeight="1">
      <c r="A34" s="441" t="s">
        <v>330</v>
      </c>
      <c r="B34" s="324" t="s">
        <v>331</v>
      </c>
      <c r="C34" s="313">
        <v>650</v>
      </c>
      <c r="D34" s="313">
        <v>300</v>
      </c>
      <c r="E34" s="543" t="s">
        <v>704</v>
      </c>
    </row>
    <row r="35" spans="1:5" s="457" customFormat="1" ht="12" customHeight="1" thickBot="1">
      <c r="A35" s="442" t="s">
        <v>332</v>
      </c>
      <c r="B35" s="325" t="s">
        <v>333</v>
      </c>
      <c r="C35" s="315">
        <v>630</v>
      </c>
      <c r="D35" s="315">
        <v>745</v>
      </c>
      <c r="E35" s="543" t="s">
        <v>705</v>
      </c>
    </row>
    <row r="36" spans="1:5" s="457" customFormat="1" ht="12" customHeight="1" thickBot="1">
      <c r="A36" s="285" t="s">
        <v>11</v>
      </c>
      <c r="B36" s="281" t="s">
        <v>334</v>
      </c>
      <c r="C36" s="312">
        <f>SUM(C37:C46)</f>
        <v>11100</v>
      </c>
      <c r="D36" s="312">
        <f t="shared" ref="D36" si="4">SUM(D37:D46)</f>
        <v>11528</v>
      </c>
      <c r="E36" s="543" t="s">
        <v>706</v>
      </c>
    </row>
    <row r="37" spans="1:5" s="457" customFormat="1" ht="12" customHeight="1">
      <c r="A37" s="440" t="s">
        <v>66</v>
      </c>
      <c r="B37" s="323" t="s">
        <v>335</v>
      </c>
      <c r="C37" s="314">
        <v>0</v>
      </c>
      <c r="D37" s="314">
        <v>0</v>
      </c>
      <c r="E37" s="543" t="s">
        <v>707</v>
      </c>
    </row>
    <row r="38" spans="1:5" s="457" customFormat="1" ht="12" customHeight="1">
      <c r="A38" s="441" t="s">
        <v>67</v>
      </c>
      <c r="B38" s="324" t="s">
        <v>336</v>
      </c>
      <c r="C38" s="313">
        <v>50</v>
      </c>
      <c r="D38" s="313">
        <v>65</v>
      </c>
      <c r="E38" s="543" t="s">
        <v>708</v>
      </c>
    </row>
    <row r="39" spans="1:5" s="457" customFormat="1" ht="12" customHeight="1">
      <c r="A39" s="441" t="s">
        <v>68</v>
      </c>
      <c r="B39" s="324" t="s">
        <v>337</v>
      </c>
      <c r="C39" s="313">
        <v>2790</v>
      </c>
      <c r="D39" s="313">
        <v>1479</v>
      </c>
      <c r="E39" s="543" t="s">
        <v>709</v>
      </c>
    </row>
    <row r="40" spans="1:5" s="457" customFormat="1" ht="12" customHeight="1">
      <c r="A40" s="441" t="s">
        <v>127</v>
      </c>
      <c r="B40" s="324" t="s">
        <v>338</v>
      </c>
      <c r="C40" s="313">
        <v>2185</v>
      </c>
      <c r="D40" s="313">
        <v>1911</v>
      </c>
      <c r="E40" s="543" t="s">
        <v>710</v>
      </c>
    </row>
    <row r="41" spans="1:5" s="457" customFormat="1" ht="12" customHeight="1">
      <c r="A41" s="441" t="s">
        <v>128</v>
      </c>
      <c r="B41" s="324" t="s">
        <v>339</v>
      </c>
      <c r="C41" s="313">
        <v>4638</v>
      </c>
      <c r="D41" s="313">
        <v>5738</v>
      </c>
      <c r="E41" s="543" t="s">
        <v>711</v>
      </c>
    </row>
    <row r="42" spans="1:5" s="457" customFormat="1" ht="12" customHeight="1">
      <c r="A42" s="441" t="s">
        <v>129</v>
      </c>
      <c r="B42" s="324" t="s">
        <v>340</v>
      </c>
      <c r="C42" s="313">
        <v>1387</v>
      </c>
      <c r="D42" s="313">
        <v>2024</v>
      </c>
      <c r="E42" s="543" t="s">
        <v>712</v>
      </c>
    </row>
    <row r="43" spans="1:5" s="457" customFormat="1" ht="12" customHeight="1">
      <c r="A43" s="441" t="s">
        <v>130</v>
      </c>
      <c r="B43" s="324" t="s">
        <v>341</v>
      </c>
      <c r="C43" s="313">
        <v>0</v>
      </c>
      <c r="D43" s="313">
        <v>0</v>
      </c>
      <c r="E43" s="543" t="s">
        <v>713</v>
      </c>
    </row>
    <row r="44" spans="1:5" s="457" customFormat="1" ht="12" customHeight="1">
      <c r="A44" s="441" t="s">
        <v>131</v>
      </c>
      <c r="B44" s="324" t="s">
        <v>342</v>
      </c>
      <c r="C44" s="313">
        <v>50</v>
      </c>
      <c r="D44" s="313">
        <v>80</v>
      </c>
      <c r="E44" s="543" t="s">
        <v>714</v>
      </c>
    </row>
    <row r="45" spans="1:5" s="457" customFormat="1" ht="12" customHeight="1">
      <c r="A45" s="441" t="s">
        <v>343</v>
      </c>
      <c r="B45" s="324" t="s">
        <v>344</v>
      </c>
      <c r="C45" s="316">
        <v>0</v>
      </c>
      <c r="D45" s="316">
        <v>0</v>
      </c>
      <c r="E45" s="543" t="s">
        <v>715</v>
      </c>
    </row>
    <row r="46" spans="1:5" s="430" customFormat="1" ht="12" customHeight="1" thickBot="1">
      <c r="A46" s="442" t="s">
        <v>345</v>
      </c>
      <c r="B46" s="325" t="s">
        <v>346</v>
      </c>
      <c r="C46" s="317">
        <v>0</v>
      </c>
      <c r="D46" s="317">
        <v>231</v>
      </c>
      <c r="E46" s="543" t="s">
        <v>716</v>
      </c>
    </row>
    <row r="47" spans="1:5" s="457" customFormat="1" ht="12" customHeight="1" thickBot="1">
      <c r="A47" s="285" t="s">
        <v>12</v>
      </c>
      <c r="B47" s="281" t="s">
        <v>347</v>
      </c>
      <c r="C47" s="312"/>
      <c r="D47" s="312"/>
      <c r="E47" s="543" t="s">
        <v>717</v>
      </c>
    </row>
    <row r="48" spans="1:5" s="457" customFormat="1" ht="12" customHeight="1">
      <c r="A48" s="440" t="s">
        <v>69</v>
      </c>
      <c r="B48" s="323" t="s">
        <v>348</v>
      </c>
      <c r="C48" s="333">
        <v>0</v>
      </c>
      <c r="D48" s="333">
        <v>0</v>
      </c>
      <c r="E48" s="543" t="s">
        <v>718</v>
      </c>
    </row>
    <row r="49" spans="1:5" s="457" customFormat="1" ht="12" customHeight="1">
      <c r="A49" s="441" t="s">
        <v>70</v>
      </c>
      <c r="B49" s="324" t="s">
        <v>349</v>
      </c>
      <c r="C49" s="316">
        <v>0</v>
      </c>
      <c r="D49" s="316">
        <v>0</v>
      </c>
      <c r="E49" s="543" t="s">
        <v>719</v>
      </c>
    </row>
    <row r="50" spans="1:5" s="457" customFormat="1" ht="12" customHeight="1">
      <c r="A50" s="441" t="s">
        <v>350</v>
      </c>
      <c r="B50" s="324" t="s">
        <v>351</v>
      </c>
      <c r="C50" s="316">
        <v>0</v>
      </c>
      <c r="D50" s="316">
        <v>0</v>
      </c>
      <c r="E50" s="543" t="s">
        <v>720</v>
      </c>
    </row>
    <row r="51" spans="1:5" s="457" customFormat="1" ht="12" customHeight="1">
      <c r="A51" s="441" t="s">
        <v>352</v>
      </c>
      <c r="B51" s="324" t="s">
        <v>353</v>
      </c>
      <c r="C51" s="316">
        <v>0</v>
      </c>
      <c r="D51" s="316">
        <v>0</v>
      </c>
      <c r="E51" s="543" t="s">
        <v>721</v>
      </c>
    </row>
    <row r="52" spans="1:5" s="457" customFormat="1" ht="12" customHeight="1" thickBot="1">
      <c r="A52" s="442" t="s">
        <v>354</v>
      </c>
      <c r="B52" s="325" t="s">
        <v>355</v>
      </c>
      <c r="C52" s="317">
        <v>0</v>
      </c>
      <c r="D52" s="317">
        <v>0</v>
      </c>
      <c r="E52" s="543" t="s">
        <v>722</v>
      </c>
    </row>
    <row r="53" spans="1:5" s="457" customFormat="1" ht="12" customHeight="1" thickBot="1">
      <c r="A53" s="285" t="s">
        <v>132</v>
      </c>
      <c r="B53" s="281" t="s">
        <v>356</v>
      </c>
      <c r="C53" s="312">
        <f>SUM(C54:C56)</f>
        <v>0</v>
      </c>
      <c r="D53" s="312">
        <f t="shared" ref="D53" si="5">SUM(D54:D56)</f>
        <v>150</v>
      </c>
      <c r="E53" s="543" t="s">
        <v>723</v>
      </c>
    </row>
    <row r="54" spans="1:5" s="430" customFormat="1" ht="12" customHeight="1">
      <c r="A54" s="440" t="s">
        <v>71</v>
      </c>
      <c r="B54" s="323" t="s">
        <v>357</v>
      </c>
      <c r="C54" s="314">
        <v>0</v>
      </c>
      <c r="D54" s="314">
        <v>0</v>
      </c>
      <c r="E54" s="543" t="s">
        <v>724</v>
      </c>
    </row>
    <row r="55" spans="1:5" s="430" customFormat="1" ht="12" customHeight="1">
      <c r="A55" s="441" t="s">
        <v>72</v>
      </c>
      <c r="B55" s="324" t="s">
        <v>358</v>
      </c>
      <c r="C55" s="313">
        <v>0</v>
      </c>
      <c r="D55" s="313">
        <v>0</v>
      </c>
      <c r="E55" s="543" t="s">
        <v>725</v>
      </c>
    </row>
    <row r="56" spans="1:5" s="430" customFormat="1" ht="12" customHeight="1">
      <c r="A56" s="441" t="s">
        <v>359</v>
      </c>
      <c r="B56" s="324" t="s">
        <v>360</v>
      </c>
      <c r="C56" s="313">
        <v>0</v>
      </c>
      <c r="D56" s="313">
        <v>150</v>
      </c>
      <c r="E56" s="543" t="s">
        <v>726</v>
      </c>
    </row>
    <row r="57" spans="1:5" s="430" customFormat="1" ht="12" customHeight="1" thickBot="1">
      <c r="A57" s="442" t="s">
        <v>361</v>
      </c>
      <c r="B57" s="325" t="s">
        <v>362</v>
      </c>
      <c r="C57" s="315">
        <v>0</v>
      </c>
      <c r="D57" s="315">
        <v>0</v>
      </c>
      <c r="E57" s="543" t="s">
        <v>727</v>
      </c>
    </row>
    <row r="58" spans="1:5" s="457" customFormat="1" ht="12" customHeight="1" thickBot="1">
      <c r="A58" s="285" t="s">
        <v>14</v>
      </c>
      <c r="B58" s="302" t="s">
        <v>363</v>
      </c>
      <c r="C58" s="312">
        <f>SUM(C59:C61)</f>
        <v>9218</v>
      </c>
      <c r="D58" s="312">
        <f t="shared" ref="D58:E58" si="6">SUM(D59:D61)</f>
        <v>4466</v>
      </c>
      <c r="E58" s="312">
        <f t="shared" si="6"/>
        <v>0</v>
      </c>
    </row>
    <row r="59" spans="1:5" s="457" customFormat="1" ht="12" customHeight="1">
      <c r="A59" s="440" t="s">
        <v>133</v>
      </c>
      <c r="B59" s="323" t="s">
        <v>364</v>
      </c>
      <c r="C59" s="316">
        <v>0</v>
      </c>
      <c r="D59" s="316">
        <v>0</v>
      </c>
      <c r="E59" s="543" t="s">
        <v>729</v>
      </c>
    </row>
    <row r="60" spans="1:5" s="457" customFormat="1" ht="12" customHeight="1">
      <c r="A60" s="441" t="s">
        <v>134</v>
      </c>
      <c r="B60" s="324" t="s">
        <v>541</v>
      </c>
      <c r="C60" s="316">
        <v>164</v>
      </c>
      <c r="D60" s="316">
        <v>204</v>
      </c>
      <c r="E60" s="543" t="s">
        <v>730</v>
      </c>
    </row>
    <row r="61" spans="1:5" s="457" customFormat="1" ht="12" customHeight="1">
      <c r="A61" s="441" t="s">
        <v>163</v>
      </c>
      <c r="B61" s="324" t="s">
        <v>366</v>
      </c>
      <c r="C61" s="316">
        <v>9054</v>
      </c>
      <c r="D61" s="316">
        <v>4262</v>
      </c>
      <c r="E61" s="543" t="s">
        <v>731</v>
      </c>
    </row>
    <row r="62" spans="1:5" s="457" customFormat="1" ht="12" customHeight="1" thickBot="1">
      <c r="A62" s="442" t="s">
        <v>367</v>
      </c>
      <c r="B62" s="325" t="s">
        <v>368</v>
      </c>
      <c r="C62" s="316">
        <v>0</v>
      </c>
      <c r="D62" s="316">
        <v>0</v>
      </c>
      <c r="E62" s="543" t="s">
        <v>732</v>
      </c>
    </row>
    <row r="63" spans="1:5" s="457" customFormat="1" ht="12" customHeight="1" thickBot="1">
      <c r="A63" s="285" t="s">
        <v>15</v>
      </c>
      <c r="B63" s="281" t="s">
        <v>369</v>
      </c>
      <c r="C63" s="318">
        <f>SUM(C58,C53,C47,C36,C29,C22,C15,C8)</f>
        <v>136971</v>
      </c>
      <c r="D63" s="318">
        <f>SUM(D58,D53,D47,D36,D29,D22,D15,D8)</f>
        <v>145276</v>
      </c>
      <c r="E63" s="543" t="s">
        <v>733</v>
      </c>
    </row>
    <row r="64" spans="1:5" s="457" customFormat="1" ht="12" customHeight="1" thickBot="1">
      <c r="A64" s="443" t="s">
        <v>539</v>
      </c>
      <c r="B64" s="302" t="s">
        <v>371</v>
      </c>
      <c r="C64" s="312">
        <f>SUM(C65:C67)</f>
        <v>0</v>
      </c>
      <c r="D64" s="312">
        <f t="shared" ref="D64" si="7">SUM(D65:D67)</f>
        <v>25702</v>
      </c>
      <c r="E64" s="543" t="s">
        <v>734</v>
      </c>
    </row>
    <row r="65" spans="1:5" s="457" customFormat="1" ht="12" customHeight="1">
      <c r="A65" s="440" t="s">
        <v>372</v>
      </c>
      <c r="B65" s="323" t="s">
        <v>373</v>
      </c>
      <c r="C65" s="316">
        <v>0</v>
      </c>
      <c r="D65" s="316">
        <v>0</v>
      </c>
      <c r="E65" s="543" t="s">
        <v>735</v>
      </c>
    </row>
    <row r="66" spans="1:5" s="457" customFormat="1" ht="12" customHeight="1">
      <c r="A66" s="441" t="s">
        <v>374</v>
      </c>
      <c r="B66" s="324" t="s">
        <v>375</v>
      </c>
      <c r="C66" s="316">
        <v>0</v>
      </c>
      <c r="D66" s="316">
        <v>25702</v>
      </c>
      <c r="E66" s="543" t="s">
        <v>736</v>
      </c>
    </row>
    <row r="67" spans="1:5" s="457" customFormat="1" ht="12" customHeight="1" thickBot="1">
      <c r="A67" s="442" t="s">
        <v>376</v>
      </c>
      <c r="B67" s="436" t="s">
        <v>377</v>
      </c>
      <c r="C67" s="316">
        <v>0</v>
      </c>
      <c r="D67" s="316">
        <v>0</v>
      </c>
      <c r="E67" s="543" t="s">
        <v>737</v>
      </c>
    </row>
    <row r="68" spans="1:5" s="457" customFormat="1" ht="12" customHeight="1" thickBot="1">
      <c r="A68" s="443" t="s">
        <v>378</v>
      </c>
      <c r="B68" s="302" t="s">
        <v>379</v>
      </c>
      <c r="C68" s="312"/>
      <c r="D68" s="312"/>
      <c r="E68" s="543" t="s">
        <v>738</v>
      </c>
    </row>
    <row r="69" spans="1:5" s="457" customFormat="1" ht="12" customHeight="1">
      <c r="A69" s="440" t="s">
        <v>110</v>
      </c>
      <c r="B69" s="323" t="s">
        <v>380</v>
      </c>
      <c r="C69" s="316">
        <v>0</v>
      </c>
      <c r="D69" s="316">
        <v>0</v>
      </c>
      <c r="E69" s="543" t="s">
        <v>739</v>
      </c>
    </row>
    <row r="70" spans="1:5" s="457" customFormat="1" ht="12" customHeight="1">
      <c r="A70" s="441" t="s">
        <v>111</v>
      </c>
      <c r="B70" s="324" t="s">
        <v>381</v>
      </c>
      <c r="C70" s="316">
        <v>0</v>
      </c>
      <c r="D70" s="316">
        <v>0</v>
      </c>
      <c r="E70" s="543" t="s">
        <v>740</v>
      </c>
    </row>
    <row r="71" spans="1:5" s="457" customFormat="1" ht="12" customHeight="1">
      <c r="A71" s="441" t="s">
        <v>382</v>
      </c>
      <c r="B71" s="324" t="s">
        <v>383</v>
      </c>
      <c r="C71" s="316">
        <v>0</v>
      </c>
      <c r="D71" s="316">
        <v>0</v>
      </c>
      <c r="E71" s="543" t="s">
        <v>741</v>
      </c>
    </row>
    <row r="72" spans="1:5" s="457" customFormat="1" ht="12" customHeight="1" thickBot="1">
      <c r="A72" s="442" t="s">
        <v>384</v>
      </c>
      <c r="B72" s="325" t="s">
        <v>385</v>
      </c>
      <c r="C72" s="316">
        <v>0</v>
      </c>
      <c r="D72" s="316">
        <v>0</v>
      </c>
      <c r="E72" s="543" t="s">
        <v>742</v>
      </c>
    </row>
    <row r="73" spans="1:5" s="457" customFormat="1" ht="12" customHeight="1" thickBot="1">
      <c r="A73" s="443" t="s">
        <v>386</v>
      </c>
      <c r="B73" s="302" t="s">
        <v>387</v>
      </c>
      <c r="C73" s="312">
        <f>SUM(C74:C75)</f>
        <v>0</v>
      </c>
      <c r="D73" s="312">
        <f t="shared" ref="D73" si="8">SUM(D74:D75)</f>
        <v>6189</v>
      </c>
      <c r="E73" s="543" t="s">
        <v>743</v>
      </c>
    </row>
    <row r="74" spans="1:5" s="457" customFormat="1" ht="12" customHeight="1">
      <c r="A74" s="440" t="s">
        <v>388</v>
      </c>
      <c r="B74" s="323" t="s">
        <v>389</v>
      </c>
      <c r="C74" s="316">
        <v>0</v>
      </c>
      <c r="D74" s="316">
        <v>6189</v>
      </c>
      <c r="E74" s="543" t="s">
        <v>744</v>
      </c>
    </row>
    <row r="75" spans="1:5" s="457" customFormat="1" ht="12" customHeight="1" thickBot="1">
      <c r="A75" s="442" t="s">
        <v>390</v>
      </c>
      <c r="B75" s="325" t="s">
        <v>391</v>
      </c>
      <c r="C75" s="316">
        <v>0</v>
      </c>
      <c r="D75" s="316">
        <v>0</v>
      </c>
      <c r="E75" s="543" t="s">
        <v>745</v>
      </c>
    </row>
    <row r="76" spans="1:5" s="457" customFormat="1" ht="12" customHeight="1" thickBot="1">
      <c r="A76" s="443" t="s">
        <v>392</v>
      </c>
      <c r="B76" s="302" t="s">
        <v>393</v>
      </c>
      <c r="C76" s="312">
        <f>SUM(C77:C79)</f>
        <v>0</v>
      </c>
      <c r="D76" s="312">
        <f t="shared" ref="D76" si="9">SUM(D77:D79)</f>
        <v>3471</v>
      </c>
      <c r="E76" s="543" t="s">
        <v>746</v>
      </c>
    </row>
    <row r="77" spans="1:5" s="457" customFormat="1" ht="12" customHeight="1">
      <c r="A77" s="440" t="s">
        <v>394</v>
      </c>
      <c r="B77" s="323" t="s">
        <v>395</v>
      </c>
      <c r="C77" s="316">
        <v>0</v>
      </c>
      <c r="D77" s="316">
        <v>3471</v>
      </c>
      <c r="E77" s="543" t="s">
        <v>747</v>
      </c>
    </row>
    <row r="78" spans="1:5" s="457" customFormat="1" ht="12" customHeight="1">
      <c r="A78" s="441" t="s">
        <v>396</v>
      </c>
      <c r="B78" s="324" t="s">
        <v>397</v>
      </c>
      <c r="C78" s="316">
        <v>0</v>
      </c>
      <c r="D78" s="316">
        <v>0</v>
      </c>
      <c r="E78" s="543" t="s">
        <v>748</v>
      </c>
    </row>
    <row r="79" spans="1:5" s="457" customFormat="1" ht="12" customHeight="1" thickBot="1">
      <c r="A79" s="442" t="s">
        <v>398</v>
      </c>
      <c r="B79" s="325" t="s">
        <v>399</v>
      </c>
      <c r="C79" s="316">
        <v>0</v>
      </c>
      <c r="D79" s="316">
        <v>0</v>
      </c>
      <c r="E79" s="543" t="s">
        <v>749</v>
      </c>
    </row>
    <row r="80" spans="1:5" s="457" customFormat="1" ht="12" customHeight="1" thickBot="1">
      <c r="A80" s="443" t="s">
        <v>400</v>
      </c>
      <c r="B80" s="302" t="s">
        <v>401</v>
      </c>
      <c r="C80" s="312"/>
      <c r="D80" s="312"/>
      <c r="E80" s="543" t="s">
        <v>750</v>
      </c>
    </row>
    <row r="81" spans="1:5" s="457" customFormat="1" ht="12" customHeight="1">
      <c r="A81" s="444" t="s">
        <v>402</v>
      </c>
      <c r="B81" s="323" t="s">
        <v>403</v>
      </c>
      <c r="C81" s="316">
        <v>0</v>
      </c>
      <c r="D81" s="316">
        <v>0</v>
      </c>
      <c r="E81" s="543" t="s">
        <v>751</v>
      </c>
    </row>
    <row r="82" spans="1:5" s="457" customFormat="1" ht="12" customHeight="1">
      <c r="A82" s="445" t="s">
        <v>404</v>
      </c>
      <c r="B82" s="324" t="s">
        <v>405</v>
      </c>
      <c r="C82" s="316">
        <v>0</v>
      </c>
      <c r="D82" s="316">
        <v>0</v>
      </c>
      <c r="E82" s="543" t="s">
        <v>752</v>
      </c>
    </row>
    <row r="83" spans="1:5" s="457" customFormat="1" ht="12" customHeight="1">
      <c r="A83" s="445" t="s">
        <v>406</v>
      </c>
      <c r="B83" s="324" t="s">
        <v>407</v>
      </c>
      <c r="C83" s="316">
        <v>0</v>
      </c>
      <c r="D83" s="316">
        <v>0</v>
      </c>
      <c r="E83" s="543" t="s">
        <v>753</v>
      </c>
    </row>
    <row r="84" spans="1:5" s="457" customFormat="1" ht="12" customHeight="1" thickBot="1">
      <c r="A84" s="446" t="s">
        <v>408</v>
      </c>
      <c r="B84" s="325" t="s">
        <v>409</v>
      </c>
      <c r="C84" s="316">
        <v>0</v>
      </c>
      <c r="D84" s="316">
        <v>0</v>
      </c>
      <c r="E84" s="543" t="s">
        <v>754</v>
      </c>
    </row>
    <row r="85" spans="1:5" s="457" customFormat="1" ht="12" customHeight="1" thickBot="1">
      <c r="A85" s="443" t="s">
        <v>410</v>
      </c>
      <c r="B85" s="302" t="s">
        <v>411</v>
      </c>
      <c r="C85" s="337">
        <v>0</v>
      </c>
      <c r="D85" s="337">
        <v>0</v>
      </c>
      <c r="E85" s="543" t="s">
        <v>755</v>
      </c>
    </row>
    <row r="86" spans="1:5" s="457" customFormat="1" ht="12" customHeight="1" thickBot="1">
      <c r="A86" s="443" t="s">
        <v>412</v>
      </c>
      <c r="B86" s="437" t="s">
        <v>413</v>
      </c>
      <c r="C86" s="318">
        <f>SUM(C85,C80,C76,C73,C68,C64)</f>
        <v>0</v>
      </c>
      <c r="D86" s="318">
        <f t="shared" ref="D86" si="10">SUM(D85,D80,D76,D73,D68,D64)</f>
        <v>35362</v>
      </c>
      <c r="E86" s="318">
        <f t="shared" ref="E86" si="11">SUM(E85,E79,E76,E73,E68,E64)</f>
        <v>0</v>
      </c>
    </row>
    <row r="87" spans="1:5" s="457" customFormat="1" ht="12" customHeight="1" thickBot="1">
      <c r="A87" s="447" t="s">
        <v>414</v>
      </c>
      <c r="B87" s="438" t="s">
        <v>540</v>
      </c>
      <c r="C87" s="318">
        <f>SUM(C86,C63)</f>
        <v>136971</v>
      </c>
      <c r="D87" s="318">
        <f t="shared" ref="D87" si="12">SUM(D86,D63)</f>
        <v>180638</v>
      </c>
      <c r="E87" s="543" t="s">
        <v>757</v>
      </c>
    </row>
    <row r="88" spans="1:5" s="457" customFormat="1" ht="15" customHeight="1">
      <c r="A88" s="413"/>
      <c r="B88" s="414"/>
      <c r="C88" s="428"/>
      <c r="D88" s="428"/>
      <c r="E88" s="544"/>
    </row>
    <row r="89" spans="1:5" ht="13.5" thickBot="1">
      <c r="A89" s="415"/>
      <c r="B89" s="416"/>
      <c r="C89" s="429"/>
      <c r="D89" s="429"/>
    </row>
    <row r="90" spans="1:5" s="456" customFormat="1" ht="16.5" customHeight="1" thickBot="1">
      <c r="A90" s="683" t="s">
        <v>45</v>
      </c>
      <c r="B90" s="684"/>
      <c r="C90" s="684"/>
      <c r="D90" s="684"/>
      <c r="E90" s="543"/>
    </row>
    <row r="91" spans="1:5" s="246" customFormat="1" ht="12" customHeight="1" thickBot="1">
      <c r="A91" s="435" t="s">
        <v>7</v>
      </c>
      <c r="B91" s="284" t="s">
        <v>422</v>
      </c>
      <c r="C91" s="420">
        <f>SUM(C92:C96)</f>
        <v>63313</v>
      </c>
      <c r="D91" s="420">
        <f t="shared" ref="D91" si="13">SUM(D92:D96)</f>
        <v>80195</v>
      </c>
      <c r="E91" s="545" t="s">
        <v>678</v>
      </c>
    </row>
    <row r="92" spans="1:5" ht="12" customHeight="1">
      <c r="A92" s="448" t="s">
        <v>73</v>
      </c>
      <c r="B92" s="270" t="s">
        <v>37</v>
      </c>
      <c r="C92" s="421">
        <v>15923</v>
      </c>
      <c r="D92" s="421">
        <v>21752</v>
      </c>
      <c r="E92" s="545" t="s">
        <v>679</v>
      </c>
    </row>
    <row r="93" spans="1:5" ht="12" customHeight="1">
      <c r="A93" s="441" t="s">
        <v>74</v>
      </c>
      <c r="B93" s="268" t="s">
        <v>135</v>
      </c>
      <c r="C93" s="422">
        <v>4339</v>
      </c>
      <c r="D93" s="422">
        <v>4688</v>
      </c>
      <c r="E93" s="545" t="s">
        <v>680</v>
      </c>
    </row>
    <row r="94" spans="1:5" ht="12" customHeight="1">
      <c r="A94" s="441" t="s">
        <v>75</v>
      </c>
      <c r="B94" s="268" t="s">
        <v>102</v>
      </c>
      <c r="C94" s="424">
        <v>35139</v>
      </c>
      <c r="D94" s="424">
        <v>39568</v>
      </c>
      <c r="E94" s="545" t="s">
        <v>681</v>
      </c>
    </row>
    <row r="95" spans="1:5" ht="12" customHeight="1">
      <c r="A95" s="441" t="s">
        <v>76</v>
      </c>
      <c r="B95" s="271" t="s">
        <v>136</v>
      </c>
      <c r="C95" s="424">
        <v>2219</v>
      </c>
      <c r="D95" s="424">
        <v>4072</v>
      </c>
      <c r="E95" s="545" t="s">
        <v>682</v>
      </c>
    </row>
    <row r="96" spans="1:5" ht="12" customHeight="1">
      <c r="A96" s="441" t="s">
        <v>85</v>
      </c>
      <c r="B96" s="279" t="s">
        <v>137</v>
      </c>
      <c r="C96" s="424">
        <f>SUM(C97:C106)</f>
        <v>5693</v>
      </c>
      <c r="D96" s="424">
        <f t="shared" ref="D96" si="14">SUM(D97:D106)</f>
        <v>10115</v>
      </c>
      <c r="E96" s="545" t="s">
        <v>683</v>
      </c>
    </row>
    <row r="97" spans="1:5" ht="12" customHeight="1">
      <c r="A97" s="441" t="s">
        <v>77</v>
      </c>
      <c r="B97" s="268" t="s">
        <v>423</v>
      </c>
      <c r="C97" s="424">
        <v>0</v>
      </c>
      <c r="D97" s="424">
        <v>0</v>
      </c>
      <c r="E97" s="545" t="s">
        <v>684</v>
      </c>
    </row>
    <row r="98" spans="1:5" ht="12" customHeight="1">
      <c r="A98" s="441" t="s">
        <v>78</v>
      </c>
      <c r="B98" s="291" t="s">
        <v>424</v>
      </c>
      <c r="C98" s="424">
        <v>0</v>
      </c>
      <c r="D98" s="424">
        <v>0</v>
      </c>
      <c r="E98" s="545" t="s">
        <v>685</v>
      </c>
    </row>
    <row r="99" spans="1:5" ht="12" customHeight="1">
      <c r="A99" s="441" t="s">
        <v>86</v>
      </c>
      <c r="B99" s="292" t="s">
        <v>425</v>
      </c>
      <c r="C99" s="424">
        <v>0</v>
      </c>
      <c r="D99" s="424">
        <v>0</v>
      </c>
      <c r="E99" s="545" t="s">
        <v>686</v>
      </c>
    </row>
    <row r="100" spans="1:5" ht="12" customHeight="1">
      <c r="A100" s="441" t="s">
        <v>87</v>
      </c>
      <c r="B100" s="292" t="s">
        <v>426</v>
      </c>
      <c r="C100" s="424">
        <v>0</v>
      </c>
      <c r="D100" s="424">
        <v>0</v>
      </c>
      <c r="E100" s="545" t="s">
        <v>687</v>
      </c>
    </row>
    <row r="101" spans="1:5" ht="12" customHeight="1">
      <c r="A101" s="441" t="s">
        <v>88</v>
      </c>
      <c r="B101" s="291" t="s">
        <v>427</v>
      </c>
      <c r="C101" s="424">
        <v>3710</v>
      </c>
      <c r="D101" s="424">
        <v>7852</v>
      </c>
      <c r="E101" s="545" t="s">
        <v>688</v>
      </c>
    </row>
    <row r="102" spans="1:5" ht="12" customHeight="1">
      <c r="A102" s="441" t="s">
        <v>89</v>
      </c>
      <c r="B102" s="291" t="s">
        <v>428</v>
      </c>
      <c r="C102" s="424">
        <v>0</v>
      </c>
      <c r="D102" s="424">
        <v>0</v>
      </c>
      <c r="E102" s="545" t="s">
        <v>689</v>
      </c>
    </row>
    <row r="103" spans="1:5" ht="12" customHeight="1">
      <c r="A103" s="441" t="s">
        <v>91</v>
      </c>
      <c r="B103" s="292" t="s">
        <v>429</v>
      </c>
      <c r="C103" s="424">
        <v>0</v>
      </c>
      <c r="D103" s="424">
        <v>0</v>
      </c>
      <c r="E103" s="545" t="s">
        <v>690</v>
      </c>
    </row>
    <row r="104" spans="1:5" ht="12" customHeight="1">
      <c r="A104" s="449" t="s">
        <v>138</v>
      </c>
      <c r="B104" s="293" t="s">
        <v>430</v>
      </c>
      <c r="C104" s="424">
        <v>0</v>
      </c>
      <c r="D104" s="424">
        <v>0</v>
      </c>
      <c r="E104" s="545" t="s">
        <v>691</v>
      </c>
    </row>
    <row r="105" spans="1:5" ht="12" customHeight="1">
      <c r="A105" s="441" t="s">
        <v>431</v>
      </c>
      <c r="B105" s="293" t="s">
        <v>432</v>
      </c>
      <c r="C105" s="424">
        <v>0</v>
      </c>
      <c r="D105" s="424">
        <v>0</v>
      </c>
      <c r="E105" s="545" t="s">
        <v>692</v>
      </c>
    </row>
    <row r="106" spans="1:5" s="246" customFormat="1" ht="12" customHeight="1" thickBot="1">
      <c r="A106" s="450" t="s">
        <v>433</v>
      </c>
      <c r="B106" s="294" t="s">
        <v>434</v>
      </c>
      <c r="C106" s="426">
        <v>1983</v>
      </c>
      <c r="D106" s="426">
        <v>2263</v>
      </c>
      <c r="E106" s="545" t="s">
        <v>693</v>
      </c>
    </row>
    <row r="107" spans="1:5" ht="12" customHeight="1" thickBot="1">
      <c r="A107" s="285" t="s">
        <v>8</v>
      </c>
      <c r="B107" s="283" t="s">
        <v>435</v>
      </c>
      <c r="C107" s="306">
        <f>SUM(C108,C110,C112)</f>
        <v>9275</v>
      </c>
      <c r="D107" s="306">
        <f t="shared" ref="D107" si="15">SUM(D108,D110,D112)</f>
        <v>17533</v>
      </c>
      <c r="E107" s="545" t="s">
        <v>694</v>
      </c>
    </row>
    <row r="108" spans="1:5" ht="12" customHeight="1">
      <c r="A108" s="440" t="s">
        <v>79</v>
      </c>
      <c r="B108" s="268" t="s">
        <v>161</v>
      </c>
      <c r="C108" s="423">
        <v>2775</v>
      </c>
      <c r="D108" s="423">
        <v>15433</v>
      </c>
      <c r="E108" s="545" t="s">
        <v>695</v>
      </c>
    </row>
    <row r="109" spans="1:5" ht="12" customHeight="1">
      <c r="A109" s="440" t="s">
        <v>80</v>
      </c>
      <c r="B109" s="272" t="s">
        <v>436</v>
      </c>
      <c r="C109" s="423">
        <v>0</v>
      </c>
      <c r="D109" s="423">
        <v>0</v>
      </c>
      <c r="E109" s="545" t="s">
        <v>696</v>
      </c>
    </row>
    <row r="110" spans="1:5" ht="12" customHeight="1">
      <c r="A110" s="440" t="s">
        <v>81</v>
      </c>
      <c r="B110" s="272" t="s">
        <v>139</v>
      </c>
      <c r="C110" s="422">
        <v>0</v>
      </c>
      <c r="D110" s="422">
        <v>0</v>
      </c>
      <c r="E110" s="545" t="s">
        <v>697</v>
      </c>
    </row>
    <row r="111" spans="1:5" ht="12" customHeight="1">
      <c r="A111" s="440" t="s">
        <v>82</v>
      </c>
      <c r="B111" s="272" t="s">
        <v>437</v>
      </c>
      <c r="C111" s="296">
        <v>0</v>
      </c>
      <c r="D111" s="296">
        <v>0</v>
      </c>
      <c r="E111" s="545" t="s">
        <v>698</v>
      </c>
    </row>
    <row r="112" spans="1:5" ht="12" customHeight="1">
      <c r="A112" s="440" t="s">
        <v>83</v>
      </c>
      <c r="B112" s="304" t="s">
        <v>164</v>
      </c>
      <c r="C112" s="296">
        <f>SUM(C113:C120)</f>
        <v>6500</v>
      </c>
      <c r="D112" s="296">
        <f t="shared" ref="D112:E112" si="16">SUM(D113:D120)</f>
        <v>2100</v>
      </c>
      <c r="E112" s="296">
        <f t="shared" si="16"/>
        <v>0</v>
      </c>
    </row>
    <row r="113" spans="1:5" ht="12" customHeight="1">
      <c r="A113" s="440" t="s">
        <v>90</v>
      </c>
      <c r="B113" s="303" t="s">
        <v>438</v>
      </c>
      <c r="C113" s="296">
        <v>0</v>
      </c>
      <c r="D113" s="296">
        <v>0</v>
      </c>
      <c r="E113" s="545" t="s">
        <v>700</v>
      </c>
    </row>
    <row r="114" spans="1:5" ht="12" customHeight="1">
      <c r="A114" s="440" t="s">
        <v>92</v>
      </c>
      <c r="B114" s="319" t="s">
        <v>439</v>
      </c>
      <c r="C114" s="296">
        <v>0</v>
      </c>
      <c r="D114" s="296">
        <v>0</v>
      </c>
      <c r="E114" s="545" t="s">
        <v>701</v>
      </c>
    </row>
    <row r="115" spans="1:5" ht="12" customHeight="1">
      <c r="A115" s="440" t="s">
        <v>140</v>
      </c>
      <c r="B115" s="292" t="s">
        <v>426</v>
      </c>
      <c r="C115" s="296">
        <v>0</v>
      </c>
      <c r="D115" s="296">
        <v>0</v>
      </c>
      <c r="E115" s="545" t="s">
        <v>702</v>
      </c>
    </row>
    <row r="116" spans="1:5" ht="12" customHeight="1">
      <c r="A116" s="440" t="s">
        <v>141</v>
      </c>
      <c r="B116" s="292" t="s">
        <v>440</v>
      </c>
      <c r="C116" s="296">
        <v>0</v>
      </c>
      <c r="D116" s="296">
        <v>0</v>
      </c>
      <c r="E116" s="545" t="s">
        <v>703</v>
      </c>
    </row>
    <row r="117" spans="1:5" ht="12" customHeight="1">
      <c r="A117" s="440" t="s">
        <v>142</v>
      </c>
      <c r="B117" s="292" t="s">
        <v>441</v>
      </c>
      <c r="C117" s="296">
        <v>0</v>
      </c>
      <c r="D117" s="296">
        <v>0</v>
      </c>
      <c r="E117" s="545" t="s">
        <v>704</v>
      </c>
    </row>
    <row r="118" spans="1:5" ht="12" customHeight="1">
      <c r="A118" s="440" t="s">
        <v>442</v>
      </c>
      <c r="B118" s="292" t="s">
        <v>429</v>
      </c>
      <c r="C118" s="296">
        <v>0</v>
      </c>
      <c r="D118" s="296">
        <v>0</v>
      </c>
      <c r="E118" s="545" t="s">
        <v>705</v>
      </c>
    </row>
    <row r="119" spans="1:5" ht="12" customHeight="1">
      <c r="A119" s="440" t="s">
        <v>443</v>
      </c>
      <c r="B119" s="292" t="s">
        <v>444</v>
      </c>
      <c r="C119" s="296">
        <v>500</v>
      </c>
      <c r="D119" s="296">
        <v>500</v>
      </c>
      <c r="E119" s="545" t="s">
        <v>706</v>
      </c>
    </row>
    <row r="120" spans="1:5" ht="12" customHeight="1" thickBot="1">
      <c r="A120" s="449" t="s">
        <v>445</v>
      </c>
      <c r="B120" s="292" t="s">
        <v>446</v>
      </c>
      <c r="C120" s="298">
        <v>6000</v>
      </c>
      <c r="D120" s="298">
        <v>1600</v>
      </c>
      <c r="E120" s="545" t="s">
        <v>707</v>
      </c>
    </row>
    <row r="121" spans="1:5" ht="12" customHeight="1" thickBot="1">
      <c r="A121" s="285" t="s">
        <v>9</v>
      </c>
      <c r="B121" s="288" t="s">
        <v>447</v>
      </c>
      <c r="C121" s="306">
        <f>SUM(C122)</f>
        <v>2531</v>
      </c>
      <c r="D121" s="306">
        <f t="shared" ref="D121:E121" si="17">SUM(D122)</f>
        <v>2171</v>
      </c>
      <c r="E121" s="306">
        <f t="shared" si="17"/>
        <v>0</v>
      </c>
    </row>
    <row r="122" spans="1:5" ht="12" customHeight="1">
      <c r="A122" s="440" t="s">
        <v>62</v>
      </c>
      <c r="B122" s="269" t="s">
        <v>47</v>
      </c>
      <c r="C122" s="423">
        <v>2531</v>
      </c>
      <c r="D122" s="423">
        <v>2171</v>
      </c>
      <c r="E122" s="545" t="s">
        <v>709</v>
      </c>
    </row>
    <row r="123" spans="1:5" ht="12" customHeight="1" thickBot="1">
      <c r="A123" s="442" t="s">
        <v>63</v>
      </c>
      <c r="B123" s="272" t="s">
        <v>48</v>
      </c>
      <c r="C123" s="424">
        <v>0</v>
      </c>
      <c r="D123" s="424">
        <v>0</v>
      </c>
      <c r="E123" s="545" t="s">
        <v>710</v>
      </c>
    </row>
    <row r="124" spans="1:5" ht="12" customHeight="1" thickBot="1">
      <c r="A124" s="285" t="s">
        <v>10</v>
      </c>
      <c r="B124" s="288" t="s">
        <v>448</v>
      </c>
      <c r="C124" s="306">
        <f>SUM(C121,C107,C91)</f>
        <v>75119</v>
      </c>
      <c r="D124" s="306">
        <f t="shared" ref="D124" si="18">SUM(D121,D107,D91)</f>
        <v>99899</v>
      </c>
      <c r="E124" s="545" t="s">
        <v>711</v>
      </c>
    </row>
    <row r="125" spans="1:5" ht="12" customHeight="1" thickBot="1">
      <c r="A125" s="285" t="s">
        <v>11</v>
      </c>
      <c r="B125" s="288" t="s">
        <v>542</v>
      </c>
      <c r="C125" s="306">
        <f>SUM(C126:C128)</f>
        <v>0</v>
      </c>
      <c r="D125" s="306">
        <f t="shared" ref="D125" si="19">SUM(D126:D128)</f>
        <v>25702</v>
      </c>
      <c r="E125" s="545" t="s">
        <v>712</v>
      </c>
    </row>
    <row r="126" spans="1:5" ht="12" customHeight="1">
      <c r="A126" s="440" t="s">
        <v>66</v>
      </c>
      <c r="B126" s="269" t="s">
        <v>450</v>
      </c>
      <c r="C126" s="296">
        <v>0</v>
      </c>
      <c r="D126" s="296">
        <v>0</v>
      </c>
      <c r="E126" s="545" t="s">
        <v>713</v>
      </c>
    </row>
    <row r="127" spans="1:5" ht="12" customHeight="1">
      <c r="A127" s="440" t="s">
        <v>67</v>
      </c>
      <c r="B127" s="269" t="s">
        <v>451</v>
      </c>
      <c r="C127" s="296">
        <v>0</v>
      </c>
      <c r="D127" s="296">
        <v>25702</v>
      </c>
      <c r="E127" s="545" t="s">
        <v>714</v>
      </c>
    </row>
    <row r="128" spans="1:5" ht="12" customHeight="1" thickBot="1">
      <c r="A128" s="449" t="s">
        <v>68</v>
      </c>
      <c r="B128" s="267" t="s">
        <v>452</v>
      </c>
      <c r="C128" s="296">
        <v>0</v>
      </c>
      <c r="D128" s="296">
        <v>0</v>
      </c>
      <c r="E128" s="545" t="s">
        <v>715</v>
      </c>
    </row>
    <row r="129" spans="1:10" ht="12" customHeight="1" thickBot="1">
      <c r="A129" s="285" t="s">
        <v>12</v>
      </c>
      <c r="B129" s="288" t="s">
        <v>453</v>
      </c>
      <c r="C129" s="306"/>
      <c r="D129" s="306"/>
      <c r="E129" s="545" t="s">
        <v>716</v>
      </c>
    </row>
    <row r="130" spans="1:10" ht="12" customHeight="1">
      <c r="A130" s="440" t="s">
        <v>69</v>
      </c>
      <c r="B130" s="269" t="s">
        <v>454</v>
      </c>
      <c r="C130" s="296">
        <v>0</v>
      </c>
      <c r="D130" s="296">
        <v>0</v>
      </c>
      <c r="E130" s="545" t="s">
        <v>717</v>
      </c>
    </row>
    <row r="131" spans="1:10" ht="12" customHeight="1">
      <c r="A131" s="440" t="s">
        <v>70</v>
      </c>
      <c r="B131" s="269" t="s">
        <v>455</v>
      </c>
      <c r="C131" s="296">
        <v>0</v>
      </c>
      <c r="D131" s="296">
        <v>0</v>
      </c>
      <c r="E131" s="545" t="s">
        <v>718</v>
      </c>
    </row>
    <row r="132" spans="1:10" ht="12" customHeight="1">
      <c r="A132" s="440" t="s">
        <v>350</v>
      </c>
      <c r="B132" s="269" t="s">
        <v>456</v>
      </c>
      <c r="C132" s="296">
        <v>0</v>
      </c>
      <c r="D132" s="296">
        <v>0</v>
      </c>
      <c r="E132" s="545" t="s">
        <v>719</v>
      </c>
    </row>
    <row r="133" spans="1:10" s="246" customFormat="1" ht="12" customHeight="1" thickBot="1">
      <c r="A133" s="449" t="s">
        <v>352</v>
      </c>
      <c r="B133" s="267" t="s">
        <v>457</v>
      </c>
      <c r="C133" s="296">
        <v>0</v>
      </c>
      <c r="D133" s="296">
        <v>0</v>
      </c>
      <c r="E133" s="545" t="s">
        <v>720</v>
      </c>
    </row>
    <row r="134" spans="1:10" ht="13.5" thickBot="1">
      <c r="A134" s="285" t="s">
        <v>13</v>
      </c>
      <c r="B134" s="288" t="s">
        <v>651</v>
      </c>
      <c r="C134" s="425">
        <f>SUM(C135:C139)</f>
        <v>61852</v>
      </c>
      <c r="D134" s="425">
        <f t="shared" ref="D134" si="20">SUM(D135:D139)</f>
        <v>55037</v>
      </c>
      <c r="E134" s="545" t="s">
        <v>721</v>
      </c>
      <c r="J134" s="404"/>
    </row>
    <row r="135" spans="1:10">
      <c r="A135" s="440" t="s">
        <v>71</v>
      </c>
      <c r="B135" s="269" t="s">
        <v>459</v>
      </c>
      <c r="C135" s="296">
        <v>0</v>
      </c>
      <c r="D135" s="296">
        <v>0</v>
      </c>
      <c r="E135" s="545" t="s">
        <v>722</v>
      </c>
    </row>
    <row r="136" spans="1:10" ht="12" customHeight="1">
      <c r="A136" s="440" t="s">
        <v>72</v>
      </c>
      <c r="B136" s="269" t="s">
        <v>460</v>
      </c>
      <c r="C136" s="296">
        <v>0</v>
      </c>
      <c r="D136" s="296">
        <v>0</v>
      </c>
      <c r="E136" s="545" t="s">
        <v>723</v>
      </c>
    </row>
    <row r="137" spans="1:10" s="246" customFormat="1" ht="12" customHeight="1">
      <c r="A137" s="440" t="s">
        <v>359</v>
      </c>
      <c r="B137" s="269" t="s">
        <v>650</v>
      </c>
      <c r="C137" s="296">
        <v>61852</v>
      </c>
      <c r="D137" s="296">
        <v>55037</v>
      </c>
      <c r="E137" s="545" t="s">
        <v>724</v>
      </c>
    </row>
    <row r="138" spans="1:10" s="246" customFormat="1" ht="12" customHeight="1">
      <c r="A138" s="440" t="s">
        <v>361</v>
      </c>
      <c r="B138" s="269" t="s">
        <v>461</v>
      </c>
      <c r="C138" s="296">
        <v>0</v>
      </c>
      <c r="D138" s="296">
        <v>0</v>
      </c>
      <c r="E138" s="545" t="s">
        <v>725</v>
      </c>
    </row>
    <row r="139" spans="1:10" s="246" customFormat="1" ht="12" customHeight="1" thickBot="1">
      <c r="A139" s="449" t="s">
        <v>649</v>
      </c>
      <c r="B139" s="267" t="s">
        <v>462</v>
      </c>
      <c r="C139" s="296">
        <v>0</v>
      </c>
      <c r="D139" s="296">
        <v>0</v>
      </c>
      <c r="E139" s="545" t="s">
        <v>726</v>
      </c>
    </row>
    <row r="140" spans="1:10" s="246" customFormat="1" ht="12" customHeight="1" thickBot="1">
      <c r="A140" s="285" t="s">
        <v>14</v>
      </c>
      <c r="B140" s="288" t="s">
        <v>543</v>
      </c>
      <c r="C140" s="427"/>
      <c r="D140" s="427"/>
      <c r="E140" s="545" t="s">
        <v>727</v>
      </c>
    </row>
    <row r="141" spans="1:10" s="246" customFormat="1" ht="12" customHeight="1">
      <c r="A141" s="440" t="s">
        <v>133</v>
      </c>
      <c r="B141" s="269" t="s">
        <v>464</v>
      </c>
      <c r="C141" s="296">
        <v>0</v>
      </c>
      <c r="D141" s="296">
        <v>0</v>
      </c>
      <c r="E141" s="545" t="s">
        <v>728</v>
      </c>
    </row>
    <row r="142" spans="1:10" s="246" customFormat="1" ht="12" customHeight="1">
      <c r="A142" s="440" t="s">
        <v>134</v>
      </c>
      <c r="B142" s="269" t="s">
        <v>465</v>
      </c>
      <c r="C142" s="296">
        <v>0</v>
      </c>
      <c r="D142" s="296">
        <v>0</v>
      </c>
      <c r="E142" s="545" t="s">
        <v>729</v>
      </c>
    </row>
    <row r="143" spans="1:10" s="246" customFormat="1" ht="12" customHeight="1">
      <c r="A143" s="440" t="s">
        <v>163</v>
      </c>
      <c r="B143" s="269" t="s">
        <v>466</v>
      </c>
      <c r="C143" s="296">
        <v>0</v>
      </c>
      <c r="D143" s="296">
        <v>0</v>
      </c>
      <c r="E143" s="545" t="s">
        <v>730</v>
      </c>
    </row>
    <row r="144" spans="1:10" ht="12.75" customHeight="1" thickBot="1">
      <c r="A144" s="440" t="s">
        <v>367</v>
      </c>
      <c r="B144" s="269" t="s">
        <v>467</v>
      </c>
      <c r="C144" s="296">
        <v>0</v>
      </c>
      <c r="D144" s="296">
        <v>0</v>
      </c>
      <c r="E144" s="545" t="s">
        <v>731</v>
      </c>
    </row>
    <row r="145" spans="1:5" ht="12" customHeight="1" thickBot="1">
      <c r="A145" s="285" t="s">
        <v>15</v>
      </c>
      <c r="B145" s="288" t="s">
        <v>468</v>
      </c>
      <c r="C145" s="439">
        <f>SUM(C140,C134,C129,C125)</f>
        <v>61852</v>
      </c>
      <c r="D145" s="439">
        <f t="shared" ref="D145" si="21">SUM(D140,D134,D129,D125)</f>
        <v>80739</v>
      </c>
      <c r="E145" s="545" t="s">
        <v>732</v>
      </c>
    </row>
    <row r="146" spans="1:5" ht="15" customHeight="1" thickBot="1">
      <c r="A146" s="451" t="s">
        <v>16</v>
      </c>
      <c r="B146" s="308" t="s">
        <v>469</v>
      </c>
      <c r="C146" s="439">
        <f>SUM(C145,C124)</f>
        <v>136971</v>
      </c>
      <c r="D146" s="439">
        <f t="shared" ref="D146" si="22">SUM(D145,D124)</f>
        <v>180638</v>
      </c>
      <c r="E146" s="545" t="s">
        <v>733</v>
      </c>
    </row>
    <row r="147" spans="1:5" ht="13.5" thickBot="1">
      <c r="A147" s="43"/>
      <c r="B147" s="44"/>
      <c r="C147" s="45"/>
      <c r="D147" s="45"/>
    </row>
    <row r="148" spans="1:5" ht="15" customHeight="1" thickBot="1">
      <c r="A148" s="417" t="s">
        <v>652</v>
      </c>
      <c r="B148" s="418"/>
      <c r="C148" s="112"/>
      <c r="D148" s="113"/>
    </row>
    <row r="149" spans="1:5" ht="14.25" customHeight="1" thickBot="1">
      <c r="A149" s="417" t="s">
        <v>151</v>
      </c>
      <c r="B149" s="418"/>
      <c r="C149" s="112"/>
      <c r="D149" s="113"/>
    </row>
  </sheetData>
  <mergeCells count="4">
    <mergeCell ref="A90:D90"/>
    <mergeCell ref="B3:D3"/>
    <mergeCell ref="B2:D2"/>
    <mergeCell ref="A7:D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49"/>
  <sheetViews>
    <sheetView view="pageLayout" zoomScaleSheetLayoutView="100" workbookViewId="0">
      <selection activeCell="D1" sqref="D1"/>
    </sheetView>
  </sheetViews>
  <sheetFormatPr defaultRowHeight="12.75"/>
  <cols>
    <col min="1" max="1" width="14.83203125" style="431" customWidth="1"/>
    <col min="2" max="2" width="64.6640625" style="432" customWidth="1"/>
    <col min="3" max="4" width="17" style="433" customWidth="1"/>
    <col min="5" max="5" width="0" style="537" hidden="1" customWidth="1"/>
    <col min="6" max="16384" width="9.33203125" style="33"/>
  </cols>
  <sheetData>
    <row r="1" spans="1:5" s="408" customFormat="1" ht="16.5" customHeight="1" thickBot="1">
      <c r="A1" s="407"/>
      <c r="B1" s="409"/>
      <c r="C1" s="453"/>
      <c r="D1" s="419" t="s">
        <v>795</v>
      </c>
      <c r="E1" s="540"/>
    </row>
    <row r="2" spans="1:5" s="454" customFormat="1" ht="15.75" customHeight="1">
      <c r="A2" s="434" t="s">
        <v>54</v>
      </c>
      <c r="B2" s="688" t="s">
        <v>158</v>
      </c>
      <c r="C2" s="689"/>
      <c r="D2" s="690"/>
      <c r="E2" s="541"/>
    </row>
    <row r="3" spans="1:5" s="454" customFormat="1" ht="24.75" thickBot="1">
      <c r="A3" s="452" t="s">
        <v>538</v>
      </c>
      <c r="B3" s="685" t="s">
        <v>653</v>
      </c>
      <c r="C3" s="686"/>
      <c r="D3" s="687"/>
      <c r="E3" s="541"/>
    </row>
    <row r="4" spans="1:5" s="455" customFormat="1" ht="15.95" customHeight="1" thickBot="1">
      <c r="A4" s="410"/>
      <c r="B4" s="410"/>
      <c r="C4" s="411"/>
      <c r="D4" s="411" t="s">
        <v>42</v>
      </c>
      <c r="E4" s="542"/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543"/>
    </row>
    <row r="7" spans="1:5" s="456" customFormat="1" ht="15.95" customHeight="1" thickBot="1">
      <c r="A7" s="683" t="s">
        <v>44</v>
      </c>
      <c r="B7" s="684"/>
      <c r="C7" s="691"/>
      <c r="D7" s="691"/>
      <c r="E7" s="543"/>
    </row>
    <row r="8" spans="1:5" s="456" customFormat="1" ht="12" customHeight="1" thickBot="1">
      <c r="A8" s="285" t="s">
        <v>7</v>
      </c>
      <c r="B8" s="569" t="s">
        <v>300</v>
      </c>
      <c r="C8" s="581">
        <f>'3.1. sz. mell'!C8-'3.3. sz. mell'!C8-'3.4. sz. mell'!C8</f>
        <v>87587</v>
      </c>
      <c r="D8" s="581">
        <f>'3.1. sz. mell'!D8-'3.3. sz. mell'!D8-'3.4. sz. mell'!D8</f>
        <v>87819</v>
      </c>
      <c r="E8" s="577">
        <f>'3.1. sz. mell'!E8-'3.3. sz. mell'!E8-'3.4. sz. mell'!E8</f>
        <v>1</v>
      </c>
    </row>
    <row r="9" spans="1:5" s="430" customFormat="1" ht="12" customHeight="1">
      <c r="A9" s="440" t="s">
        <v>73</v>
      </c>
      <c r="B9" s="570" t="s">
        <v>301</v>
      </c>
      <c r="C9" s="578">
        <f>'3.1. sz. mell'!C9-'3.3. sz. mell'!C9-'3.4. sz. mell'!C9</f>
        <v>74681</v>
      </c>
      <c r="D9" s="314">
        <f>'3.1. sz. mell'!D9-'3.3. sz. mell'!D9-'3.4. sz. mell'!D9</f>
        <v>74681</v>
      </c>
      <c r="E9" s="543" t="s">
        <v>679</v>
      </c>
    </row>
    <row r="10" spans="1:5" s="457" customFormat="1" ht="12" customHeight="1">
      <c r="A10" s="441" t="s">
        <v>74</v>
      </c>
      <c r="B10" s="571" t="s">
        <v>302</v>
      </c>
      <c r="C10" s="578">
        <f>'3.1. sz. mell'!C10-'3.3. sz. mell'!C10-'3.4. sz. mell'!C10</f>
        <v>0</v>
      </c>
      <c r="D10" s="314">
        <f>'3.1. sz. mell'!D10-'3.3. sz. mell'!D10-'3.4. sz. mell'!D10</f>
        <v>0</v>
      </c>
      <c r="E10" s="543" t="s">
        <v>680</v>
      </c>
    </row>
    <row r="11" spans="1:5" s="457" customFormat="1" ht="12" customHeight="1">
      <c r="A11" s="441" t="s">
        <v>75</v>
      </c>
      <c r="B11" s="571" t="s">
        <v>303</v>
      </c>
      <c r="C11" s="578">
        <f>'3.1. sz. mell'!C11-'3.3. sz. mell'!C11-'3.4. sz. mell'!C11</f>
        <v>11373</v>
      </c>
      <c r="D11" s="314">
        <f>'3.1. sz. mell'!D11-'3.3. sz. mell'!D11-'3.4. sz. mell'!D11</f>
        <v>9904</v>
      </c>
      <c r="E11" s="543" t="s">
        <v>681</v>
      </c>
    </row>
    <row r="12" spans="1:5" s="457" customFormat="1" ht="12" customHeight="1">
      <c r="A12" s="441" t="s">
        <v>76</v>
      </c>
      <c r="B12" s="571" t="s">
        <v>304</v>
      </c>
      <c r="C12" s="578">
        <f>'3.1. sz. mell'!C12-'3.3. sz. mell'!C12-'3.4. sz. mell'!C12</f>
        <v>1479</v>
      </c>
      <c r="D12" s="314">
        <f>'3.1. sz. mell'!D12-'3.3. sz. mell'!D12-'3.4. sz. mell'!D12</f>
        <v>1479</v>
      </c>
      <c r="E12" s="543" t="s">
        <v>682</v>
      </c>
    </row>
    <row r="13" spans="1:5" s="457" customFormat="1" ht="12" customHeight="1">
      <c r="A13" s="441" t="s">
        <v>109</v>
      </c>
      <c r="B13" s="571" t="s">
        <v>305</v>
      </c>
      <c r="C13" s="578">
        <f>'3.1. sz. mell'!C13-'3.3. sz. mell'!C13-'3.4. sz. mell'!C13</f>
        <v>54</v>
      </c>
      <c r="D13" s="314">
        <f>'3.1. sz. mell'!D13-'3.3. sz. mell'!D13-'3.4. sz. mell'!D13</f>
        <v>358</v>
      </c>
      <c r="E13" s="543" t="s">
        <v>683</v>
      </c>
    </row>
    <row r="14" spans="1:5" s="430" customFormat="1" ht="12" customHeight="1" thickBot="1">
      <c r="A14" s="442" t="s">
        <v>77</v>
      </c>
      <c r="B14" s="572" t="s">
        <v>306</v>
      </c>
      <c r="C14" s="579">
        <f>'3.1. sz. mell'!C14-'3.3. sz. mell'!C14-'3.4. sz. mell'!C14</f>
        <v>0</v>
      </c>
      <c r="D14" s="580">
        <f>'3.1. sz. mell'!D14-'3.3. sz. mell'!D14-'3.4. sz. mell'!D14</f>
        <v>1397</v>
      </c>
      <c r="E14" s="543" t="s">
        <v>684</v>
      </c>
    </row>
    <row r="15" spans="1:5" s="430" customFormat="1" ht="12" customHeight="1" thickBot="1">
      <c r="A15" s="285" t="s">
        <v>8</v>
      </c>
      <c r="B15" s="573" t="s">
        <v>307</v>
      </c>
      <c r="C15" s="581">
        <f>'3.1. sz. mell'!C15-'3.3. sz. mell'!C15-'3.4. sz. mell'!C15</f>
        <v>9886</v>
      </c>
      <c r="D15" s="581">
        <f>'3.1. sz. mell'!D15-'3.3. sz. mell'!D15-'3.4. sz. mell'!D15</f>
        <v>14094</v>
      </c>
      <c r="E15" s="543" t="s">
        <v>685</v>
      </c>
    </row>
    <row r="16" spans="1:5" s="430" customFormat="1" ht="12" customHeight="1">
      <c r="A16" s="440" t="s">
        <v>79</v>
      </c>
      <c r="B16" s="570" t="s">
        <v>308</v>
      </c>
      <c r="C16" s="578">
        <f>'3.1. sz. mell'!C16-'3.3. sz. mell'!C16-'3.4. sz. mell'!C16</f>
        <v>0</v>
      </c>
      <c r="D16" s="314">
        <f>'3.1. sz. mell'!D16-'3.3. sz. mell'!D16-'3.4. sz. mell'!D16</f>
        <v>0</v>
      </c>
      <c r="E16" s="543" t="s">
        <v>686</v>
      </c>
    </row>
    <row r="17" spans="1:5" s="430" customFormat="1" ht="12" customHeight="1">
      <c r="A17" s="441" t="s">
        <v>80</v>
      </c>
      <c r="B17" s="571" t="s">
        <v>309</v>
      </c>
      <c r="C17" s="578">
        <f>'3.1. sz. mell'!C17-'3.3. sz. mell'!C17-'3.4. sz. mell'!C17</f>
        <v>0</v>
      </c>
      <c r="D17" s="314">
        <f>'3.1. sz. mell'!D17-'3.3. sz. mell'!D17-'3.4. sz. mell'!D17</f>
        <v>0</v>
      </c>
      <c r="E17" s="543" t="s">
        <v>687</v>
      </c>
    </row>
    <row r="18" spans="1:5" s="430" customFormat="1" ht="12" customHeight="1">
      <c r="A18" s="441" t="s">
        <v>81</v>
      </c>
      <c r="B18" s="571" t="s">
        <v>310</v>
      </c>
      <c r="C18" s="578">
        <f>'3.1. sz. mell'!C18-'3.3. sz. mell'!C18-'3.4. sz. mell'!C18</f>
        <v>0</v>
      </c>
      <c r="D18" s="314">
        <f>'3.1. sz. mell'!D18-'3.3. sz. mell'!D18-'3.4. sz. mell'!D18</f>
        <v>0</v>
      </c>
      <c r="E18" s="543" t="s">
        <v>688</v>
      </c>
    </row>
    <row r="19" spans="1:5" s="430" customFormat="1" ht="12" customHeight="1">
      <c r="A19" s="441" t="s">
        <v>82</v>
      </c>
      <c r="B19" s="571" t="s">
        <v>311</v>
      </c>
      <c r="C19" s="578">
        <f>'3.1. sz. mell'!C19-'3.3. sz. mell'!C19-'3.4. sz. mell'!C19</f>
        <v>0</v>
      </c>
      <c r="D19" s="314">
        <f>'3.1. sz. mell'!D19-'3.3. sz. mell'!D19-'3.4. sz. mell'!D19</f>
        <v>0</v>
      </c>
      <c r="E19" s="543" t="s">
        <v>689</v>
      </c>
    </row>
    <row r="20" spans="1:5" s="430" customFormat="1" ht="12" customHeight="1">
      <c r="A20" s="441" t="s">
        <v>83</v>
      </c>
      <c r="B20" s="571" t="s">
        <v>312</v>
      </c>
      <c r="C20" s="578">
        <f>'3.1. sz. mell'!C20-'3.3. sz. mell'!C20-'3.4. sz. mell'!C20</f>
        <v>9886</v>
      </c>
      <c r="D20" s="314">
        <f>'3.1. sz. mell'!D20-'3.3. sz. mell'!D20-'3.4. sz. mell'!D20</f>
        <v>14094</v>
      </c>
      <c r="E20" s="543" t="s">
        <v>690</v>
      </c>
    </row>
    <row r="21" spans="1:5" s="457" customFormat="1" ht="12" customHeight="1" thickBot="1">
      <c r="A21" s="442" t="s">
        <v>90</v>
      </c>
      <c r="B21" s="572" t="s">
        <v>313</v>
      </c>
      <c r="C21" s="579">
        <f>'3.1. sz. mell'!C21-'3.3. sz. mell'!C21-'3.4. sz. mell'!C21</f>
        <v>0</v>
      </c>
      <c r="D21" s="580">
        <f>'3.1. sz. mell'!D21-'3.3. sz. mell'!D21-'3.4. sz. mell'!D21</f>
        <v>0</v>
      </c>
      <c r="E21" s="543" t="s">
        <v>691</v>
      </c>
    </row>
    <row r="22" spans="1:5" s="457" customFormat="1" ht="12" customHeight="1" thickBot="1">
      <c r="A22" s="285" t="s">
        <v>9</v>
      </c>
      <c r="B22" s="569" t="s">
        <v>314</v>
      </c>
      <c r="C22" s="581">
        <f>'3.1. sz. mell'!C22-'3.3. sz. mell'!C22-'3.4. sz. mell'!C22</f>
        <v>0</v>
      </c>
      <c r="D22" s="581">
        <f>'3.1. sz. mell'!D22-'3.3. sz. mell'!D22-'3.4. sz. mell'!D22</f>
        <v>10174</v>
      </c>
      <c r="E22" s="543" t="s">
        <v>692</v>
      </c>
    </row>
    <row r="23" spans="1:5" s="457" customFormat="1" ht="12" customHeight="1">
      <c r="A23" s="440" t="s">
        <v>62</v>
      </c>
      <c r="B23" s="570" t="s">
        <v>315</v>
      </c>
      <c r="C23" s="578">
        <f>'3.1. sz. mell'!C23-'3.3. sz. mell'!C23-'3.4. sz. mell'!C23</f>
        <v>0</v>
      </c>
      <c r="D23" s="314">
        <f>'3.1. sz. mell'!D23-'3.3. sz. mell'!D23-'3.4. sz. mell'!D23</f>
        <v>0</v>
      </c>
      <c r="E23" s="543" t="s">
        <v>693</v>
      </c>
    </row>
    <row r="24" spans="1:5" s="430" customFormat="1" ht="12" customHeight="1">
      <c r="A24" s="441" t="s">
        <v>63</v>
      </c>
      <c r="B24" s="571" t="s">
        <v>316</v>
      </c>
      <c r="C24" s="578">
        <f>'3.1. sz. mell'!C24-'3.3. sz. mell'!C24-'3.4. sz. mell'!C24</f>
        <v>0</v>
      </c>
      <c r="D24" s="314">
        <f>'3.1. sz. mell'!D24-'3.3. sz. mell'!D24-'3.4. sz. mell'!D24</f>
        <v>0</v>
      </c>
      <c r="E24" s="543" t="s">
        <v>694</v>
      </c>
    </row>
    <row r="25" spans="1:5" s="457" customFormat="1" ht="12" customHeight="1">
      <c r="A25" s="441" t="s">
        <v>64</v>
      </c>
      <c r="B25" s="571" t="s">
        <v>317</v>
      </c>
      <c r="C25" s="578">
        <f>'3.1. sz. mell'!C25-'3.3. sz. mell'!C25-'3.4. sz. mell'!C25</f>
        <v>0</v>
      </c>
      <c r="D25" s="314">
        <f>'3.1. sz. mell'!D25-'3.3. sz. mell'!D25-'3.4. sz. mell'!D25</f>
        <v>0</v>
      </c>
      <c r="E25" s="543" t="s">
        <v>695</v>
      </c>
    </row>
    <row r="26" spans="1:5" s="457" customFormat="1" ht="12" customHeight="1">
      <c r="A26" s="441" t="s">
        <v>65</v>
      </c>
      <c r="B26" s="571" t="s">
        <v>318</v>
      </c>
      <c r="C26" s="578">
        <f>'3.1. sz. mell'!C26-'3.3. sz. mell'!C26-'3.4. sz. mell'!C26</f>
        <v>0</v>
      </c>
      <c r="D26" s="314">
        <f>'3.1. sz. mell'!D26-'3.3. sz. mell'!D26-'3.4. sz. mell'!D26</f>
        <v>0</v>
      </c>
      <c r="E26" s="543" t="s">
        <v>696</v>
      </c>
    </row>
    <row r="27" spans="1:5" s="457" customFormat="1" ht="12" customHeight="1">
      <c r="A27" s="441" t="s">
        <v>123</v>
      </c>
      <c r="B27" s="571" t="s">
        <v>319</v>
      </c>
      <c r="C27" s="578">
        <f>'3.1. sz. mell'!C27-'3.3. sz. mell'!C27-'3.4. sz. mell'!C27</f>
        <v>0</v>
      </c>
      <c r="D27" s="314">
        <f>'3.1. sz. mell'!D27-'3.3. sz. mell'!D27-'3.4. sz. mell'!D27</f>
        <v>10174</v>
      </c>
      <c r="E27" s="543" t="s">
        <v>697</v>
      </c>
    </row>
    <row r="28" spans="1:5" s="457" customFormat="1" ht="12" customHeight="1" thickBot="1">
      <c r="A28" s="442" t="s">
        <v>124</v>
      </c>
      <c r="B28" s="572" t="s">
        <v>320</v>
      </c>
      <c r="C28" s="579">
        <f>'3.1. sz. mell'!C28-'3.3. sz. mell'!C28-'3.4. sz. mell'!C28</f>
        <v>0</v>
      </c>
      <c r="D28" s="580">
        <f>'3.1. sz. mell'!D28-'3.3. sz. mell'!D28-'3.4. sz. mell'!D28</f>
        <v>0</v>
      </c>
      <c r="E28" s="543" t="s">
        <v>698</v>
      </c>
    </row>
    <row r="29" spans="1:5" s="457" customFormat="1" ht="12" customHeight="1" thickBot="1">
      <c r="A29" s="285" t="s">
        <v>125</v>
      </c>
      <c r="B29" s="569" t="s">
        <v>321</v>
      </c>
      <c r="C29" s="581">
        <f>'3.1. sz. mell'!C29-'3.3. sz. mell'!C29-'3.4. sz. mell'!C29</f>
        <v>0</v>
      </c>
      <c r="D29" s="581">
        <f>'3.1. sz. mell'!D29-'3.3. sz. mell'!D29-'3.4. sz. mell'!D29</f>
        <v>0</v>
      </c>
      <c r="E29" s="543" t="s">
        <v>699</v>
      </c>
    </row>
    <row r="30" spans="1:5" s="457" customFormat="1" ht="12" customHeight="1">
      <c r="A30" s="440" t="s">
        <v>322</v>
      </c>
      <c r="B30" s="570" t="s">
        <v>323</v>
      </c>
      <c r="C30" s="578">
        <f>'3.1. sz. mell'!C30-'3.3. sz. mell'!C30-'3.4. sz. mell'!C30</f>
        <v>0</v>
      </c>
      <c r="D30" s="314">
        <f>'3.1. sz. mell'!D30-'3.3. sz. mell'!D30-'3.4. sz. mell'!D30</f>
        <v>0</v>
      </c>
      <c r="E30" s="543" t="s">
        <v>700</v>
      </c>
    </row>
    <row r="31" spans="1:5" s="457" customFormat="1" ht="12" customHeight="1">
      <c r="A31" s="441" t="s">
        <v>324</v>
      </c>
      <c r="B31" s="571" t="s">
        <v>325</v>
      </c>
      <c r="C31" s="578">
        <f>'3.1. sz. mell'!C31-'3.3. sz. mell'!C31-'3.4. sz. mell'!C31</f>
        <v>0</v>
      </c>
      <c r="D31" s="314">
        <f>'3.1. sz. mell'!D31-'3.3. sz. mell'!D31-'3.4. sz. mell'!D31</f>
        <v>0</v>
      </c>
      <c r="E31" s="543" t="s">
        <v>701</v>
      </c>
    </row>
    <row r="32" spans="1:5" s="457" customFormat="1" ht="12" customHeight="1">
      <c r="A32" s="441" t="s">
        <v>326</v>
      </c>
      <c r="B32" s="571" t="s">
        <v>327</v>
      </c>
      <c r="C32" s="578">
        <f>'3.1. sz. mell'!C32-'3.3. sz. mell'!C32-'3.4. sz. mell'!C32</f>
        <v>0</v>
      </c>
      <c r="D32" s="314">
        <f>'3.1. sz. mell'!D32-'3.3. sz. mell'!D32-'3.4. sz. mell'!D32</f>
        <v>0</v>
      </c>
      <c r="E32" s="543" t="s">
        <v>702</v>
      </c>
    </row>
    <row r="33" spans="1:5" s="457" customFormat="1" ht="12" customHeight="1">
      <c r="A33" s="441" t="s">
        <v>328</v>
      </c>
      <c r="B33" s="571" t="s">
        <v>329</v>
      </c>
      <c r="C33" s="578">
        <f>'3.1. sz. mell'!C33-'3.3. sz. mell'!C33-'3.4. sz. mell'!C33</f>
        <v>0</v>
      </c>
      <c r="D33" s="314">
        <f>'3.1. sz. mell'!D33-'3.3. sz. mell'!D33-'3.4. sz. mell'!D33</f>
        <v>0</v>
      </c>
      <c r="E33" s="543" t="s">
        <v>703</v>
      </c>
    </row>
    <row r="34" spans="1:5" s="457" customFormat="1" ht="12" customHeight="1">
      <c r="A34" s="441" t="s">
        <v>330</v>
      </c>
      <c r="B34" s="571" t="s">
        <v>331</v>
      </c>
      <c r="C34" s="578">
        <f>'3.1. sz. mell'!C34-'3.3. sz. mell'!C34-'3.4. sz. mell'!C34</f>
        <v>0</v>
      </c>
      <c r="D34" s="314">
        <f>'3.1. sz. mell'!D34-'3.3. sz. mell'!D34-'3.4. sz. mell'!D34</f>
        <v>0</v>
      </c>
      <c r="E34" s="543" t="s">
        <v>704</v>
      </c>
    </row>
    <row r="35" spans="1:5" s="457" customFormat="1" ht="12" customHeight="1" thickBot="1">
      <c r="A35" s="442" t="s">
        <v>332</v>
      </c>
      <c r="B35" s="572" t="s">
        <v>333</v>
      </c>
      <c r="C35" s="579">
        <f>'3.1. sz. mell'!C35-'3.3. sz. mell'!C35-'3.4. sz. mell'!C35</f>
        <v>0</v>
      </c>
      <c r="D35" s="580">
        <f>'3.1. sz. mell'!D35-'3.3. sz. mell'!D35-'3.4. sz. mell'!D35</f>
        <v>0</v>
      </c>
      <c r="E35" s="543" t="s">
        <v>705</v>
      </c>
    </row>
    <row r="36" spans="1:5" s="457" customFormat="1" ht="12" customHeight="1" thickBot="1">
      <c r="A36" s="285" t="s">
        <v>11</v>
      </c>
      <c r="B36" s="569" t="s">
        <v>334</v>
      </c>
      <c r="C36" s="581">
        <f>'3.1. sz. mell'!C36-'3.3. sz. mell'!C36-'3.4. sz. mell'!C36</f>
        <v>11100</v>
      </c>
      <c r="D36" s="581">
        <f>'3.1. sz. mell'!D36-'3.3. sz. mell'!D36-'3.4. sz. mell'!D36</f>
        <v>11528</v>
      </c>
      <c r="E36" s="543" t="s">
        <v>706</v>
      </c>
    </row>
    <row r="37" spans="1:5" s="457" customFormat="1" ht="12" customHeight="1">
      <c r="A37" s="440" t="s">
        <v>66</v>
      </c>
      <c r="B37" s="570" t="s">
        <v>335</v>
      </c>
      <c r="C37" s="578">
        <f>'3.1. sz. mell'!C37-'3.3. sz. mell'!C37-'3.4. sz. mell'!C37</f>
        <v>0</v>
      </c>
      <c r="D37" s="314">
        <f>'3.1. sz. mell'!D37-'3.3. sz. mell'!D37-'3.4. sz. mell'!D37</f>
        <v>0</v>
      </c>
      <c r="E37" s="543" t="s">
        <v>707</v>
      </c>
    </row>
    <row r="38" spans="1:5" s="457" customFormat="1" ht="12" customHeight="1">
      <c r="A38" s="441" t="s">
        <v>67</v>
      </c>
      <c r="B38" s="571" t="s">
        <v>336</v>
      </c>
      <c r="C38" s="578">
        <f>'3.1. sz. mell'!C38-'3.3. sz. mell'!C38-'3.4. sz. mell'!C38</f>
        <v>50</v>
      </c>
      <c r="D38" s="314">
        <f>'3.1. sz. mell'!D38-'3.3. sz. mell'!D38-'3.4. sz. mell'!D38</f>
        <v>65</v>
      </c>
      <c r="E38" s="543" t="s">
        <v>708</v>
      </c>
    </row>
    <row r="39" spans="1:5" s="457" customFormat="1" ht="12" customHeight="1">
      <c r="A39" s="441" t="s">
        <v>68</v>
      </c>
      <c r="B39" s="571" t="s">
        <v>337</v>
      </c>
      <c r="C39" s="578">
        <f>'3.1. sz. mell'!C39-'3.3. sz. mell'!C39-'3.4. sz. mell'!C39</f>
        <v>2790</v>
      </c>
      <c r="D39" s="314">
        <f>'3.1. sz. mell'!D39-'3.3. sz. mell'!D39-'3.4. sz. mell'!D39</f>
        <v>1479</v>
      </c>
      <c r="E39" s="543" t="s">
        <v>709</v>
      </c>
    </row>
    <row r="40" spans="1:5" s="457" customFormat="1" ht="12" customHeight="1">
      <c r="A40" s="441" t="s">
        <v>127</v>
      </c>
      <c r="B40" s="571" t="s">
        <v>338</v>
      </c>
      <c r="C40" s="578">
        <f>'3.1. sz. mell'!C40-'3.3. sz. mell'!C40-'3.4. sz. mell'!C40</f>
        <v>2185</v>
      </c>
      <c r="D40" s="314">
        <f>'3.1. sz. mell'!D40-'3.3. sz. mell'!D40-'3.4. sz. mell'!D40</f>
        <v>1911</v>
      </c>
      <c r="E40" s="543" t="s">
        <v>710</v>
      </c>
    </row>
    <row r="41" spans="1:5" s="457" customFormat="1" ht="12" customHeight="1">
      <c r="A41" s="441" t="s">
        <v>128</v>
      </c>
      <c r="B41" s="571" t="s">
        <v>339</v>
      </c>
      <c r="C41" s="578">
        <f>'3.1. sz. mell'!C41-'3.3. sz. mell'!C41-'3.4. sz. mell'!C41</f>
        <v>4638</v>
      </c>
      <c r="D41" s="314">
        <f>'3.1. sz. mell'!D41-'3.3. sz. mell'!D41-'3.4. sz. mell'!D41</f>
        <v>5738</v>
      </c>
      <c r="E41" s="543" t="s">
        <v>711</v>
      </c>
    </row>
    <row r="42" spans="1:5" s="457" customFormat="1" ht="12" customHeight="1">
      <c r="A42" s="441" t="s">
        <v>129</v>
      </c>
      <c r="B42" s="571" t="s">
        <v>340</v>
      </c>
      <c r="C42" s="578">
        <f>'3.1. sz. mell'!C42-'3.3. sz. mell'!C42-'3.4. sz. mell'!C42</f>
        <v>1387</v>
      </c>
      <c r="D42" s="314">
        <f>'3.1. sz. mell'!D42-'3.3. sz. mell'!D42-'3.4. sz. mell'!D42</f>
        <v>2024</v>
      </c>
      <c r="E42" s="543" t="s">
        <v>712</v>
      </c>
    </row>
    <row r="43" spans="1:5" s="457" customFormat="1" ht="12" customHeight="1">
      <c r="A43" s="441" t="s">
        <v>130</v>
      </c>
      <c r="B43" s="571" t="s">
        <v>341</v>
      </c>
      <c r="C43" s="578">
        <f>'3.1. sz. mell'!C43-'3.3. sz. mell'!C43-'3.4. sz. mell'!C43</f>
        <v>0</v>
      </c>
      <c r="D43" s="314">
        <f>'3.1. sz. mell'!D43-'3.3. sz. mell'!D43-'3.4. sz. mell'!D43</f>
        <v>0</v>
      </c>
      <c r="E43" s="543" t="s">
        <v>713</v>
      </c>
    </row>
    <row r="44" spans="1:5" s="457" customFormat="1" ht="12" customHeight="1">
      <c r="A44" s="441" t="s">
        <v>131</v>
      </c>
      <c r="B44" s="571" t="s">
        <v>342</v>
      </c>
      <c r="C44" s="578">
        <f>'3.1. sz. mell'!C44-'3.3. sz. mell'!C44-'3.4. sz. mell'!C44</f>
        <v>50</v>
      </c>
      <c r="D44" s="314">
        <f>'3.1. sz. mell'!D44-'3.3. sz. mell'!D44-'3.4. sz. mell'!D44</f>
        <v>80</v>
      </c>
      <c r="E44" s="543" t="s">
        <v>714</v>
      </c>
    </row>
    <row r="45" spans="1:5" s="457" customFormat="1" ht="12" customHeight="1">
      <c r="A45" s="441" t="s">
        <v>343</v>
      </c>
      <c r="B45" s="571" t="s">
        <v>344</v>
      </c>
      <c r="C45" s="578">
        <f>'3.1. sz. mell'!C45-'3.3. sz. mell'!C45-'3.4. sz. mell'!C45</f>
        <v>0</v>
      </c>
      <c r="D45" s="314">
        <f>'3.1. sz. mell'!D45-'3.3. sz. mell'!D45-'3.4. sz. mell'!D45</f>
        <v>0</v>
      </c>
      <c r="E45" s="543" t="s">
        <v>715</v>
      </c>
    </row>
    <row r="46" spans="1:5" s="430" customFormat="1" ht="12" customHeight="1" thickBot="1">
      <c r="A46" s="442" t="s">
        <v>345</v>
      </c>
      <c r="B46" s="572" t="s">
        <v>346</v>
      </c>
      <c r="C46" s="579">
        <f>'3.1. sz. mell'!C46-'3.3. sz. mell'!C46-'3.4. sz. mell'!C46</f>
        <v>0</v>
      </c>
      <c r="D46" s="580">
        <f>'3.1. sz. mell'!D46-'3.3. sz. mell'!D46-'3.4. sz. mell'!D46</f>
        <v>231</v>
      </c>
      <c r="E46" s="543" t="s">
        <v>716</v>
      </c>
    </row>
    <row r="47" spans="1:5" s="457" customFormat="1" ht="12" customHeight="1" thickBot="1">
      <c r="A47" s="285" t="s">
        <v>12</v>
      </c>
      <c r="B47" s="569" t="s">
        <v>347</v>
      </c>
      <c r="C47" s="581">
        <f>'3.1. sz. mell'!C47-'3.3. sz. mell'!C47-'3.4. sz. mell'!C47</f>
        <v>0</v>
      </c>
      <c r="D47" s="581">
        <f>'3.1. sz. mell'!D47-'3.3. sz. mell'!D47-'3.4. sz. mell'!D47</f>
        <v>0</v>
      </c>
      <c r="E47" s="543" t="s">
        <v>717</v>
      </c>
    </row>
    <row r="48" spans="1:5" s="457" customFormat="1" ht="12" customHeight="1">
      <c r="A48" s="440" t="s">
        <v>69</v>
      </c>
      <c r="B48" s="570" t="s">
        <v>348</v>
      </c>
      <c r="C48" s="578">
        <f>'3.1. sz. mell'!C48-'3.3. sz. mell'!C48-'3.4. sz. mell'!C48</f>
        <v>0</v>
      </c>
      <c r="D48" s="314">
        <f>'3.1. sz. mell'!D48-'3.3. sz. mell'!D48-'3.4. sz. mell'!D48</f>
        <v>0</v>
      </c>
      <c r="E48" s="543" t="s">
        <v>718</v>
      </c>
    </row>
    <row r="49" spans="1:5" s="457" customFormat="1" ht="12" customHeight="1">
      <c r="A49" s="441" t="s">
        <v>70</v>
      </c>
      <c r="B49" s="571" t="s">
        <v>349</v>
      </c>
      <c r="C49" s="578">
        <f>'3.1. sz. mell'!C49-'3.3. sz. mell'!C49-'3.4. sz. mell'!C49</f>
        <v>0</v>
      </c>
      <c r="D49" s="314">
        <f>'3.1. sz. mell'!D49-'3.3. sz. mell'!D49-'3.4. sz. mell'!D49</f>
        <v>0</v>
      </c>
      <c r="E49" s="543" t="s">
        <v>719</v>
      </c>
    </row>
    <row r="50" spans="1:5" s="457" customFormat="1" ht="12" customHeight="1">
      <c r="A50" s="441" t="s">
        <v>350</v>
      </c>
      <c r="B50" s="571" t="s">
        <v>351</v>
      </c>
      <c r="C50" s="578">
        <f>'3.1. sz. mell'!C50-'3.3. sz. mell'!C50-'3.4. sz. mell'!C50</f>
        <v>0</v>
      </c>
      <c r="D50" s="314">
        <f>'3.1. sz. mell'!D50-'3.3. sz. mell'!D50-'3.4. sz. mell'!D50</f>
        <v>0</v>
      </c>
      <c r="E50" s="543" t="s">
        <v>720</v>
      </c>
    </row>
    <row r="51" spans="1:5" s="457" customFormat="1" ht="12" customHeight="1">
      <c r="A51" s="441" t="s">
        <v>352</v>
      </c>
      <c r="B51" s="571" t="s">
        <v>353</v>
      </c>
      <c r="C51" s="578">
        <f>'3.1. sz. mell'!C51-'3.3. sz. mell'!C51-'3.4. sz. mell'!C51</f>
        <v>0</v>
      </c>
      <c r="D51" s="314">
        <f>'3.1. sz. mell'!D51-'3.3. sz. mell'!D51-'3.4. sz. mell'!D51</f>
        <v>0</v>
      </c>
      <c r="E51" s="543" t="s">
        <v>721</v>
      </c>
    </row>
    <row r="52" spans="1:5" s="457" customFormat="1" ht="12" customHeight="1" thickBot="1">
      <c r="A52" s="442" t="s">
        <v>354</v>
      </c>
      <c r="B52" s="572" t="s">
        <v>355</v>
      </c>
      <c r="C52" s="579">
        <f>'3.1. sz. mell'!C52-'3.3. sz. mell'!C52-'3.4. sz. mell'!C52</f>
        <v>0</v>
      </c>
      <c r="D52" s="580">
        <f>'3.1. sz. mell'!D52-'3.3. sz. mell'!D52-'3.4. sz. mell'!D52</f>
        <v>0</v>
      </c>
      <c r="E52" s="543" t="s">
        <v>722</v>
      </c>
    </row>
    <row r="53" spans="1:5" s="457" customFormat="1" ht="12" customHeight="1" thickBot="1">
      <c r="A53" s="285" t="s">
        <v>132</v>
      </c>
      <c r="B53" s="569" t="s">
        <v>356</v>
      </c>
      <c r="C53" s="581">
        <f>'3.1. sz. mell'!C53-'3.3. sz. mell'!C53-'3.4. sz. mell'!C53</f>
        <v>0</v>
      </c>
      <c r="D53" s="581">
        <f>'3.1. sz. mell'!D53-'3.3. sz. mell'!D53-'3.4. sz. mell'!D53</f>
        <v>150</v>
      </c>
      <c r="E53" s="543" t="s">
        <v>723</v>
      </c>
    </row>
    <row r="54" spans="1:5" s="430" customFormat="1" ht="12" customHeight="1">
      <c r="A54" s="440" t="s">
        <v>71</v>
      </c>
      <c r="B54" s="570" t="s">
        <v>357</v>
      </c>
      <c r="C54" s="578">
        <f>'3.1. sz. mell'!C54-'3.3. sz. mell'!C54-'3.4. sz. mell'!C54</f>
        <v>0</v>
      </c>
      <c r="D54" s="314">
        <f>'3.1. sz. mell'!D54-'3.3. sz. mell'!D54-'3.4. sz. mell'!D54</f>
        <v>0</v>
      </c>
      <c r="E54" s="543" t="s">
        <v>724</v>
      </c>
    </row>
    <row r="55" spans="1:5" s="430" customFormat="1" ht="12" customHeight="1">
      <c r="A55" s="441" t="s">
        <v>72</v>
      </c>
      <c r="B55" s="571" t="s">
        <v>358</v>
      </c>
      <c r="C55" s="578">
        <f>'3.1. sz. mell'!C55-'3.3. sz. mell'!C55-'3.4. sz. mell'!C55</f>
        <v>0</v>
      </c>
      <c r="D55" s="314">
        <f>'3.1. sz. mell'!D55-'3.3. sz. mell'!D55-'3.4. sz. mell'!D55</f>
        <v>0</v>
      </c>
      <c r="E55" s="543" t="s">
        <v>725</v>
      </c>
    </row>
    <row r="56" spans="1:5" s="430" customFormat="1" ht="12" customHeight="1">
      <c r="A56" s="441" t="s">
        <v>359</v>
      </c>
      <c r="B56" s="571" t="s">
        <v>360</v>
      </c>
      <c r="C56" s="578">
        <f>'3.1. sz. mell'!C56-'3.3. sz. mell'!C56-'3.4. sz. mell'!C56</f>
        <v>0</v>
      </c>
      <c r="D56" s="314">
        <f>'3.1. sz. mell'!D56-'3.3. sz. mell'!D56-'3.4. sz. mell'!D56</f>
        <v>150</v>
      </c>
      <c r="E56" s="543" t="s">
        <v>726</v>
      </c>
    </row>
    <row r="57" spans="1:5" s="430" customFormat="1" ht="12" customHeight="1" thickBot="1">
      <c r="A57" s="442" t="s">
        <v>361</v>
      </c>
      <c r="B57" s="572" t="s">
        <v>362</v>
      </c>
      <c r="C57" s="579">
        <f>'3.1. sz. mell'!C57-'3.3. sz. mell'!C57-'3.4. sz. mell'!C57</f>
        <v>0</v>
      </c>
      <c r="D57" s="580">
        <f>'3.1. sz. mell'!D57-'3.3. sz. mell'!D57-'3.4. sz. mell'!D57</f>
        <v>0</v>
      </c>
      <c r="E57" s="543" t="s">
        <v>727</v>
      </c>
    </row>
    <row r="58" spans="1:5" s="457" customFormat="1" ht="12" customHeight="1" thickBot="1">
      <c r="A58" s="285" t="s">
        <v>14</v>
      </c>
      <c r="B58" s="573" t="s">
        <v>363</v>
      </c>
      <c r="C58" s="581">
        <f>'3.1. sz. mell'!C58-'3.3. sz. mell'!C58-'3.4. sz. mell'!C58</f>
        <v>9218</v>
      </c>
      <c r="D58" s="581">
        <f>'3.1. sz. mell'!D58-'3.3. sz. mell'!D58-'3.4. sz. mell'!D58</f>
        <v>4466</v>
      </c>
      <c r="E58" s="543" t="s">
        <v>728</v>
      </c>
    </row>
    <row r="59" spans="1:5" s="457" customFormat="1" ht="12" customHeight="1">
      <c r="A59" s="440" t="s">
        <v>133</v>
      </c>
      <c r="B59" s="570" t="s">
        <v>364</v>
      </c>
      <c r="C59" s="578">
        <f>'3.1. sz. mell'!C59-'3.3. sz. mell'!C59-'3.4. sz. mell'!C59</f>
        <v>0</v>
      </c>
      <c r="D59" s="314">
        <f>'3.1. sz. mell'!D59-'3.3. sz. mell'!D59-'3.4. sz. mell'!D59</f>
        <v>0</v>
      </c>
      <c r="E59" s="543" t="s">
        <v>729</v>
      </c>
    </row>
    <row r="60" spans="1:5" s="457" customFormat="1" ht="12" customHeight="1">
      <c r="A60" s="441" t="s">
        <v>134</v>
      </c>
      <c r="B60" s="571" t="s">
        <v>541</v>
      </c>
      <c r="C60" s="578">
        <f>'3.1. sz. mell'!C60-'3.3. sz. mell'!C60-'3.4. sz. mell'!C60</f>
        <v>164</v>
      </c>
      <c r="D60" s="314">
        <f>'3.1. sz. mell'!D60-'3.3. sz. mell'!D60-'3.4. sz. mell'!D60</f>
        <v>204</v>
      </c>
      <c r="E60" s="543" t="s">
        <v>730</v>
      </c>
    </row>
    <row r="61" spans="1:5" s="457" customFormat="1" ht="12" customHeight="1">
      <c r="A61" s="441" t="s">
        <v>163</v>
      </c>
      <c r="B61" s="571" t="s">
        <v>366</v>
      </c>
      <c r="C61" s="578">
        <f>'3.1. sz. mell'!C61-'3.3. sz. mell'!C61-'3.4. sz. mell'!C61</f>
        <v>9054</v>
      </c>
      <c r="D61" s="314">
        <f>'3.1. sz. mell'!D61-'3.3. sz. mell'!D61-'3.4. sz. mell'!D61</f>
        <v>4262</v>
      </c>
      <c r="E61" s="543" t="s">
        <v>731</v>
      </c>
    </row>
    <row r="62" spans="1:5" s="457" customFormat="1" ht="12" customHeight="1" thickBot="1">
      <c r="A62" s="442" t="s">
        <v>367</v>
      </c>
      <c r="B62" s="572" t="s">
        <v>368</v>
      </c>
      <c r="C62" s="579">
        <f>'3.1. sz. mell'!C62-'3.3. sz. mell'!C62-'3.4. sz. mell'!C62</f>
        <v>0</v>
      </c>
      <c r="D62" s="580">
        <f>'3.1. sz. mell'!D62-'3.3. sz. mell'!D62-'3.4. sz. mell'!D62</f>
        <v>0</v>
      </c>
      <c r="E62" s="543" t="s">
        <v>732</v>
      </c>
    </row>
    <row r="63" spans="1:5" s="457" customFormat="1" ht="12" customHeight="1" thickBot="1">
      <c r="A63" s="285" t="s">
        <v>15</v>
      </c>
      <c r="B63" s="569" t="s">
        <v>369</v>
      </c>
      <c r="C63" s="581">
        <f>'3.1. sz. mell'!C63-'3.3. sz. mell'!C63-'3.4. sz. mell'!C63</f>
        <v>117791</v>
      </c>
      <c r="D63" s="581">
        <f>'3.1. sz. mell'!D63-'3.3. sz. mell'!D63-'3.4. sz. mell'!D63</f>
        <v>128231</v>
      </c>
      <c r="E63" s="543" t="s">
        <v>733</v>
      </c>
    </row>
    <row r="64" spans="1:5" s="457" customFormat="1" ht="12" customHeight="1" thickBot="1">
      <c r="A64" s="443" t="s">
        <v>539</v>
      </c>
      <c r="B64" s="573" t="s">
        <v>371</v>
      </c>
      <c r="C64" s="582">
        <f>'3.1. sz. mell'!C64-'3.3. sz. mell'!C64-'3.4. sz. mell'!C64</f>
        <v>0</v>
      </c>
      <c r="D64" s="582">
        <f>'3.1. sz. mell'!D64-'3.3. sz. mell'!D64-'3.4. sz. mell'!D64</f>
        <v>25702</v>
      </c>
      <c r="E64" s="543" t="s">
        <v>734</v>
      </c>
    </row>
    <row r="65" spans="1:5" s="457" customFormat="1" ht="12" customHeight="1">
      <c r="A65" s="440" t="s">
        <v>372</v>
      </c>
      <c r="B65" s="570" t="s">
        <v>373</v>
      </c>
      <c r="C65" s="583">
        <f>'3.1. sz. mell'!C65-'3.3. sz. mell'!C65-'3.4. sz. mell'!C65</f>
        <v>0</v>
      </c>
      <c r="D65" s="583">
        <f>'3.1. sz. mell'!D65-'3.3. sz. mell'!D65-'3.4. sz. mell'!D65</f>
        <v>0</v>
      </c>
      <c r="E65" s="543" t="s">
        <v>735</v>
      </c>
    </row>
    <row r="66" spans="1:5" s="457" customFormat="1" ht="12" customHeight="1">
      <c r="A66" s="441" t="s">
        <v>374</v>
      </c>
      <c r="B66" s="571" t="s">
        <v>375</v>
      </c>
      <c r="C66" s="584">
        <f>'3.1. sz. mell'!C66-'3.3. sz. mell'!C66-'3.4. sz. mell'!C66</f>
        <v>0</v>
      </c>
      <c r="D66" s="313">
        <f>'3.1. sz. mell'!D66-'3.3. sz. mell'!D66-'3.4. sz. mell'!D66</f>
        <v>25702</v>
      </c>
      <c r="E66" s="543" t="s">
        <v>736</v>
      </c>
    </row>
    <row r="67" spans="1:5" s="457" customFormat="1" ht="12" customHeight="1" thickBot="1">
      <c r="A67" s="442" t="s">
        <v>376</v>
      </c>
      <c r="B67" s="574" t="s">
        <v>377</v>
      </c>
      <c r="C67" s="579">
        <f>'3.1. sz. mell'!C67-'3.3. sz. mell'!C67-'3.4. sz. mell'!C67</f>
        <v>0</v>
      </c>
      <c r="D67" s="580">
        <f>'3.1. sz. mell'!D67-'3.3. sz. mell'!D67-'3.4. sz. mell'!D67</f>
        <v>0</v>
      </c>
      <c r="E67" s="543" t="s">
        <v>737</v>
      </c>
    </row>
    <row r="68" spans="1:5" s="457" customFormat="1" ht="12" customHeight="1" thickBot="1">
      <c r="A68" s="443" t="s">
        <v>378</v>
      </c>
      <c r="B68" s="573" t="s">
        <v>379</v>
      </c>
      <c r="C68" s="581">
        <f>'3.1. sz. mell'!C68-'3.3. sz. mell'!C68-'3.4. sz. mell'!C68</f>
        <v>0</v>
      </c>
      <c r="D68" s="581">
        <f>'3.1. sz. mell'!D68-'3.3. sz. mell'!D68-'3.4. sz. mell'!D68</f>
        <v>0</v>
      </c>
      <c r="E68" s="543" t="s">
        <v>738</v>
      </c>
    </row>
    <row r="69" spans="1:5" s="457" customFormat="1" ht="12" customHeight="1">
      <c r="A69" s="440" t="s">
        <v>110</v>
      </c>
      <c r="B69" s="570" t="s">
        <v>380</v>
      </c>
      <c r="C69" s="578">
        <f>'3.1. sz. mell'!C69-'3.3. sz. mell'!C69-'3.4. sz. mell'!C69</f>
        <v>0</v>
      </c>
      <c r="D69" s="314">
        <f>'3.1. sz. mell'!D69-'3.3. sz. mell'!D69-'3.4. sz. mell'!D69</f>
        <v>0</v>
      </c>
      <c r="E69" s="543" t="s">
        <v>739</v>
      </c>
    </row>
    <row r="70" spans="1:5" s="457" customFormat="1" ht="12" customHeight="1">
      <c r="A70" s="441" t="s">
        <v>111</v>
      </c>
      <c r="B70" s="571" t="s">
        <v>381</v>
      </c>
      <c r="C70" s="578">
        <f>'3.1. sz. mell'!C70-'3.3. sz. mell'!C70-'3.4. sz. mell'!C70</f>
        <v>0</v>
      </c>
      <c r="D70" s="314">
        <f>'3.1. sz. mell'!D70-'3.3. sz. mell'!D70-'3.4. sz. mell'!D70</f>
        <v>0</v>
      </c>
      <c r="E70" s="543" t="s">
        <v>740</v>
      </c>
    </row>
    <row r="71" spans="1:5" s="457" customFormat="1" ht="12" customHeight="1">
      <c r="A71" s="441" t="s">
        <v>382</v>
      </c>
      <c r="B71" s="571" t="s">
        <v>383</v>
      </c>
      <c r="C71" s="578">
        <f>'3.1. sz. mell'!C71-'3.3. sz. mell'!C71-'3.4. sz. mell'!C71</f>
        <v>0</v>
      </c>
      <c r="D71" s="314">
        <f>'3.1. sz. mell'!D71-'3.3. sz. mell'!D71-'3.4. sz. mell'!D71</f>
        <v>0</v>
      </c>
      <c r="E71" s="543" t="s">
        <v>741</v>
      </c>
    </row>
    <row r="72" spans="1:5" s="457" customFormat="1" ht="12" customHeight="1" thickBot="1">
      <c r="A72" s="442" t="s">
        <v>384</v>
      </c>
      <c r="B72" s="572" t="s">
        <v>385</v>
      </c>
      <c r="C72" s="579">
        <f>'3.1. sz. mell'!C72-'3.3. sz. mell'!C72-'3.4. sz. mell'!C72</f>
        <v>0</v>
      </c>
      <c r="D72" s="580">
        <f>'3.1. sz. mell'!D72-'3.3. sz. mell'!D72-'3.4. sz. mell'!D72</f>
        <v>0</v>
      </c>
      <c r="E72" s="543" t="s">
        <v>742</v>
      </c>
    </row>
    <row r="73" spans="1:5" s="457" customFormat="1" ht="12" customHeight="1" thickBot="1">
      <c r="A73" s="443" t="s">
        <v>386</v>
      </c>
      <c r="B73" s="573" t="s">
        <v>387</v>
      </c>
      <c r="C73" s="581">
        <f>'3.1. sz. mell'!C73-'3.3. sz. mell'!C73-'3.4. sz. mell'!C73</f>
        <v>0</v>
      </c>
      <c r="D73" s="581">
        <f>'3.1. sz. mell'!D73-'3.3. sz. mell'!D73-'3.4. sz. mell'!D73</f>
        <v>6189</v>
      </c>
      <c r="E73" s="543" t="s">
        <v>743</v>
      </c>
    </row>
    <row r="74" spans="1:5" s="457" customFormat="1" ht="12" customHeight="1">
      <c r="A74" s="440" t="s">
        <v>388</v>
      </c>
      <c r="B74" s="570" t="s">
        <v>389</v>
      </c>
      <c r="C74" s="578">
        <f>'3.1. sz. mell'!C74-'3.3. sz. mell'!C74-'3.4. sz. mell'!C74</f>
        <v>0</v>
      </c>
      <c r="D74" s="314">
        <f>'3.1. sz. mell'!D74-'3.3. sz. mell'!D74-'3.4. sz. mell'!D74</f>
        <v>6189</v>
      </c>
      <c r="E74" s="543" t="s">
        <v>744</v>
      </c>
    </row>
    <row r="75" spans="1:5" s="457" customFormat="1" ht="12" customHeight="1" thickBot="1">
      <c r="A75" s="442" t="s">
        <v>390</v>
      </c>
      <c r="B75" s="572" t="s">
        <v>391</v>
      </c>
      <c r="C75" s="579">
        <f>'3.1. sz. mell'!C75-'3.3. sz. mell'!C75-'3.4. sz. mell'!C75</f>
        <v>0</v>
      </c>
      <c r="D75" s="580">
        <f>'3.1. sz. mell'!D75-'3.3. sz. mell'!D75-'3.4. sz. mell'!D75</f>
        <v>0</v>
      </c>
      <c r="E75" s="543" t="s">
        <v>745</v>
      </c>
    </row>
    <row r="76" spans="1:5" s="457" customFormat="1" ht="12" customHeight="1" thickBot="1">
      <c r="A76" s="443" t="s">
        <v>392</v>
      </c>
      <c r="B76" s="573" t="s">
        <v>393</v>
      </c>
      <c r="C76" s="581">
        <f>'3.1. sz. mell'!C76-'3.3. sz. mell'!C76-'3.4. sz. mell'!C76</f>
        <v>0</v>
      </c>
      <c r="D76" s="581">
        <f>'3.1. sz. mell'!D76-'3.3. sz. mell'!D76-'3.4. sz. mell'!D76</f>
        <v>3471</v>
      </c>
      <c r="E76" s="543" t="s">
        <v>746</v>
      </c>
    </row>
    <row r="77" spans="1:5" s="457" customFormat="1" ht="12" customHeight="1">
      <c r="A77" s="440" t="s">
        <v>394</v>
      </c>
      <c r="B77" s="570" t="s">
        <v>395</v>
      </c>
      <c r="C77" s="578">
        <f>'3.1. sz. mell'!C77-'3.3. sz. mell'!C77-'3.4. sz. mell'!C77</f>
        <v>0</v>
      </c>
      <c r="D77" s="314">
        <f>'3.1. sz. mell'!D77-'3.3. sz. mell'!D77-'3.4. sz. mell'!D77</f>
        <v>3471</v>
      </c>
      <c r="E77" s="543" t="s">
        <v>747</v>
      </c>
    </row>
    <row r="78" spans="1:5" s="457" customFormat="1" ht="12" customHeight="1">
      <c r="A78" s="441" t="s">
        <v>396</v>
      </c>
      <c r="B78" s="571" t="s">
        <v>397</v>
      </c>
      <c r="C78" s="578">
        <f>'3.1. sz. mell'!C78-'3.3. sz. mell'!C78-'3.4. sz. mell'!C78</f>
        <v>0</v>
      </c>
      <c r="D78" s="314">
        <f>'3.1. sz. mell'!D78-'3.3. sz. mell'!D78-'3.4. sz. mell'!D78</f>
        <v>0</v>
      </c>
      <c r="E78" s="543" t="s">
        <v>748</v>
      </c>
    </row>
    <row r="79" spans="1:5" s="457" customFormat="1" ht="12" customHeight="1" thickBot="1">
      <c r="A79" s="442" t="s">
        <v>398</v>
      </c>
      <c r="B79" s="572" t="s">
        <v>399</v>
      </c>
      <c r="C79" s="579">
        <f>'3.1. sz. mell'!C79-'3.3. sz. mell'!C79-'3.4. sz. mell'!C79</f>
        <v>0</v>
      </c>
      <c r="D79" s="580">
        <f>'3.1. sz. mell'!D79-'3.3. sz. mell'!D79-'3.4. sz. mell'!D79</f>
        <v>0</v>
      </c>
      <c r="E79" s="543" t="s">
        <v>749</v>
      </c>
    </row>
    <row r="80" spans="1:5" s="457" customFormat="1" ht="12" customHeight="1" thickBot="1">
      <c r="A80" s="443" t="s">
        <v>400</v>
      </c>
      <c r="B80" s="573" t="s">
        <v>401</v>
      </c>
      <c r="C80" s="581">
        <f>'3.1. sz. mell'!C80-'3.3. sz. mell'!C80-'3.4. sz. mell'!C80</f>
        <v>0</v>
      </c>
      <c r="D80" s="581">
        <f>'3.1. sz. mell'!D80-'3.3. sz. mell'!D80-'3.4. sz. mell'!D80</f>
        <v>0</v>
      </c>
      <c r="E80" s="543" t="s">
        <v>750</v>
      </c>
    </row>
    <row r="81" spans="1:5" s="457" customFormat="1" ht="12" customHeight="1">
      <c r="A81" s="444" t="s">
        <v>402</v>
      </c>
      <c r="B81" s="570" t="s">
        <v>403</v>
      </c>
      <c r="C81" s="578">
        <f>'3.1. sz. mell'!C81-'3.3. sz. mell'!C81-'3.4. sz. mell'!C81</f>
        <v>0</v>
      </c>
      <c r="D81" s="314">
        <f>'3.1. sz. mell'!D81-'3.3. sz. mell'!D81-'3.4. sz. mell'!D81</f>
        <v>0</v>
      </c>
      <c r="E81" s="543" t="s">
        <v>751</v>
      </c>
    </row>
    <row r="82" spans="1:5" s="457" customFormat="1" ht="12" customHeight="1">
      <c r="A82" s="445" t="s">
        <v>404</v>
      </c>
      <c r="B82" s="571" t="s">
        <v>405</v>
      </c>
      <c r="C82" s="578">
        <f>'3.1. sz. mell'!C82-'3.3. sz. mell'!C82-'3.4. sz. mell'!C82</f>
        <v>0</v>
      </c>
      <c r="D82" s="314">
        <f>'3.1. sz. mell'!D82-'3.3. sz. mell'!D82-'3.4. sz. mell'!D82</f>
        <v>0</v>
      </c>
      <c r="E82" s="543" t="s">
        <v>752</v>
      </c>
    </row>
    <row r="83" spans="1:5" s="457" customFormat="1" ht="12" customHeight="1">
      <c r="A83" s="445" t="s">
        <v>406</v>
      </c>
      <c r="B83" s="571" t="s">
        <v>407</v>
      </c>
      <c r="C83" s="578">
        <f>'3.1. sz. mell'!C83-'3.3. sz. mell'!C83-'3.4. sz. mell'!C83</f>
        <v>0</v>
      </c>
      <c r="D83" s="314">
        <f>'3.1. sz. mell'!D83-'3.3. sz. mell'!D83-'3.4. sz. mell'!D83</f>
        <v>0</v>
      </c>
      <c r="E83" s="543" t="s">
        <v>753</v>
      </c>
    </row>
    <row r="84" spans="1:5" s="457" customFormat="1" ht="12" customHeight="1" thickBot="1">
      <c r="A84" s="446" t="s">
        <v>408</v>
      </c>
      <c r="B84" s="572" t="s">
        <v>409</v>
      </c>
      <c r="C84" s="579">
        <f>'3.1. sz. mell'!C84-'3.3. sz. mell'!C84-'3.4. sz. mell'!C84</f>
        <v>0</v>
      </c>
      <c r="D84" s="580">
        <f>'3.1. sz. mell'!D84-'3.3. sz. mell'!D84-'3.4. sz. mell'!D84</f>
        <v>0</v>
      </c>
      <c r="E84" s="543" t="s">
        <v>754</v>
      </c>
    </row>
    <row r="85" spans="1:5" s="457" customFormat="1" ht="12" customHeight="1" thickBot="1">
      <c r="A85" s="443" t="s">
        <v>410</v>
      </c>
      <c r="B85" s="573" t="s">
        <v>411</v>
      </c>
      <c r="C85" s="581">
        <f>'3.1. sz. mell'!C85-'3.3. sz. mell'!C85-'3.4. sz. mell'!C85</f>
        <v>0</v>
      </c>
      <c r="D85" s="581">
        <f>'3.1. sz. mell'!D85-'3.3. sz. mell'!D85-'3.4. sz. mell'!D85</f>
        <v>0</v>
      </c>
      <c r="E85" s="543" t="s">
        <v>755</v>
      </c>
    </row>
    <row r="86" spans="1:5" s="457" customFormat="1" ht="12" customHeight="1" thickBot="1">
      <c r="A86" s="443" t="s">
        <v>412</v>
      </c>
      <c r="B86" s="575" t="s">
        <v>413</v>
      </c>
      <c r="C86" s="581">
        <f>'3.1. sz. mell'!C86-'3.3. sz. mell'!C86-'3.4. sz. mell'!C86</f>
        <v>0</v>
      </c>
      <c r="D86" s="581">
        <f>'3.1. sz. mell'!D86-'3.3. sz. mell'!D86-'3.4. sz. mell'!D86</f>
        <v>35362</v>
      </c>
      <c r="E86" s="543" t="s">
        <v>756</v>
      </c>
    </row>
    <row r="87" spans="1:5" s="457" customFormat="1" ht="12" customHeight="1" thickBot="1">
      <c r="A87" s="447" t="s">
        <v>414</v>
      </c>
      <c r="B87" s="576" t="s">
        <v>540</v>
      </c>
      <c r="C87" s="581">
        <f>'3.1. sz. mell'!C87-'3.3. sz. mell'!C87-'3.4. sz. mell'!C87</f>
        <v>117791</v>
      </c>
      <c r="D87" s="581">
        <f>'3.1. sz. mell'!D87-'3.3. sz. mell'!D87-'3.4. sz. mell'!D87</f>
        <v>163593</v>
      </c>
      <c r="E87" s="543" t="s">
        <v>757</v>
      </c>
    </row>
    <row r="88" spans="1:5" s="457" customFormat="1" ht="15" customHeight="1">
      <c r="A88" s="413"/>
      <c r="B88" s="414"/>
      <c r="C88" s="428"/>
      <c r="D88" s="428"/>
      <c r="E88" s="544"/>
    </row>
    <row r="89" spans="1:5" ht="13.5" thickBot="1">
      <c r="A89" s="415"/>
      <c r="B89" s="416"/>
      <c r="C89" s="429"/>
      <c r="D89" s="429"/>
    </row>
    <row r="90" spans="1:5" s="456" customFormat="1" ht="16.5" customHeight="1" thickBot="1">
      <c r="A90" s="683" t="s">
        <v>45</v>
      </c>
      <c r="B90" s="684"/>
      <c r="C90" s="684"/>
      <c r="D90" s="684"/>
      <c r="E90" s="543"/>
    </row>
    <row r="91" spans="1:5" s="246" customFormat="1" ht="12" customHeight="1" thickBot="1">
      <c r="A91" s="435" t="s">
        <v>7</v>
      </c>
      <c r="B91" s="284" t="s">
        <v>422</v>
      </c>
      <c r="C91" s="420">
        <f>SUM(C92:C96)</f>
        <v>59111</v>
      </c>
      <c r="D91" s="420">
        <f t="shared" ref="D91" si="0">SUM(D92:D96)</f>
        <v>73860</v>
      </c>
      <c r="E91" s="545" t="s">
        <v>678</v>
      </c>
    </row>
    <row r="92" spans="1:5" ht="12" customHeight="1" thickBot="1">
      <c r="A92" s="448" t="s">
        <v>73</v>
      </c>
      <c r="B92" s="270" t="s">
        <v>37</v>
      </c>
      <c r="C92" s="420">
        <f>'3.1. sz. mell'!C92-'3.3. sz. mell'!C92-'3.4. sz. mell'!C92</f>
        <v>15923</v>
      </c>
      <c r="D92" s="420">
        <f>'3.1. sz. mell'!D92-'3.3. sz. mell'!D92-'3.4. sz. mell'!D92</f>
        <v>21752</v>
      </c>
      <c r="E92" s="545" t="s">
        <v>679</v>
      </c>
    </row>
    <row r="93" spans="1:5" ht="12" customHeight="1" thickBot="1">
      <c r="A93" s="441" t="s">
        <v>74</v>
      </c>
      <c r="B93" s="268" t="s">
        <v>135</v>
      </c>
      <c r="C93" s="420">
        <f>'3.1. sz. mell'!C93-'3.3. sz. mell'!C93-'3.4. sz. mell'!C93</f>
        <v>4339</v>
      </c>
      <c r="D93" s="420">
        <f>'3.1. sz. mell'!D93-'3.3. sz. mell'!D93-'3.4. sz. mell'!D93</f>
        <v>4688</v>
      </c>
      <c r="E93" s="545" t="s">
        <v>680</v>
      </c>
    </row>
    <row r="94" spans="1:5" ht="12" customHeight="1" thickBot="1">
      <c r="A94" s="441" t="s">
        <v>75</v>
      </c>
      <c r="B94" s="268" t="s">
        <v>102</v>
      </c>
      <c r="C94" s="420">
        <f>'3.1. sz. mell'!C94-'3.3. sz. mell'!C94-'3.4. sz. mell'!C94</f>
        <v>35139</v>
      </c>
      <c r="D94" s="420">
        <f>'3.1. sz. mell'!D94-'3.3. sz. mell'!D94-'3.4. sz. mell'!D94</f>
        <v>39568</v>
      </c>
      <c r="E94" s="545" t="s">
        <v>681</v>
      </c>
    </row>
    <row r="95" spans="1:5" ht="12" customHeight="1" thickBot="1">
      <c r="A95" s="441" t="s">
        <v>76</v>
      </c>
      <c r="B95" s="271" t="s">
        <v>136</v>
      </c>
      <c r="C95" s="420"/>
      <c r="D95" s="420"/>
      <c r="E95" s="545" t="s">
        <v>682</v>
      </c>
    </row>
    <row r="96" spans="1:5" ht="12" customHeight="1" thickBot="1">
      <c r="A96" s="441" t="s">
        <v>85</v>
      </c>
      <c r="B96" s="279" t="s">
        <v>137</v>
      </c>
      <c r="C96" s="420">
        <f>'3.1. sz. mell'!C96-'3.3. sz. mell'!C96-'3.4. sz. mell'!C96</f>
        <v>3710</v>
      </c>
      <c r="D96" s="420">
        <f>'3.1. sz. mell'!D96-'3.3. sz. mell'!D96-'3.4. sz. mell'!D96</f>
        <v>7852</v>
      </c>
      <c r="E96" s="545" t="s">
        <v>683</v>
      </c>
    </row>
    <row r="97" spans="1:5" ht="12" customHeight="1" thickBot="1">
      <c r="A97" s="441" t="s">
        <v>77</v>
      </c>
      <c r="B97" s="268" t="s">
        <v>423</v>
      </c>
      <c r="C97" s="420">
        <f>'3.1. sz. mell'!C97-'3.3. sz. mell'!C97-'3.4. sz. mell'!C97</f>
        <v>0</v>
      </c>
      <c r="D97" s="420">
        <f>'3.1. sz. mell'!D97-'3.3. sz. mell'!D97-'3.4. sz. mell'!D97</f>
        <v>0</v>
      </c>
      <c r="E97" s="545" t="s">
        <v>684</v>
      </c>
    </row>
    <row r="98" spans="1:5" ht="12" customHeight="1" thickBot="1">
      <c r="A98" s="441" t="s">
        <v>78</v>
      </c>
      <c r="B98" s="291" t="s">
        <v>424</v>
      </c>
      <c r="C98" s="420">
        <f>'3.1. sz. mell'!C98-'3.3. sz. mell'!C98-'3.4. sz. mell'!C98</f>
        <v>0</v>
      </c>
      <c r="D98" s="420">
        <f>'3.1. sz. mell'!D98-'3.3. sz. mell'!D98-'3.4. sz. mell'!D98</f>
        <v>0</v>
      </c>
      <c r="E98" s="545" t="s">
        <v>685</v>
      </c>
    </row>
    <row r="99" spans="1:5" ht="12" customHeight="1" thickBot="1">
      <c r="A99" s="441" t="s">
        <v>86</v>
      </c>
      <c r="B99" s="292" t="s">
        <v>425</v>
      </c>
      <c r="C99" s="420">
        <f>'3.1. sz. mell'!C99-'3.3. sz. mell'!C99-'3.4. sz. mell'!C99</f>
        <v>0</v>
      </c>
      <c r="D99" s="420">
        <f>'3.1. sz. mell'!D99-'3.3. sz. mell'!D99-'3.4. sz. mell'!D99</f>
        <v>0</v>
      </c>
      <c r="E99" s="545" t="s">
        <v>686</v>
      </c>
    </row>
    <row r="100" spans="1:5" ht="12" customHeight="1" thickBot="1">
      <c r="A100" s="441" t="s">
        <v>87</v>
      </c>
      <c r="B100" s="292" t="s">
        <v>426</v>
      </c>
      <c r="C100" s="420">
        <f>'3.1. sz. mell'!C100-'3.3. sz. mell'!C100-'3.4. sz. mell'!C100</f>
        <v>0</v>
      </c>
      <c r="D100" s="420">
        <f>'3.1. sz. mell'!D100-'3.3. sz. mell'!D100-'3.4. sz. mell'!D100</f>
        <v>0</v>
      </c>
      <c r="E100" s="545" t="s">
        <v>687</v>
      </c>
    </row>
    <row r="101" spans="1:5" ht="12" customHeight="1" thickBot="1">
      <c r="A101" s="441" t="s">
        <v>88</v>
      </c>
      <c r="B101" s="291" t="s">
        <v>427</v>
      </c>
      <c r="C101" s="420">
        <f>'3.1. sz. mell'!C101-'3.3. sz. mell'!C101-'3.4. sz. mell'!C101</f>
        <v>3710</v>
      </c>
      <c r="D101" s="420">
        <f>'3.1. sz. mell'!D101-'3.3. sz. mell'!D101-'3.4. sz. mell'!D101</f>
        <v>7852</v>
      </c>
      <c r="E101" s="545" t="s">
        <v>688</v>
      </c>
    </row>
    <row r="102" spans="1:5" ht="12" customHeight="1" thickBot="1">
      <c r="A102" s="441" t="s">
        <v>89</v>
      </c>
      <c r="B102" s="291" t="s">
        <v>428</v>
      </c>
      <c r="C102" s="420">
        <f>'3.1. sz. mell'!C102-'3.3. sz. mell'!C102-'3.4. sz. mell'!C102</f>
        <v>0</v>
      </c>
      <c r="D102" s="420">
        <f>'3.1. sz. mell'!D102-'3.3. sz. mell'!D102-'3.4. sz. mell'!D102</f>
        <v>0</v>
      </c>
      <c r="E102" s="545" t="s">
        <v>689</v>
      </c>
    </row>
    <row r="103" spans="1:5" ht="12" customHeight="1" thickBot="1">
      <c r="A103" s="441" t="s">
        <v>91</v>
      </c>
      <c r="B103" s="292" t="s">
        <v>429</v>
      </c>
      <c r="C103" s="420">
        <f>'3.1. sz. mell'!C103-'3.3. sz. mell'!C103-'3.4. sz. mell'!C103</f>
        <v>0</v>
      </c>
      <c r="D103" s="420">
        <f>'3.1. sz. mell'!D103-'3.3. sz. mell'!D103-'3.4. sz. mell'!D103</f>
        <v>0</v>
      </c>
      <c r="E103" s="545" t="s">
        <v>690</v>
      </c>
    </row>
    <row r="104" spans="1:5" ht="12" customHeight="1" thickBot="1">
      <c r="A104" s="449" t="s">
        <v>138</v>
      </c>
      <c r="B104" s="293" t="s">
        <v>430</v>
      </c>
      <c r="C104" s="420">
        <f>'3.1. sz. mell'!C104-'3.3. sz. mell'!C104-'3.4. sz. mell'!C104</f>
        <v>0</v>
      </c>
      <c r="D104" s="420">
        <f>'3.1. sz. mell'!D104-'3.3. sz. mell'!D104-'3.4. sz. mell'!D104</f>
        <v>0</v>
      </c>
      <c r="E104" s="545" t="s">
        <v>691</v>
      </c>
    </row>
    <row r="105" spans="1:5" ht="12" customHeight="1" thickBot="1">
      <c r="A105" s="441" t="s">
        <v>431</v>
      </c>
      <c r="B105" s="293" t="s">
        <v>432</v>
      </c>
      <c r="C105" s="420">
        <f>'3.1. sz. mell'!C105-'3.3. sz. mell'!C105-'3.4. sz. mell'!C105</f>
        <v>0</v>
      </c>
      <c r="D105" s="420">
        <f>'3.1. sz. mell'!D105-'3.3. sz. mell'!D105-'3.4. sz. mell'!D105</f>
        <v>0</v>
      </c>
      <c r="E105" s="545" t="s">
        <v>692</v>
      </c>
    </row>
    <row r="106" spans="1:5" s="246" customFormat="1" ht="12" customHeight="1" thickBot="1">
      <c r="A106" s="450" t="s">
        <v>433</v>
      </c>
      <c r="B106" s="294" t="s">
        <v>434</v>
      </c>
      <c r="C106" s="420">
        <f>'3.1. sz. mell'!C106-'3.3. sz. mell'!C106-'3.4. sz. mell'!C106</f>
        <v>0</v>
      </c>
      <c r="D106" s="420">
        <f>'3.1. sz. mell'!D106-'3.3. sz. mell'!D106-'3.4. sz. mell'!D106</f>
        <v>0</v>
      </c>
      <c r="E106" s="545" t="s">
        <v>693</v>
      </c>
    </row>
    <row r="107" spans="1:5" ht="12" customHeight="1" thickBot="1">
      <c r="A107" s="285" t="s">
        <v>8</v>
      </c>
      <c r="B107" s="283" t="s">
        <v>435</v>
      </c>
      <c r="C107" s="420">
        <v>2775</v>
      </c>
      <c r="D107" s="420">
        <f>'3.1. sz. mell'!D107-'3.3. sz. mell'!D107-'3.4. sz. mell'!D107</f>
        <v>15433</v>
      </c>
      <c r="E107" s="545" t="s">
        <v>694</v>
      </c>
    </row>
    <row r="108" spans="1:5" ht="12" customHeight="1" thickBot="1">
      <c r="A108" s="440" t="s">
        <v>79</v>
      </c>
      <c r="B108" s="268" t="s">
        <v>161</v>
      </c>
      <c r="C108" s="420">
        <v>2775</v>
      </c>
      <c r="D108" s="420">
        <v>15433</v>
      </c>
      <c r="E108" s="545" t="s">
        <v>695</v>
      </c>
    </row>
    <row r="109" spans="1:5" ht="12" customHeight="1" thickBot="1">
      <c r="A109" s="440" t="s">
        <v>80</v>
      </c>
      <c r="B109" s="272" t="s">
        <v>436</v>
      </c>
      <c r="C109" s="420">
        <f>'3.1. sz. mell'!C109-'3.3. sz. mell'!C109-'3.4. sz. mell'!C109</f>
        <v>0</v>
      </c>
      <c r="D109" s="420">
        <f>'3.1. sz. mell'!D109-'3.3. sz. mell'!D109-'3.4. sz. mell'!D109</f>
        <v>0</v>
      </c>
      <c r="E109" s="545" t="s">
        <v>696</v>
      </c>
    </row>
    <row r="110" spans="1:5" ht="12" customHeight="1" thickBot="1">
      <c r="A110" s="440" t="s">
        <v>81</v>
      </c>
      <c r="B110" s="272" t="s">
        <v>139</v>
      </c>
      <c r="C110" s="420">
        <f>'3.1. sz. mell'!C110-'3.3. sz. mell'!C110-'3.4. sz. mell'!C110</f>
        <v>0</v>
      </c>
      <c r="D110" s="420">
        <f>'3.1. sz. mell'!D110-'3.3. sz. mell'!D110-'3.4. sz. mell'!D110</f>
        <v>0</v>
      </c>
      <c r="E110" s="545" t="s">
        <v>697</v>
      </c>
    </row>
    <row r="111" spans="1:5" ht="12" customHeight="1" thickBot="1">
      <c r="A111" s="440" t="s">
        <v>82</v>
      </c>
      <c r="B111" s="272" t="s">
        <v>437</v>
      </c>
      <c r="C111" s="420">
        <f>'3.1. sz. mell'!C111-'3.3. sz. mell'!C111-'3.4. sz. mell'!C111</f>
        <v>0</v>
      </c>
      <c r="D111" s="420">
        <f>'3.1. sz. mell'!D111-'3.3. sz. mell'!D111-'3.4. sz. mell'!D111</f>
        <v>0</v>
      </c>
      <c r="E111" s="545" t="s">
        <v>698</v>
      </c>
    </row>
    <row r="112" spans="1:5" ht="12" customHeight="1" thickBot="1">
      <c r="A112" s="440" t="s">
        <v>83</v>
      </c>
      <c r="B112" s="304" t="s">
        <v>164</v>
      </c>
      <c r="C112" s="420">
        <f>'3.1. sz. mell'!C112-'3.3. sz. mell'!C112-'3.4. sz. mell'!C112</f>
        <v>0</v>
      </c>
      <c r="D112" s="420">
        <f>'3.1. sz. mell'!D112-'3.3. sz. mell'!D112-'3.4. sz. mell'!D112</f>
        <v>0</v>
      </c>
      <c r="E112" s="545" t="s">
        <v>699</v>
      </c>
    </row>
    <row r="113" spans="1:5" ht="12" customHeight="1" thickBot="1">
      <c r="A113" s="440" t="s">
        <v>90</v>
      </c>
      <c r="B113" s="303" t="s">
        <v>438</v>
      </c>
      <c r="C113" s="420">
        <f>'3.1. sz. mell'!C113-'3.3. sz. mell'!C113-'3.4. sz. mell'!C113</f>
        <v>0</v>
      </c>
      <c r="D113" s="420">
        <f>'3.1. sz. mell'!D113-'3.3. sz. mell'!D113-'3.4. sz. mell'!D113</f>
        <v>0</v>
      </c>
      <c r="E113" s="545" t="s">
        <v>700</v>
      </c>
    </row>
    <row r="114" spans="1:5" ht="12" customHeight="1" thickBot="1">
      <c r="A114" s="440" t="s">
        <v>92</v>
      </c>
      <c r="B114" s="319" t="s">
        <v>439</v>
      </c>
      <c r="C114" s="420">
        <f>'3.1. sz. mell'!C114-'3.3. sz. mell'!C114-'3.4. sz. mell'!C114</f>
        <v>0</v>
      </c>
      <c r="D114" s="420">
        <f>'3.1. sz. mell'!D114-'3.3. sz. mell'!D114-'3.4. sz. mell'!D114</f>
        <v>0</v>
      </c>
      <c r="E114" s="545" t="s">
        <v>701</v>
      </c>
    </row>
    <row r="115" spans="1:5" ht="12" customHeight="1" thickBot="1">
      <c r="A115" s="440" t="s">
        <v>140</v>
      </c>
      <c r="B115" s="292" t="s">
        <v>426</v>
      </c>
      <c r="C115" s="420">
        <f>'3.1. sz. mell'!C115-'3.3. sz. mell'!C115-'3.4. sz. mell'!C115</f>
        <v>0</v>
      </c>
      <c r="D115" s="420">
        <f>'3.1. sz. mell'!D115-'3.3. sz. mell'!D115-'3.4. sz. mell'!D115</f>
        <v>0</v>
      </c>
      <c r="E115" s="545" t="s">
        <v>702</v>
      </c>
    </row>
    <row r="116" spans="1:5" ht="12" customHeight="1" thickBot="1">
      <c r="A116" s="440" t="s">
        <v>141</v>
      </c>
      <c r="B116" s="292" t="s">
        <v>440</v>
      </c>
      <c r="C116" s="420">
        <f>'3.1. sz. mell'!C116-'3.3. sz. mell'!C116-'3.4. sz. mell'!C116</f>
        <v>0</v>
      </c>
      <c r="D116" s="420">
        <f>'3.1. sz. mell'!D116-'3.3. sz. mell'!D116-'3.4. sz. mell'!D116</f>
        <v>0</v>
      </c>
      <c r="E116" s="545" t="s">
        <v>703</v>
      </c>
    </row>
    <row r="117" spans="1:5" ht="12" customHeight="1" thickBot="1">
      <c r="A117" s="440" t="s">
        <v>142</v>
      </c>
      <c r="B117" s="292" t="s">
        <v>441</v>
      </c>
      <c r="C117" s="420">
        <f>'3.1. sz. mell'!C117-'3.3. sz. mell'!C117-'3.4. sz. mell'!C117</f>
        <v>0</v>
      </c>
      <c r="D117" s="420">
        <f>'3.1. sz. mell'!D117-'3.3. sz. mell'!D117-'3.4. sz. mell'!D117</f>
        <v>0</v>
      </c>
      <c r="E117" s="545" t="s">
        <v>704</v>
      </c>
    </row>
    <row r="118" spans="1:5" ht="12" customHeight="1" thickBot="1">
      <c r="A118" s="440" t="s">
        <v>442</v>
      </c>
      <c r="B118" s="292" t="s">
        <v>429</v>
      </c>
      <c r="C118" s="420">
        <f>'3.1. sz. mell'!C118-'3.3. sz. mell'!C118-'3.4. sz. mell'!C118</f>
        <v>0</v>
      </c>
      <c r="D118" s="420">
        <f>'3.1. sz. mell'!D118-'3.3. sz. mell'!D118-'3.4. sz. mell'!D118</f>
        <v>0</v>
      </c>
      <c r="E118" s="545" t="s">
        <v>705</v>
      </c>
    </row>
    <row r="119" spans="1:5" ht="12" customHeight="1" thickBot="1">
      <c r="A119" s="440" t="s">
        <v>443</v>
      </c>
      <c r="B119" s="292" t="s">
        <v>444</v>
      </c>
      <c r="C119" s="420">
        <f>'3.1. sz. mell'!C119-'3.3. sz. mell'!C119-'3.4. sz. mell'!C119</f>
        <v>0</v>
      </c>
      <c r="D119" s="420">
        <f>'3.1. sz. mell'!D119-'3.3. sz. mell'!D119-'3.4. sz. mell'!D119</f>
        <v>0</v>
      </c>
      <c r="E119" s="545" t="s">
        <v>706</v>
      </c>
    </row>
    <row r="120" spans="1:5" ht="12" customHeight="1" thickBot="1">
      <c r="A120" s="449" t="s">
        <v>445</v>
      </c>
      <c r="B120" s="292" t="s">
        <v>446</v>
      </c>
      <c r="C120" s="420">
        <f>'3.1. sz. mell'!C120-'3.3. sz. mell'!C120-'3.4. sz. mell'!C120</f>
        <v>0</v>
      </c>
      <c r="D120" s="420">
        <f>'3.1. sz. mell'!D120-'3.3. sz. mell'!D120-'3.4. sz. mell'!D120</f>
        <v>0</v>
      </c>
      <c r="E120" s="545" t="s">
        <v>707</v>
      </c>
    </row>
    <row r="121" spans="1:5" ht="12" customHeight="1" thickBot="1">
      <c r="A121" s="285" t="s">
        <v>9</v>
      </c>
      <c r="B121" s="288" t="s">
        <v>447</v>
      </c>
      <c r="C121" s="420">
        <f>'3.1. sz. mell'!C121-'3.3. sz. mell'!C121-'3.4. sz. mell'!C121</f>
        <v>2531</v>
      </c>
      <c r="D121" s="420">
        <f>'3.1. sz. mell'!D121-'3.3. sz. mell'!D121-'3.4. sz. mell'!D121</f>
        <v>2171</v>
      </c>
      <c r="E121" s="545" t="s">
        <v>708</v>
      </c>
    </row>
    <row r="122" spans="1:5" ht="12" customHeight="1" thickBot="1">
      <c r="A122" s="440" t="s">
        <v>62</v>
      </c>
      <c r="B122" s="269" t="s">
        <v>47</v>
      </c>
      <c r="C122" s="420">
        <f>'3.1. sz. mell'!C122-'3.3. sz. mell'!C122-'3.4. sz. mell'!C122</f>
        <v>2531</v>
      </c>
      <c r="D122" s="420">
        <f>'3.1. sz. mell'!D122-'3.3. sz. mell'!D122-'3.4. sz. mell'!D122</f>
        <v>2171</v>
      </c>
      <c r="E122" s="545" t="s">
        <v>709</v>
      </c>
    </row>
    <row r="123" spans="1:5" ht="12" customHeight="1" thickBot="1">
      <c r="A123" s="442" t="s">
        <v>63</v>
      </c>
      <c r="B123" s="272" t="s">
        <v>48</v>
      </c>
      <c r="C123" s="420">
        <f>'3.1. sz. mell'!C123-'3.3. sz. mell'!C123-'3.4. sz. mell'!C123</f>
        <v>0</v>
      </c>
      <c r="D123" s="420">
        <f>'3.1. sz. mell'!D123-'3.3. sz. mell'!D123-'3.4. sz. mell'!D123</f>
        <v>0</v>
      </c>
      <c r="E123" s="545" t="s">
        <v>710</v>
      </c>
    </row>
    <row r="124" spans="1:5" ht="12" customHeight="1" thickBot="1">
      <c r="A124" s="285" t="s">
        <v>10</v>
      </c>
      <c r="B124" s="288" t="s">
        <v>448</v>
      </c>
      <c r="C124" s="420">
        <f>SUM(C121,C107,C91)</f>
        <v>64417</v>
      </c>
      <c r="D124" s="420">
        <f t="shared" ref="D124:E124" si="1">SUM(D121,D107,D91)</f>
        <v>91464</v>
      </c>
      <c r="E124" s="420">
        <f t="shared" si="1"/>
        <v>0</v>
      </c>
    </row>
    <row r="125" spans="1:5" ht="12" customHeight="1" thickBot="1">
      <c r="A125" s="285" t="s">
        <v>11</v>
      </c>
      <c r="B125" s="288" t="s">
        <v>542</v>
      </c>
      <c r="C125" s="420">
        <f>'3.1. sz. mell'!C125-'3.3. sz. mell'!C125-'3.4. sz. mell'!C125</f>
        <v>0</v>
      </c>
      <c r="D125" s="420">
        <f>'3.1. sz. mell'!D125-'3.3. sz. mell'!D125-'3.4. sz. mell'!D125</f>
        <v>25702</v>
      </c>
      <c r="E125" s="545" t="s">
        <v>712</v>
      </c>
    </row>
    <row r="126" spans="1:5" ht="12" customHeight="1" thickBot="1">
      <c r="A126" s="440" t="s">
        <v>66</v>
      </c>
      <c r="B126" s="269" t="s">
        <v>450</v>
      </c>
      <c r="C126" s="420">
        <f>'3.1. sz. mell'!C126-'3.3. sz. mell'!C126-'3.4. sz. mell'!C126</f>
        <v>0</v>
      </c>
      <c r="D126" s="420">
        <f>'3.1. sz. mell'!D126-'3.3. sz. mell'!D126-'3.4. sz. mell'!D126</f>
        <v>0</v>
      </c>
      <c r="E126" s="545" t="s">
        <v>713</v>
      </c>
    </row>
    <row r="127" spans="1:5" ht="12" customHeight="1" thickBot="1">
      <c r="A127" s="440" t="s">
        <v>67</v>
      </c>
      <c r="B127" s="269" t="s">
        <v>451</v>
      </c>
      <c r="C127" s="420">
        <f>'3.1. sz. mell'!C127-'3.3. sz. mell'!C127-'3.4. sz. mell'!C127</f>
        <v>0</v>
      </c>
      <c r="D127" s="420">
        <f>'3.1. sz. mell'!D127-'3.3. sz. mell'!D127-'3.4. sz. mell'!D127</f>
        <v>25702</v>
      </c>
      <c r="E127" s="545" t="s">
        <v>714</v>
      </c>
    </row>
    <row r="128" spans="1:5" ht="12" customHeight="1" thickBot="1">
      <c r="A128" s="449" t="s">
        <v>68</v>
      </c>
      <c r="B128" s="267" t="s">
        <v>452</v>
      </c>
      <c r="C128" s="420">
        <f>'3.1. sz. mell'!C128-'3.3. sz. mell'!C128-'3.4. sz. mell'!C128</f>
        <v>0</v>
      </c>
      <c r="D128" s="420">
        <f>'3.1. sz. mell'!D128-'3.3. sz. mell'!D128-'3.4. sz. mell'!D128</f>
        <v>0</v>
      </c>
      <c r="E128" s="545" t="s">
        <v>715</v>
      </c>
    </row>
    <row r="129" spans="1:10" ht="12" customHeight="1" thickBot="1">
      <c r="A129" s="285" t="s">
        <v>12</v>
      </c>
      <c r="B129" s="288" t="s">
        <v>453</v>
      </c>
      <c r="C129" s="420">
        <f>'3.1. sz. mell'!C129-'3.3. sz. mell'!C129-'3.4. sz. mell'!C129</f>
        <v>0</v>
      </c>
      <c r="D129" s="420">
        <f>'3.1. sz. mell'!D129-'3.3. sz. mell'!D129-'3.4. sz. mell'!D129</f>
        <v>0</v>
      </c>
      <c r="E129" s="545" t="s">
        <v>716</v>
      </c>
    </row>
    <row r="130" spans="1:10" ht="12" customHeight="1" thickBot="1">
      <c r="A130" s="440" t="s">
        <v>69</v>
      </c>
      <c r="B130" s="269" t="s">
        <v>454</v>
      </c>
      <c r="C130" s="420">
        <f>'3.1. sz. mell'!C130-'3.3. sz. mell'!C130-'3.4. sz. mell'!C130</f>
        <v>0</v>
      </c>
      <c r="D130" s="420">
        <f>'3.1. sz. mell'!D130-'3.3. sz. mell'!D130-'3.4. sz. mell'!D130</f>
        <v>0</v>
      </c>
      <c r="E130" s="545" t="s">
        <v>717</v>
      </c>
    </row>
    <row r="131" spans="1:10" ht="12" customHeight="1" thickBot="1">
      <c r="A131" s="440" t="s">
        <v>70</v>
      </c>
      <c r="B131" s="269" t="s">
        <v>455</v>
      </c>
      <c r="C131" s="420">
        <f>'3.1. sz. mell'!C131-'3.3. sz. mell'!C131-'3.4. sz. mell'!C131</f>
        <v>0</v>
      </c>
      <c r="D131" s="420">
        <f>'3.1. sz. mell'!D131-'3.3. sz. mell'!D131-'3.4. sz. mell'!D131</f>
        <v>0</v>
      </c>
      <c r="E131" s="545" t="s">
        <v>718</v>
      </c>
    </row>
    <row r="132" spans="1:10" ht="12" customHeight="1" thickBot="1">
      <c r="A132" s="440" t="s">
        <v>350</v>
      </c>
      <c r="B132" s="269" t="s">
        <v>456</v>
      </c>
      <c r="C132" s="420">
        <f>'3.1. sz. mell'!C132-'3.3. sz. mell'!C132-'3.4. sz. mell'!C132</f>
        <v>0</v>
      </c>
      <c r="D132" s="420">
        <f>'3.1. sz. mell'!D132-'3.3. sz. mell'!D132-'3.4. sz. mell'!D132</f>
        <v>0</v>
      </c>
      <c r="E132" s="545" t="s">
        <v>719</v>
      </c>
    </row>
    <row r="133" spans="1:10" s="246" customFormat="1" ht="12" customHeight="1" thickBot="1">
      <c r="A133" s="449" t="s">
        <v>352</v>
      </c>
      <c r="B133" s="267" t="s">
        <v>457</v>
      </c>
      <c r="C133" s="420">
        <f>'3.1. sz. mell'!C133-'3.3. sz. mell'!C133-'3.4. sz. mell'!C133</f>
        <v>0</v>
      </c>
      <c r="D133" s="420">
        <f>'3.1. sz. mell'!D133-'3.3. sz. mell'!D133-'3.4. sz. mell'!D133</f>
        <v>0</v>
      </c>
      <c r="E133" s="545" t="s">
        <v>720</v>
      </c>
    </row>
    <row r="134" spans="1:10" ht="13.5" thickBot="1">
      <c r="A134" s="285" t="s">
        <v>13</v>
      </c>
      <c r="B134" s="288" t="s">
        <v>651</v>
      </c>
      <c r="C134" s="420">
        <f>'3.1. sz. mell'!C134-'3.3. sz. mell'!C134-'3.4. sz. mell'!C134</f>
        <v>61852</v>
      </c>
      <c r="D134" s="420">
        <f>'3.1. sz. mell'!D134-'3.3. sz. mell'!D134-'3.4. sz. mell'!D134</f>
        <v>55037</v>
      </c>
      <c r="E134" s="545" t="s">
        <v>721</v>
      </c>
      <c r="J134" s="404"/>
    </row>
    <row r="135" spans="1:10" ht="13.5" thickBot="1">
      <c r="A135" s="440" t="s">
        <v>71</v>
      </c>
      <c r="B135" s="269" t="s">
        <v>459</v>
      </c>
      <c r="C135" s="420">
        <f>'3.1. sz. mell'!C135-'3.3. sz. mell'!C135-'3.4. sz. mell'!C135</f>
        <v>0</v>
      </c>
      <c r="D135" s="420">
        <f>'3.1. sz. mell'!D135-'3.3. sz. mell'!D135-'3.4. sz. mell'!D135</f>
        <v>0</v>
      </c>
      <c r="E135" s="545" t="s">
        <v>722</v>
      </c>
    </row>
    <row r="136" spans="1:10" ht="12" customHeight="1" thickBot="1">
      <c r="A136" s="440" t="s">
        <v>72</v>
      </c>
      <c r="B136" s="269" t="s">
        <v>460</v>
      </c>
      <c r="C136" s="420">
        <f>'3.1. sz. mell'!C136-'3.3. sz. mell'!C136-'3.4. sz. mell'!C136</f>
        <v>0</v>
      </c>
      <c r="D136" s="420">
        <f>'3.1. sz. mell'!D136-'3.3. sz. mell'!D136-'3.4. sz. mell'!D136</f>
        <v>0</v>
      </c>
      <c r="E136" s="545" t="s">
        <v>723</v>
      </c>
    </row>
    <row r="137" spans="1:10" ht="12" customHeight="1" thickBot="1">
      <c r="A137" s="440" t="s">
        <v>359</v>
      </c>
      <c r="B137" s="269" t="s">
        <v>650</v>
      </c>
      <c r="C137" s="420">
        <f>'3.1. sz. mell'!C137-'3.3. sz. mell'!C137-'3.4. sz. mell'!C137</f>
        <v>61852</v>
      </c>
      <c r="D137" s="420">
        <f>'3.1. sz. mell'!D137-'3.3. sz. mell'!D137-'3.4. sz. mell'!D137</f>
        <v>55037</v>
      </c>
      <c r="E137" s="545" t="s">
        <v>724</v>
      </c>
    </row>
    <row r="138" spans="1:10" s="246" customFormat="1" ht="12" customHeight="1" thickBot="1">
      <c r="A138" s="440" t="s">
        <v>361</v>
      </c>
      <c r="B138" s="269" t="s">
        <v>461</v>
      </c>
      <c r="C138" s="420">
        <f>'3.1. sz. mell'!C138-'3.3. sz. mell'!C138-'3.4. sz. mell'!C138</f>
        <v>0</v>
      </c>
      <c r="D138" s="420">
        <f>'3.1. sz. mell'!D138-'3.3. sz. mell'!D138-'3.4. sz. mell'!D138</f>
        <v>0</v>
      </c>
      <c r="E138" s="545" t="s">
        <v>725</v>
      </c>
    </row>
    <row r="139" spans="1:10" s="246" customFormat="1" ht="12" customHeight="1" thickBot="1">
      <c r="A139" s="449" t="s">
        <v>649</v>
      </c>
      <c r="B139" s="267" t="s">
        <v>462</v>
      </c>
      <c r="C139" s="420">
        <f>'3.1. sz. mell'!C139-'3.3. sz. mell'!C139-'3.4. sz. mell'!C139</f>
        <v>0</v>
      </c>
      <c r="D139" s="420">
        <f>'3.1. sz. mell'!D139-'3.3. sz. mell'!D139-'3.4. sz. mell'!D139</f>
        <v>0</v>
      </c>
      <c r="E139" s="545" t="s">
        <v>726</v>
      </c>
    </row>
    <row r="140" spans="1:10" s="246" customFormat="1" ht="12" customHeight="1" thickBot="1">
      <c r="A140" s="285" t="s">
        <v>14</v>
      </c>
      <c r="B140" s="288" t="s">
        <v>543</v>
      </c>
      <c r="C140" s="420">
        <f>'3.1. sz. mell'!C140-'3.3. sz. mell'!C140-'3.4. sz. mell'!C140</f>
        <v>0</v>
      </c>
      <c r="D140" s="420">
        <f>'3.1. sz. mell'!D140-'3.3. sz. mell'!D140-'3.4. sz. mell'!D140</f>
        <v>0</v>
      </c>
      <c r="E140" s="545" t="s">
        <v>727</v>
      </c>
    </row>
    <row r="141" spans="1:10" s="246" customFormat="1" ht="12" customHeight="1" thickBot="1">
      <c r="A141" s="440" t="s">
        <v>133</v>
      </c>
      <c r="B141" s="269" t="s">
        <v>464</v>
      </c>
      <c r="C141" s="420">
        <f>'3.1. sz. mell'!C141-'3.3. sz. mell'!C141-'3.4. sz. mell'!C141</f>
        <v>0</v>
      </c>
      <c r="D141" s="420">
        <f>'3.1. sz. mell'!D141-'3.3. sz. mell'!D141-'3.4. sz. mell'!D141</f>
        <v>0</v>
      </c>
      <c r="E141" s="545" t="s">
        <v>728</v>
      </c>
    </row>
    <row r="142" spans="1:10" s="246" customFormat="1" ht="12" customHeight="1" thickBot="1">
      <c r="A142" s="440" t="s">
        <v>134</v>
      </c>
      <c r="B142" s="269" t="s">
        <v>465</v>
      </c>
      <c r="C142" s="420">
        <f>'3.1. sz. mell'!C142-'3.3. sz. mell'!C142-'3.4. sz. mell'!C142</f>
        <v>0</v>
      </c>
      <c r="D142" s="420">
        <f>'3.1. sz. mell'!D142-'3.3. sz. mell'!D142-'3.4. sz. mell'!D142</f>
        <v>0</v>
      </c>
      <c r="E142" s="545" t="s">
        <v>729</v>
      </c>
    </row>
    <row r="143" spans="1:10" s="246" customFormat="1" ht="12" customHeight="1" thickBot="1">
      <c r="A143" s="440" t="s">
        <v>163</v>
      </c>
      <c r="B143" s="269" t="s">
        <v>466</v>
      </c>
      <c r="C143" s="420">
        <f>'3.1. sz. mell'!C143-'3.3. sz. mell'!C143-'3.4. sz. mell'!C143</f>
        <v>0</v>
      </c>
      <c r="D143" s="420">
        <f>'3.1. sz. mell'!D143-'3.3. sz. mell'!D143-'3.4. sz. mell'!D143</f>
        <v>0</v>
      </c>
      <c r="E143" s="545" t="s">
        <v>730</v>
      </c>
    </row>
    <row r="144" spans="1:10" ht="12.75" customHeight="1" thickBot="1">
      <c r="A144" s="440" t="s">
        <v>367</v>
      </c>
      <c r="B144" s="269" t="s">
        <v>467</v>
      </c>
      <c r="C144" s="420">
        <f>'3.1. sz. mell'!C144-'3.3. sz. mell'!C144-'3.4. sz. mell'!C144</f>
        <v>0</v>
      </c>
      <c r="D144" s="420">
        <f>'3.1. sz. mell'!D144-'3.3. sz. mell'!D144-'3.4. sz. mell'!D144</f>
        <v>0</v>
      </c>
      <c r="E144" s="545" t="s">
        <v>731</v>
      </c>
    </row>
    <row r="145" spans="1:5" ht="12" customHeight="1" thickBot="1">
      <c r="A145" s="285" t="s">
        <v>15</v>
      </c>
      <c r="B145" s="288" t="s">
        <v>468</v>
      </c>
      <c r="C145" s="420">
        <f>'3.1. sz. mell'!C145-'3.3. sz. mell'!C145-'3.4. sz. mell'!C145</f>
        <v>61852</v>
      </c>
      <c r="D145" s="420">
        <f>'3.1. sz. mell'!D145-'3.3. sz. mell'!D145-'3.4. sz. mell'!D145</f>
        <v>80739</v>
      </c>
      <c r="E145" s="545" t="s">
        <v>732</v>
      </c>
    </row>
    <row r="146" spans="1:5" ht="15" customHeight="1" thickBot="1">
      <c r="A146" s="451" t="s">
        <v>16</v>
      </c>
      <c r="B146" s="308" t="s">
        <v>469</v>
      </c>
      <c r="C146" s="420">
        <f>SUM(C145,C124)</f>
        <v>126269</v>
      </c>
      <c r="D146" s="420">
        <f t="shared" ref="D146" si="2">SUM(D145,D124)</f>
        <v>172203</v>
      </c>
      <c r="E146" s="545" t="s">
        <v>733</v>
      </c>
    </row>
    <row r="147" spans="1:5" ht="13.5" thickBot="1">
      <c r="A147" s="43"/>
      <c r="B147" s="44"/>
      <c r="C147" s="45"/>
      <c r="D147" s="45"/>
    </row>
    <row r="148" spans="1:5" ht="15" customHeight="1" thickBot="1">
      <c r="A148" s="417" t="s">
        <v>654</v>
      </c>
      <c r="B148" s="418"/>
      <c r="C148" s="112"/>
      <c r="D148" s="113"/>
    </row>
    <row r="149" spans="1:5" ht="14.25" customHeight="1" thickBot="1">
      <c r="A149" s="417" t="s">
        <v>151</v>
      </c>
      <c r="B149" s="418"/>
      <c r="C149" s="112"/>
      <c r="D149" s="113"/>
    </row>
  </sheetData>
  <mergeCells count="4">
    <mergeCell ref="B2:D2"/>
    <mergeCell ref="A90:D90"/>
    <mergeCell ref="A7:D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49"/>
  <sheetViews>
    <sheetView view="pageLayout" zoomScaleSheetLayoutView="100" workbookViewId="0">
      <selection activeCell="D1" sqref="D1"/>
    </sheetView>
  </sheetViews>
  <sheetFormatPr defaultRowHeight="12.75"/>
  <cols>
    <col min="1" max="1" width="14.83203125" style="431" customWidth="1"/>
    <col min="2" max="2" width="65.33203125" style="432" customWidth="1"/>
    <col min="3" max="4" width="17" style="433" customWidth="1"/>
    <col min="5" max="16384" width="9.33203125" style="33"/>
  </cols>
  <sheetData>
    <row r="1" spans="1:4" s="408" customFormat="1" ht="16.5" customHeight="1" thickBot="1">
      <c r="A1" s="407"/>
      <c r="B1" s="409"/>
      <c r="C1" s="453"/>
      <c r="D1" s="419" t="s">
        <v>796</v>
      </c>
    </row>
    <row r="2" spans="1:4" s="454" customFormat="1" ht="15.75" customHeight="1">
      <c r="A2" s="434" t="s">
        <v>54</v>
      </c>
      <c r="B2" s="688" t="s">
        <v>158</v>
      </c>
      <c r="C2" s="689"/>
      <c r="D2" s="690"/>
    </row>
    <row r="3" spans="1:4" s="454" customFormat="1" ht="24.75" thickBot="1">
      <c r="A3" s="452" t="s">
        <v>538</v>
      </c>
      <c r="B3" s="685" t="s">
        <v>655</v>
      </c>
      <c r="C3" s="686"/>
      <c r="D3" s="687"/>
    </row>
    <row r="4" spans="1:4" s="455" customFormat="1" ht="15.95" customHeight="1" thickBot="1">
      <c r="A4" s="410"/>
      <c r="B4" s="410"/>
      <c r="C4" s="411"/>
      <c r="D4" s="411" t="s">
        <v>42</v>
      </c>
    </row>
    <row r="5" spans="1:4" ht="24.75" thickBot="1">
      <c r="A5" s="256" t="s">
        <v>150</v>
      </c>
      <c r="B5" s="257" t="s">
        <v>43</v>
      </c>
      <c r="C5" s="98" t="s">
        <v>184</v>
      </c>
      <c r="D5" s="98" t="s">
        <v>189</v>
      </c>
    </row>
    <row r="6" spans="1:4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</row>
    <row r="7" spans="1:4" s="456" customFormat="1" ht="15.95" customHeight="1" thickBot="1">
      <c r="A7" s="683" t="s">
        <v>44</v>
      </c>
      <c r="B7" s="684"/>
      <c r="C7" s="684"/>
      <c r="D7" s="684"/>
    </row>
    <row r="8" spans="1:4" s="456" customFormat="1" ht="12" customHeight="1" thickBot="1">
      <c r="A8" s="285" t="s">
        <v>7</v>
      </c>
      <c r="B8" s="281" t="s">
        <v>300</v>
      </c>
      <c r="C8" s="312">
        <f>SUM(C9:C14)</f>
        <v>0</v>
      </c>
      <c r="D8" s="312">
        <f>SUM(D9:D14)</f>
        <v>0</v>
      </c>
    </row>
    <row r="9" spans="1:4" s="430" customFormat="1" ht="12" customHeight="1">
      <c r="A9" s="440" t="s">
        <v>73</v>
      </c>
      <c r="B9" s="323" t="s">
        <v>301</v>
      </c>
      <c r="C9" s="314"/>
      <c r="D9" s="314"/>
    </row>
    <row r="10" spans="1:4" s="457" customFormat="1" ht="12" customHeight="1">
      <c r="A10" s="441" t="s">
        <v>74</v>
      </c>
      <c r="B10" s="324" t="s">
        <v>302</v>
      </c>
      <c r="C10" s="313"/>
      <c r="D10" s="313"/>
    </row>
    <row r="11" spans="1:4" s="457" customFormat="1" ht="12" customHeight="1">
      <c r="A11" s="441" t="s">
        <v>75</v>
      </c>
      <c r="B11" s="324" t="s">
        <v>303</v>
      </c>
      <c r="C11" s="313"/>
      <c r="D11" s="313"/>
    </row>
    <row r="12" spans="1:4" s="457" customFormat="1" ht="12" customHeight="1">
      <c r="A12" s="441" t="s">
        <v>76</v>
      </c>
      <c r="B12" s="324" t="s">
        <v>304</v>
      </c>
      <c r="C12" s="313"/>
      <c r="D12" s="313"/>
    </row>
    <row r="13" spans="1:4" s="457" customFormat="1" ht="12" customHeight="1">
      <c r="A13" s="441" t="s">
        <v>109</v>
      </c>
      <c r="B13" s="324" t="s">
        <v>305</v>
      </c>
      <c r="C13" s="313"/>
      <c r="D13" s="313"/>
    </row>
    <row r="14" spans="1:4" s="430" customFormat="1" ht="12" customHeight="1" thickBot="1">
      <c r="A14" s="442" t="s">
        <v>77</v>
      </c>
      <c r="B14" s="325" t="s">
        <v>306</v>
      </c>
      <c r="C14" s="315"/>
      <c r="D14" s="315"/>
    </row>
    <row r="15" spans="1:4" s="430" customFormat="1" ht="12" customHeight="1" thickBot="1">
      <c r="A15" s="285" t="s">
        <v>8</v>
      </c>
      <c r="B15" s="302" t="s">
        <v>307</v>
      </c>
      <c r="C15" s="312">
        <f>SUM(C16:C20)</f>
        <v>0</v>
      </c>
      <c r="D15" s="312">
        <f>SUM(D16:D20)</f>
        <v>0</v>
      </c>
    </row>
    <row r="16" spans="1:4" s="430" customFormat="1" ht="12" customHeight="1">
      <c r="A16" s="440" t="s">
        <v>79</v>
      </c>
      <c r="B16" s="323" t="s">
        <v>308</v>
      </c>
      <c r="C16" s="314"/>
      <c r="D16" s="314"/>
    </row>
    <row r="17" spans="1:4" s="430" customFormat="1" ht="12" customHeight="1">
      <c r="A17" s="441" t="s">
        <v>80</v>
      </c>
      <c r="B17" s="324" t="s">
        <v>309</v>
      </c>
      <c r="C17" s="313"/>
      <c r="D17" s="313"/>
    </row>
    <row r="18" spans="1:4" s="430" customFormat="1" ht="12" customHeight="1">
      <c r="A18" s="441" t="s">
        <v>81</v>
      </c>
      <c r="B18" s="324" t="s">
        <v>310</v>
      </c>
      <c r="C18" s="313"/>
      <c r="D18" s="313"/>
    </row>
    <row r="19" spans="1:4" s="430" customFormat="1" ht="12" customHeight="1">
      <c r="A19" s="441" t="s">
        <v>82</v>
      </c>
      <c r="B19" s="324" t="s">
        <v>311</v>
      </c>
      <c r="C19" s="313"/>
      <c r="D19" s="313"/>
    </row>
    <row r="20" spans="1:4" s="430" customFormat="1" ht="12" customHeight="1">
      <c r="A20" s="441" t="s">
        <v>83</v>
      </c>
      <c r="B20" s="324" t="s">
        <v>312</v>
      </c>
      <c r="C20" s="313"/>
      <c r="D20" s="313"/>
    </row>
    <row r="21" spans="1:4" s="457" customFormat="1" ht="12" customHeight="1" thickBot="1">
      <c r="A21" s="442" t="s">
        <v>90</v>
      </c>
      <c r="B21" s="325" t="s">
        <v>313</v>
      </c>
      <c r="C21" s="315"/>
      <c r="D21" s="315"/>
    </row>
    <row r="22" spans="1:4" s="457" customFormat="1" ht="12" customHeight="1" thickBot="1">
      <c r="A22" s="285" t="s">
        <v>9</v>
      </c>
      <c r="B22" s="281" t="s">
        <v>314</v>
      </c>
      <c r="C22" s="312">
        <f>SUM(C23:C27)</f>
        <v>0</v>
      </c>
      <c r="D22" s="312">
        <f>SUM(D23:D27)</f>
        <v>0</v>
      </c>
    </row>
    <row r="23" spans="1:4" s="457" customFormat="1" ht="12" customHeight="1">
      <c r="A23" s="440" t="s">
        <v>62</v>
      </c>
      <c r="B23" s="323" t="s">
        <v>315</v>
      </c>
      <c r="C23" s="314"/>
      <c r="D23" s="314"/>
    </row>
    <row r="24" spans="1:4" s="430" customFormat="1" ht="12" customHeight="1">
      <c r="A24" s="441" t="s">
        <v>63</v>
      </c>
      <c r="B24" s="324" t="s">
        <v>316</v>
      </c>
      <c r="C24" s="313"/>
      <c r="D24" s="313"/>
    </row>
    <row r="25" spans="1:4" s="457" customFormat="1" ht="12" customHeight="1">
      <c r="A25" s="441" t="s">
        <v>64</v>
      </c>
      <c r="B25" s="324" t="s">
        <v>317</v>
      </c>
      <c r="C25" s="313"/>
      <c r="D25" s="313"/>
    </row>
    <row r="26" spans="1:4" s="457" customFormat="1" ht="12" customHeight="1">
      <c r="A26" s="441" t="s">
        <v>65</v>
      </c>
      <c r="B26" s="324" t="s">
        <v>318</v>
      </c>
      <c r="C26" s="313"/>
      <c r="D26" s="313"/>
    </row>
    <row r="27" spans="1:4" s="457" customFormat="1" ht="12" customHeight="1">
      <c r="A27" s="441" t="s">
        <v>123</v>
      </c>
      <c r="B27" s="324" t="s">
        <v>319</v>
      </c>
      <c r="C27" s="313"/>
      <c r="D27" s="313"/>
    </row>
    <row r="28" spans="1:4" s="457" customFormat="1" ht="12" customHeight="1" thickBot="1">
      <c r="A28" s="442" t="s">
        <v>124</v>
      </c>
      <c r="B28" s="325" t="s">
        <v>320</v>
      </c>
      <c r="C28" s="315"/>
      <c r="D28" s="315"/>
    </row>
    <row r="29" spans="1:4" s="457" customFormat="1" ht="12" customHeight="1" thickBot="1">
      <c r="A29" s="285" t="s">
        <v>125</v>
      </c>
      <c r="B29" s="281" t="s">
        <v>321</v>
      </c>
      <c r="C29" s="318">
        <f>SUM(C33:C35)</f>
        <v>7680</v>
      </c>
      <c r="D29" s="318">
        <f t="shared" ref="D29" si="0">SUM(D33:D35)</f>
        <v>7845</v>
      </c>
    </row>
    <row r="30" spans="1:4" s="457" customFormat="1" ht="12" customHeight="1">
      <c r="A30" s="440" t="s">
        <v>322</v>
      </c>
      <c r="B30" s="323" t="s">
        <v>323</v>
      </c>
      <c r="C30" s="331">
        <f>+C31+C32</f>
        <v>0</v>
      </c>
      <c r="D30" s="331">
        <f>+D31+D32</f>
        <v>0</v>
      </c>
    </row>
    <row r="31" spans="1:4" s="457" customFormat="1" ht="12" customHeight="1">
      <c r="A31" s="441" t="s">
        <v>324</v>
      </c>
      <c r="B31" s="324" t="s">
        <v>325</v>
      </c>
      <c r="C31" s="313"/>
      <c r="D31" s="313"/>
    </row>
    <row r="32" spans="1:4" s="457" customFormat="1" ht="12" customHeight="1">
      <c r="A32" s="441" t="s">
        <v>326</v>
      </c>
      <c r="B32" s="324" t="s">
        <v>327</v>
      </c>
      <c r="C32" s="313"/>
      <c r="D32" s="313"/>
    </row>
    <row r="33" spans="1:4" s="457" customFormat="1" ht="12" customHeight="1">
      <c r="A33" s="441" t="s">
        <v>328</v>
      </c>
      <c r="B33" s="324" t="s">
        <v>329</v>
      </c>
      <c r="C33" s="565">
        <f>'3.1. sz. mell'!C33</f>
        <v>6400</v>
      </c>
      <c r="D33" s="565">
        <f>'3.1. sz. mell'!D33</f>
        <v>6800</v>
      </c>
    </row>
    <row r="34" spans="1:4" s="457" customFormat="1" ht="12" customHeight="1">
      <c r="A34" s="441" t="s">
        <v>330</v>
      </c>
      <c r="B34" s="324" t="s">
        <v>331</v>
      </c>
      <c r="C34" s="565">
        <f>'3.1. sz. mell'!C34</f>
        <v>650</v>
      </c>
      <c r="D34" s="565">
        <f>'3.1. sz. mell'!D34</f>
        <v>300</v>
      </c>
    </row>
    <row r="35" spans="1:4" s="457" customFormat="1" ht="12" customHeight="1" thickBot="1">
      <c r="A35" s="442" t="s">
        <v>332</v>
      </c>
      <c r="B35" s="325" t="s">
        <v>333</v>
      </c>
      <c r="C35" s="566">
        <f>'3.1. sz. mell'!C35</f>
        <v>630</v>
      </c>
      <c r="D35" s="566">
        <f>'3.1. sz. mell'!D35</f>
        <v>745</v>
      </c>
    </row>
    <row r="36" spans="1:4" s="457" customFormat="1" ht="12" customHeight="1" thickBot="1">
      <c r="A36" s="285" t="s">
        <v>11</v>
      </c>
      <c r="B36" s="281" t="s">
        <v>334</v>
      </c>
      <c r="C36" s="312">
        <f>SUM(C37:C46)</f>
        <v>0</v>
      </c>
      <c r="D36" s="312">
        <f>SUM(D37:D46)</f>
        <v>0</v>
      </c>
    </row>
    <row r="37" spans="1:4" s="457" customFormat="1" ht="12" customHeight="1">
      <c r="A37" s="440" t="s">
        <v>66</v>
      </c>
      <c r="B37" s="323" t="s">
        <v>335</v>
      </c>
      <c r="C37" s="314"/>
      <c r="D37" s="314"/>
    </row>
    <row r="38" spans="1:4" s="457" customFormat="1" ht="12" customHeight="1">
      <c r="A38" s="441" t="s">
        <v>67</v>
      </c>
      <c r="B38" s="324" t="s">
        <v>336</v>
      </c>
      <c r="C38" s="313"/>
      <c r="D38" s="313"/>
    </row>
    <row r="39" spans="1:4" s="457" customFormat="1" ht="12" customHeight="1">
      <c r="A39" s="441" t="s">
        <v>68</v>
      </c>
      <c r="B39" s="324" t="s">
        <v>337</v>
      </c>
      <c r="C39" s="313"/>
      <c r="D39" s="313"/>
    </row>
    <row r="40" spans="1:4" s="457" customFormat="1" ht="12" customHeight="1">
      <c r="A40" s="441" t="s">
        <v>127</v>
      </c>
      <c r="B40" s="324" t="s">
        <v>338</v>
      </c>
      <c r="C40" s="313"/>
      <c r="D40" s="313"/>
    </row>
    <row r="41" spans="1:4" s="457" customFormat="1" ht="12" customHeight="1">
      <c r="A41" s="441" t="s">
        <v>128</v>
      </c>
      <c r="B41" s="324" t="s">
        <v>339</v>
      </c>
      <c r="C41" s="313"/>
      <c r="D41" s="313"/>
    </row>
    <row r="42" spans="1:4" s="457" customFormat="1" ht="12" customHeight="1">
      <c r="A42" s="441" t="s">
        <v>129</v>
      </c>
      <c r="B42" s="324" t="s">
        <v>340</v>
      </c>
      <c r="C42" s="313"/>
      <c r="D42" s="313"/>
    </row>
    <row r="43" spans="1:4" s="457" customFormat="1" ht="12" customHeight="1">
      <c r="A43" s="441" t="s">
        <v>130</v>
      </c>
      <c r="B43" s="324" t="s">
        <v>341</v>
      </c>
      <c r="C43" s="313"/>
      <c r="D43" s="313"/>
    </row>
    <row r="44" spans="1:4" s="457" customFormat="1" ht="12" customHeight="1">
      <c r="A44" s="441" t="s">
        <v>131</v>
      </c>
      <c r="B44" s="324" t="s">
        <v>342</v>
      </c>
      <c r="C44" s="313"/>
      <c r="D44" s="313"/>
    </row>
    <row r="45" spans="1:4" s="457" customFormat="1" ht="12" customHeight="1">
      <c r="A45" s="441" t="s">
        <v>343</v>
      </c>
      <c r="B45" s="324" t="s">
        <v>344</v>
      </c>
      <c r="C45" s="316"/>
      <c r="D45" s="316"/>
    </row>
    <row r="46" spans="1:4" s="430" customFormat="1" ht="12" customHeight="1" thickBot="1">
      <c r="A46" s="442" t="s">
        <v>345</v>
      </c>
      <c r="B46" s="325" t="s">
        <v>346</v>
      </c>
      <c r="C46" s="317"/>
      <c r="D46" s="317"/>
    </row>
    <row r="47" spans="1:4" s="457" customFormat="1" ht="12" customHeight="1" thickBot="1">
      <c r="A47" s="285" t="s">
        <v>12</v>
      </c>
      <c r="B47" s="281" t="s">
        <v>347</v>
      </c>
      <c r="C47" s="312">
        <f>SUM(C48:C52)</f>
        <v>0</v>
      </c>
      <c r="D47" s="312">
        <f>SUM(D48:D52)</f>
        <v>0</v>
      </c>
    </row>
    <row r="48" spans="1:4" s="457" customFormat="1" ht="12" customHeight="1">
      <c r="A48" s="440" t="s">
        <v>69</v>
      </c>
      <c r="B48" s="323" t="s">
        <v>348</v>
      </c>
      <c r="C48" s="333"/>
      <c r="D48" s="333"/>
    </row>
    <row r="49" spans="1:4" s="457" customFormat="1" ht="12" customHeight="1">
      <c r="A49" s="441" t="s">
        <v>70</v>
      </c>
      <c r="B49" s="324" t="s">
        <v>349</v>
      </c>
      <c r="C49" s="316"/>
      <c r="D49" s="316"/>
    </row>
    <row r="50" spans="1:4" s="457" customFormat="1" ht="12" customHeight="1">
      <c r="A50" s="441" t="s">
        <v>350</v>
      </c>
      <c r="B50" s="324" t="s">
        <v>351</v>
      </c>
      <c r="C50" s="316"/>
      <c r="D50" s="316"/>
    </row>
    <row r="51" spans="1:4" s="457" customFormat="1" ht="12" customHeight="1">
      <c r="A51" s="441" t="s">
        <v>352</v>
      </c>
      <c r="B51" s="324" t="s">
        <v>353</v>
      </c>
      <c r="C51" s="316"/>
      <c r="D51" s="316"/>
    </row>
    <row r="52" spans="1:4" s="457" customFormat="1" ht="12" customHeight="1" thickBot="1">
      <c r="A52" s="442" t="s">
        <v>354</v>
      </c>
      <c r="B52" s="325" t="s">
        <v>355</v>
      </c>
      <c r="C52" s="317"/>
      <c r="D52" s="317"/>
    </row>
    <row r="53" spans="1:4" s="457" customFormat="1" ht="12" customHeight="1" thickBot="1">
      <c r="A53" s="285" t="s">
        <v>132</v>
      </c>
      <c r="B53" s="281" t="s">
        <v>356</v>
      </c>
      <c r="C53" s="312">
        <f>SUM(C54:C56)</f>
        <v>0</v>
      </c>
      <c r="D53" s="312">
        <f>SUM(D54:D56)</f>
        <v>0</v>
      </c>
    </row>
    <row r="54" spans="1:4" s="430" customFormat="1" ht="12" customHeight="1">
      <c r="A54" s="440" t="s">
        <v>71</v>
      </c>
      <c r="B54" s="323" t="s">
        <v>357</v>
      </c>
      <c r="C54" s="314"/>
      <c r="D54" s="314"/>
    </row>
    <row r="55" spans="1:4" s="430" customFormat="1" ht="12" customHeight="1">
      <c r="A55" s="441" t="s">
        <v>72</v>
      </c>
      <c r="B55" s="324" t="s">
        <v>358</v>
      </c>
      <c r="C55" s="313"/>
      <c r="D55" s="313"/>
    </row>
    <row r="56" spans="1:4" s="430" customFormat="1" ht="12" customHeight="1">
      <c r="A56" s="441" t="s">
        <v>359</v>
      </c>
      <c r="B56" s="324" t="s">
        <v>360</v>
      </c>
      <c r="C56" s="313"/>
      <c r="D56" s="313"/>
    </row>
    <row r="57" spans="1:4" s="430" customFormat="1" ht="12" customHeight="1" thickBot="1">
      <c r="A57" s="442" t="s">
        <v>361</v>
      </c>
      <c r="B57" s="325" t="s">
        <v>362</v>
      </c>
      <c r="C57" s="315"/>
      <c r="D57" s="315"/>
    </row>
    <row r="58" spans="1:4" s="457" customFormat="1" ht="12" customHeight="1" thickBot="1">
      <c r="A58" s="285" t="s">
        <v>14</v>
      </c>
      <c r="B58" s="302" t="s">
        <v>363</v>
      </c>
      <c r="C58" s="312">
        <f>SUM(C59:C61)</f>
        <v>0</v>
      </c>
      <c r="D58" s="312">
        <f>SUM(D59:D61)</f>
        <v>0</v>
      </c>
    </row>
    <row r="59" spans="1:4" s="457" customFormat="1" ht="12" customHeight="1">
      <c r="A59" s="440" t="s">
        <v>133</v>
      </c>
      <c r="B59" s="323" t="s">
        <v>364</v>
      </c>
      <c r="C59" s="316"/>
      <c r="D59" s="316"/>
    </row>
    <row r="60" spans="1:4" s="457" customFormat="1" ht="12" customHeight="1">
      <c r="A60" s="441" t="s">
        <v>134</v>
      </c>
      <c r="B60" s="324" t="s">
        <v>541</v>
      </c>
      <c r="C60" s="316"/>
      <c r="D60" s="316"/>
    </row>
    <row r="61" spans="1:4" s="457" customFormat="1" ht="12" customHeight="1">
      <c r="A61" s="441" t="s">
        <v>163</v>
      </c>
      <c r="B61" s="324" t="s">
        <v>366</v>
      </c>
      <c r="C61" s="316"/>
      <c r="D61" s="316"/>
    </row>
    <row r="62" spans="1:4" s="457" customFormat="1" ht="12" customHeight="1" thickBot="1">
      <c r="A62" s="442" t="s">
        <v>367</v>
      </c>
      <c r="B62" s="325" t="s">
        <v>368</v>
      </c>
      <c r="C62" s="316"/>
      <c r="D62" s="316"/>
    </row>
    <row r="63" spans="1:4" s="457" customFormat="1" ht="12" customHeight="1" thickBot="1">
      <c r="A63" s="285" t="s">
        <v>15</v>
      </c>
      <c r="B63" s="281" t="s">
        <v>369</v>
      </c>
      <c r="C63" s="318">
        <f>+C8+C15+C22+C29+C36+C47+C53+C58</f>
        <v>7680</v>
      </c>
      <c r="D63" s="318">
        <f>+D8+D15+D22+D29+D36+D47+D53+D58</f>
        <v>7845</v>
      </c>
    </row>
    <row r="64" spans="1:4" s="457" customFormat="1" ht="12" customHeight="1" thickBot="1">
      <c r="A64" s="443" t="s">
        <v>539</v>
      </c>
      <c r="B64" s="302" t="s">
        <v>371</v>
      </c>
      <c r="C64" s="312">
        <f>SUM(C65:C67)</f>
        <v>0</v>
      </c>
      <c r="D64" s="312">
        <f>SUM(D65:D67)</f>
        <v>0</v>
      </c>
    </row>
    <row r="65" spans="1:4" s="457" customFormat="1" ht="12" customHeight="1">
      <c r="A65" s="440" t="s">
        <v>372</v>
      </c>
      <c r="B65" s="323" t="s">
        <v>373</v>
      </c>
      <c r="C65" s="316"/>
      <c r="D65" s="316"/>
    </row>
    <row r="66" spans="1:4" s="457" customFormat="1" ht="12" customHeight="1">
      <c r="A66" s="441" t="s">
        <v>374</v>
      </c>
      <c r="B66" s="324" t="s">
        <v>375</v>
      </c>
      <c r="C66" s="316"/>
      <c r="D66" s="316"/>
    </row>
    <row r="67" spans="1:4" s="457" customFormat="1" ht="12" customHeight="1" thickBot="1">
      <c r="A67" s="442" t="s">
        <v>376</v>
      </c>
      <c r="B67" s="436" t="s">
        <v>377</v>
      </c>
      <c r="C67" s="316"/>
      <c r="D67" s="316"/>
    </row>
    <row r="68" spans="1:4" s="457" customFormat="1" ht="12" customHeight="1" thickBot="1">
      <c r="A68" s="443" t="s">
        <v>378</v>
      </c>
      <c r="B68" s="302" t="s">
        <v>379</v>
      </c>
      <c r="C68" s="312">
        <f>SUM(C69:C72)</f>
        <v>0</v>
      </c>
      <c r="D68" s="312">
        <f>SUM(D69:D72)</f>
        <v>0</v>
      </c>
    </row>
    <row r="69" spans="1:4" s="457" customFormat="1" ht="12" customHeight="1">
      <c r="A69" s="440" t="s">
        <v>110</v>
      </c>
      <c r="B69" s="323" t="s">
        <v>380</v>
      </c>
      <c r="C69" s="316"/>
      <c r="D69" s="316"/>
    </row>
    <row r="70" spans="1:4" s="457" customFormat="1" ht="12" customHeight="1">
      <c r="A70" s="441" t="s">
        <v>111</v>
      </c>
      <c r="B70" s="324" t="s">
        <v>381</v>
      </c>
      <c r="C70" s="316"/>
      <c r="D70" s="316"/>
    </row>
    <row r="71" spans="1:4" s="457" customFormat="1" ht="12" customHeight="1">
      <c r="A71" s="441" t="s">
        <v>382</v>
      </c>
      <c r="B71" s="324" t="s">
        <v>383</v>
      </c>
      <c r="C71" s="316"/>
      <c r="D71" s="316"/>
    </row>
    <row r="72" spans="1:4" s="457" customFormat="1" ht="12" customHeight="1" thickBot="1">
      <c r="A72" s="442" t="s">
        <v>384</v>
      </c>
      <c r="B72" s="325" t="s">
        <v>385</v>
      </c>
      <c r="C72" s="316"/>
      <c r="D72" s="316"/>
    </row>
    <row r="73" spans="1:4" s="457" customFormat="1" ht="12" customHeight="1" thickBot="1">
      <c r="A73" s="443" t="s">
        <v>386</v>
      </c>
      <c r="B73" s="302" t="s">
        <v>387</v>
      </c>
      <c r="C73" s="312">
        <f>SUM(C74:C75)</f>
        <v>0</v>
      </c>
      <c r="D73" s="312">
        <f>SUM(D74:D75)</f>
        <v>0</v>
      </c>
    </row>
    <row r="74" spans="1:4" s="457" customFormat="1" ht="12" customHeight="1">
      <c r="A74" s="440" t="s">
        <v>388</v>
      </c>
      <c r="B74" s="323" t="s">
        <v>389</v>
      </c>
      <c r="C74" s="316"/>
      <c r="D74" s="316"/>
    </row>
    <row r="75" spans="1:4" s="457" customFormat="1" ht="12" customHeight="1" thickBot="1">
      <c r="A75" s="442" t="s">
        <v>390</v>
      </c>
      <c r="B75" s="325" t="s">
        <v>391</v>
      </c>
      <c r="C75" s="316"/>
      <c r="D75" s="316"/>
    </row>
    <row r="76" spans="1:4" s="457" customFormat="1" ht="12" customHeight="1" thickBot="1">
      <c r="A76" s="443" t="s">
        <v>392</v>
      </c>
      <c r="B76" s="302" t="s">
        <v>393</v>
      </c>
      <c r="C76" s="312">
        <f>SUM(C77:C79)</f>
        <v>0</v>
      </c>
      <c r="D76" s="312">
        <f>SUM(D77:D79)</f>
        <v>0</v>
      </c>
    </row>
    <row r="77" spans="1:4" s="457" customFormat="1" ht="12" customHeight="1">
      <c r="A77" s="440" t="s">
        <v>394</v>
      </c>
      <c r="B77" s="323" t="s">
        <v>395</v>
      </c>
      <c r="C77" s="316"/>
      <c r="D77" s="316"/>
    </row>
    <row r="78" spans="1:4" s="457" customFormat="1" ht="12" customHeight="1">
      <c r="A78" s="441" t="s">
        <v>396</v>
      </c>
      <c r="B78" s="324" t="s">
        <v>397</v>
      </c>
      <c r="C78" s="316"/>
      <c r="D78" s="316"/>
    </row>
    <row r="79" spans="1:4" s="457" customFormat="1" ht="12" customHeight="1" thickBot="1">
      <c r="A79" s="442" t="s">
        <v>398</v>
      </c>
      <c r="B79" s="325" t="s">
        <v>399</v>
      </c>
      <c r="C79" s="316"/>
      <c r="D79" s="316"/>
    </row>
    <row r="80" spans="1:4" s="457" customFormat="1" ht="12" customHeight="1" thickBot="1">
      <c r="A80" s="443" t="s">
        <v>400</v>
      </c>
      <c r="B80" s="302" t="s">
        <v>401</v>
      </c>
      <c r="C80" s="312">
        <f>SUM(C81:C84)</f>
        <v>0</v>
      </c>
      <c r="D80" s="312">
        <f>SUM(D81:D84)</f>
        <v>0</v>
      </c>
    </row>
    <row r="81" spans="1:4" s="457" customFormat="1" ht="12" customHeight="1">
      <c r="A81" s="444" t="s">
        <v>402</v>
      </c>
      <c r="B81" s="323" t="s">
        <v>403</v>
      </c>
      <c r="C81" s="316"/>
      <c r="D81" s="316"/>
    </row>
    <row r="82" spans="1:4" s="457" customFormat="1" ht="12" customHeight="1">
      <c r="A82" s="445" t="s">
        <v>404</v>
      </c>
      <c r="B82" s="324" t="s">
        <v>405</v>
      </c>
      <c r="C82" s="316"/>
      <c r="D82" s="316"/>
    </row>
    <row r="83" spans="1:4" s="457" customFormat="1" ht="12" customHeight="1">
      <c r="A83" s="445" t="s">
        <v>406</v>
      </c>
      <c r="B83" s="324" t="s">
        <v>407</v>
      </c>
      <c r="C83" s="316"/>
      <c r="D83" s="316"/>
    </row>
    <row r="84" spans="1:4" s="457" customFormat="1" ht="12" customHeight="1" thickBot="1">
      <c r="A84" s="446" t="s">
        <v>408</v>
      </c>
      <c r="B84" s="325" t="s">
        <v>409</v>
      </c>
      <c r="C84" s="316"/>
      <c r="D84" s="316"/>
    </row>
    <row r="85" spans="1:4" s="457" customFormat="1" ht="12" customHeight="1" thickBot="1">
      <c r="A85" s="443" t="s">
        <v>410</v>
      </c>
      <c r="B85" s="302" t="s">
        <v>411</v>
      </c>
      <c r="C85" s="337"/>
      <c r="D85" s="337"/>
    </row>
    <row r="86" spans="1:4" s="457" customFormat="1" ht="12" customHeight="1" thickBot="1">
      <c r="A86" s="443" t="s">
        <v>412</v>
      </c>
      <c r="B86" s="437" t="s">
        <v>413</v>
      </c>
      <c r="C86" s="318">
        <f>+C64+C68+C73+C76+C80+C85</f>
        <v>0</v>
      </c>
      <c r="D86" s="318">
        <f>+D64+D68+D73+D76+D80+D85</f>
        <v>0</v>
      </c>
    </row>
    <row r="87" spans="1:4" s="457" customFormat="1" ht="12" customHeight="1" thickBot="1">
      <c r="A87" s="447" t="s">
        <v>414</v>
      </c>
      <c r="B87" s="438" t="s">
        <v>540</v>
      </c>
      <c r="C87" s="318">
        <f>+C63+C86</f>
        <v>7680</v>
      </c>
      <c r="D87" s="318">
        <f>+D63+D86</f>
        <v>7845</v>
      </c>
    </row>
    <row r="88" spans="1:4" s="457" customFormat="1" ht="15" customHeight="1">
      <c r="A88" s="413"/>
      <c r="B88" s="414"/>
      <c r="C88" s="428"/>
      <c r="D88" s="428"/>
    </row>
    <row r="89" spans="1:4" ht="13.5" thickBot="1">
      <c r="A89" s="415"/>
      <c r="B89" s="416"/>
      <c r="C89" s="429"/>
      <c r="D89" s="429"/>
    </row>
    <row r="90" spans="1:4" s="456" customFormat="1" ht="16.5" customHeight="1" thickBot="1">
      <c r="A90" s="683" t="s">
        <v>45</v>
      </c>
      <c r="B90" s="684"/>
      <c r="C90" s="684"/>
      <c r="D90" s="684"/>
    </row>
    <row r="91" spans="1:4" s="246" customFormat="1" ht="12" customHeight="1" thickBot="1">
      <c r="A91" s="435" t="s">
        <v>7</v>
      </c>
      <c r="B91" s="284" t="s">
        <v>422</v>
      </c>
      <c r="C91" s="420">
        <f>SUM(C92:C96)</f>
        <v>1983</v>
      </c>
      <c r="D91" s="420">
        <f>SUM(D92:D96)</f>
        <v>2263</v>
      </c>
    </row>
    <row r="92" spans="1:4" ht="12" customHeight="1">
      <c r="A92" s="448" t="s">
        <v>73</v>
      </c>
      <c r="B92" s="270" t="s">
        <v>37</v>
      </c>
      <c r="C92" s="421"/>
      <c r="D92" s="421"/>
    </row>
    <row r="93" spans="1:4" ht="12" customHeight="1">
      <c r="A93" s="441" t="s">
        <v>74</v>
      </c>
      <c r="B93" s="268" t="s">
        <v>135</v>
      </c>
      <c r="C93" s="422"/>
      <c r="D93" s="422"/>
    </row>
    <row r="94" spans="1:4" ht="12" customHeight="1">
      <c r="A94" s="441" t="s">
        <v>75</v>
      </c>
      <c r="B94" s="268" t="s">
        <v>102</v>
      </c>
      <c r="C94" s="424"/>
      <c r="D94" s="424"/>
    </row>
    <row r="95" spans="1:4" ht="12" customHeight="1">
      <c r="A95" s="441" t="s">
        <v>76</v>
      </c>
      <c r="B95" s="271" t="s">
        <v>136</v>
      </c>
      <c r="C95" s="424"/>
      <c r="D95" s="424"/>
    </row>
    <row r="96" spans="1:4" ht="12" customHeight="1">
      <c r="A96" s="441" t="s">
        <v>85</v>
      </c>
      <c r="B96" s="279" t="s">
        <v>137</v>
      </c>
      <c r="C96" s="424">
        <f>SUM(C97:C106)</f>
        <v>1983</v>
      </c>
      <c r="D96" s="424">
        <f t="shared" ref="D96" si="1">SUM(D97:D106)</f>
        <v>2263</v>
      </c>
    </row>
    <row r="97" spans="1:4" ht="12" customHeight="1">
      <c r="A97" s="441" t="s">
        <v>77</v>
      </c>
      <c r="B97" s="268" t="s">
        <v>423</v>
      </c>
      <c r="C97" s="424"/>
      <c r="D97" s="424"/>
    </row>
    <row r="98" spans="1:4" ht="12" customHeight="1">
      <c r="A98" s="441" t="s">
        <v>78</v>
      </c>
      <c r="B98" s="291" t="s">
        <v>424</v>
      </c>
      <c r="C98" s="424"/>
      <c r="D98" s="424"/>
    </row>
    <row r="99" spans="1:4" ht="12" customHeight="1">
      <c r="A99" s="441" t="s">
        <v>86</v>
      </c>
      <c r="B99" s="292" t="s">
        <v>425</v>
      </c>
      <c r="C99" s="424"/>
      <c r="D99" s="424"/>
    </row>
    <row r="100" spans="1:4" ht="12" customHeight="1">
      <c r="A100" s="441" t="s">
        <v>87</v>
      </c>
      <c r="B100" s="292" t="s">
        <v>426</v>
      </c>
      <c r="C100" s="424"/>
      <c r="D100" s="424"/>
    </row>
    <row r="101" spans="1:4" ht="12" customHeight="1">
      <c r="A101" s="441" t="s">
        <v>88</v>
      </c>
      <c r="B101" s="291" t="s">
        <v>427</v>
      </c>
      <c r="C101" s="424"/>
      <c r="D101" s="424"/>
    </row>
    <row r="102" spans="1:4" ht="12" customHeight="1">
      <c r="A102" s="441" t="s">
        <v>89</v>
      </c>
      <c r="B102" s="291" t="s">
        <v>428</v>
      </c>
      <c r="C102" s="424"/>
      <c r="D102" s="424"/>
    </row>
    <row r="103" spans="1:4" ht="12" customHeight="1">
      <c r="A103" s="441" t="s">
        <v>91</v>
      </c>
      <c r="B103" s="292" t="s">
        <v>429</v>
      </c>
      <c r="C103" s="424"/>
      <c r="D103" s="424"/>
    </row>
    <row r="104" spans="1:4" ht="12" customHeight="1">
      <c r="A104" s="449" t="s">
        <v>138</v>
      </c>
      <c r="B104" s="293" t="s">
        <v>430</v>
      </c>
      <c r="C104" s="424"/>
      <c r="D104" s="424"/>
    </row>
    <row r="105" spans="1:4" ht="12" customHeight="1">
      <c r="A105" s="441" t="s">
        <v>431</v>
      </c>
      <c r="B105" s="293" t="s">
        <v>432</v>
      </c>
      <c r="C105" s="424"/>
      <c r="D105" s="424"/>
    </row>
    <row r="106" spans="1:4" s="246" customFormat="1" ht="12" customHeight="1" thickBot="1">
      <c r="A106" s="450" t="s">
        <v>433</v>
      </c>
      <c r="B106" s="294" t="s">
        <v>434</v>
      </c>
      <c r="C106" s="426">
        <v>1983</v>
      </c>
      <c r="D106" s="426">
        <v>2263</v>
      </c>
    </row>
    <row r="107" spans="1:4" ht="12" customHeight="1" thickBot="1">
      <c r="A107" s="285" t="s">
        <v>8</v>
      </c>
      <c r="B107" s="283" t="s">
        <v>435</v>
      </c>
      <c r="C107" s="306">
        <f>+C108+C110+C112</f>
        <v>6500</v>
      </c>
      <c r="D107" s="306">
        <f>+D108+D110+D112</f>
        <v>2100</v>
      </c>
    </row>
    <row r="108" spans="1:4" ht="12" customHeight="1">
      <c r="A108" s="440" t="s">
        <v>79</v>
      </c>
      <c r="B108" s="268" t="s">
        <v>161</v>
      </c>
      <c r="C108" s="423"/>
      <c r="D108" s="423"/>
    </row>
    <row r="109" spans="1:4" ht="12" customHeight="1">
      <c r="A109" s="440" t="s">
        <v>80</v>
      </c>
      <c r="B109" s="272" t="s">
        <v>436</v>
      </c>
      <c r="C109" s="423"/>
      <c r="D109" s="423"/>
    </row>
    <row r="110" spans="1:4" ht="12" customHeight="1">
      <c r="A110" s="440" t="s">
        <v>81</v>
      </c>
      <c r="B110" s="272" t="s">
        <v>139</v>
      </c>
      <c r="C110" s="422"/>
      <c r="D110" s="422"/>
    </row>
    <row r="111" spans="1:4" ht="12" customHeight="1">
      <c r="A111" s="440" t="s">
        <v>82</v>
      </c>
      <c r="B111" s="272" t="s">
        <v>437</v>
      </c>
      <c r="C111" s="296"/>
      <c r="D111" s="296"/>
    </row>
    <row r="112" spans="1:4" ht="12" customHeight="1">
      <c r="A112" s="440" t="s">
        <v>83</v>
      </c>
      <c r="B112" s="304" t="s">
        <v>164</v>
      </c>
      <c r="C112" s="296">
        <f>SUM(C113:C120)</f>
        <v>6500</v>
      </c>
      <c r="D112" s="296">
        <f t="shared" ref="D112" si="2">SUM(D113:D120)</f>
        <v>2100</v>
      </c>
    </row>
    <row r="113" spans="1:4" ht="12" customHeight="1">
      <c r="A113" s="440" t="s">
        <v>90</v>
      </c>
      <c r="B113" s="303" t="s">
        <v>438</v>
      </c>
      <c r="C113" s="296"/>
      <c r="D113" s="296"/>
    </row>
    <row r="114" spans="1:4" ht="12" customHeight="1">
      <c r="A114" s="440" t="s">
        <v>92</v>
      </c>
      <c r="B114" s="319" t="s">
        <v>439</v>
      </c>
      <c r="C114" s="296"/>
      <c r="D114" s="296"/>
    </row>
    <row r="115" spans="1:4" ht="12" customHeight="1">
      <c r="A115" s="440" t="s">
        <v>140</v>
      </c>
      <c r="B115" s="292" t="s">
        <v>426</v>
      </c>
      <c r="C115" s="296"/>
      <c r="D115" s="296"/>
    </row>
    <row r="116" spans="1:4" ht="12" customHeight="1">
      <c r="A116" s="440" t="s">
        <v>141</v>
      </c>
      <c r="B116" s="292" t="s">
        <v>440</v>
      </c>
      <c r="C116" s="296"/>
      <c r="D116" s="296"/>
    </row>
    <row r="117" spans="1:4" ht="12" customHeight="1">
      <c r="A117" s="440" t="s">
        <v>142</v>
      </c>
      <c r="B117" s="292" t="s">
        <v>441</v>
      </c>
      <c r="C117" s="296"/>
      <c r="D117" s="296"/>
    </row>
    <row r="118" spans="1:4" ht="12" customHeight="1">
      <c r="A118" s="440" t="s">
        <v>442</v>
      </c>
      <c r="B118" s="292" t="s">
        <v>429</v>
      </c>
      <c r="C118" s="296"/>
      <c r="D118" s="296"/>
    </row>
    <row r="119" spans="1:4" ht="12" customHeight="1">
      <c r="A119" s="440" t="s">
        <v>443</v>
      </c>
      <c r="B119" s="292" t="s">
        <v>444</v>
      </c>
      <c r="C119" s="296">
        <v>500</v>
      </c>
      <c r="D119" s="296">
        <v>500</v>
      </c>
    </row>
    <row r="120" spans="1:4" ht="12" customHeight="1" thickBot="1">
      <c r="A120" s="449" t="s">
        <v>445</v>
      </c>
      <c r="B120" s="292" t="s">
        <v>446</v>
      </c>
      <c r="C120" s="298">
        <v>6000</v>
      </c>
      <c r="D120" s="298">
        <v>1600</v>
      </c>
    </row>
    <row r="121" spans="1:4" ht="12" customHeight="1" thickBot="1">
      <c r="A121" s="285" t="s">
        <v>9</v>
      </c>
      <c r="B121" s="288" t="s">
        <v>447</v>
      </c>
      <c r="C121" s="306">
        <f>+C122+C123</f>
        <v>0</v>
      </c>
      <c r="D121" s="306">
        <f>+D122+D123</f>
        <v>0</v>
      </c>
    </row>
    <row r="122" spans="1:4" ht="12" customHeight="1">
      <c r="A122" s="440" t="s">
        <v>62</v>
      </c>
      <c r="B122" s="269" t="s">
        <v>47</v>
      </c>
      <c r="C122" s="423"/>
      <c r="D122" s="423"/>
    </row>
    <row r="123" spans="1:4" ht="12" customHeight="1" thickBot="1">
      <c r="A123" s="442" t="s">
        <v>63</v>
      </c>
      <c r="B123" s="272" t="s">
        <v>48</v>
      </c>
      <c r="C123" s="424"/>
      <c r="D123" s="424"/>
    </row>
    <row r="124" spans="1:4" ht="12" customHeight="1" thickBot="1">
      <c r="A124" s="285" t="s">
        <v>10</v>
      </c>
      <c r="B124" s="288" t="s">
        <v>448</v>
      </c>
      <c r="C124" s="306">
        <f>+C91+C107+C121</f>
        <v>8483</v>
      </c>
      <c r="D124" s="306">
        <f>+D91+D107+D121</f>
        <v>4363</v>
      </c>
    </row>
    <row r="125" spans="1:4" ht="12" customHeight="1" thickBot="1">
      <c r="A125" s="285" t="s">
        <v>11</v>
      </c>
      <c r="B125" s="288" t="s">
        <v>542</v>
      </c>
      <c r="C125" s="306">
        <f>+C126+C127+C128</f>
        <v>0</v>
      </c>
      <c r="D125" s="306">
        <f>+D126+D127+D128</f>
        <v>0</v>
      </c>
    </row>
    <row r="126" spans="1:4" ht="12" customHeight="1">
      <c r="A126" s="440" t="s">
        <v>66</v>
      </c>
      <c r="B126" s="269" t="s">
        <v>450</v>
      </c>
      <c r="C126" s="296"/>
      <c r="D126" s="296"/>
    </row>
    <row r="127" spans="1:4" ht="12" customHeight="1">
      <c r="A127" s="440" t="s">
        <v>67</v>
      </c>
      <c r="B127" s="269" t="s">
        <v>451</v>
      </c>
      <c r="C127" s="296"/>
      <c r="D127" s="296"/>
    </row>
    <row r="128" spans="1:4" ht="12" customHeight="1" thickBot="1">
      <c r="A128" s="449" t="s">
        <v>68</v>
      </c>
      <c r="B128" s="267" t="s">
        <v>452</v>
      </c>
      <c r="C128" s="296"/>
      <c r="D128" s="296"/>
    </row>
    <row r="129" spans="1:10" ht="12" customHeight="1" thickBot="1">
      <c r="A129" s="285" t="s">
        <v>12</v>
      </c>
      <c r="B129" s="288" t="s">
        <v>453</v>
      </c>
      <c r="C129" s="306">
        <f>+C130+C131+C132+C133</f>
        <v>0</v>
      </c>
      <c r="D129" s="306">
        <f>+D130+D131+D132+D133</f>
        <v>0</v>
      </c>
    </row>
    <row r="130" spans="1:10" ht="12" customHeight="1">
      <c r="A130" s="440" t="s">
        <v>69</v>
      </c>
      <c r="B130" s="269" t="s">
        <v>454</v>
      </c>
      <c r="C130" s="296"/>
      <c r="D130" s="296"/>
    </row>
    <row r="131" spans="1:10" ht="12" customHeight="1">
      <c r="A131" s="440" t="s">
        <v>70</v>
      </c>
      <c r="B131" s="269" t="s">
        <v>455</v>
      </c>
      <c r="C131" s="296"/>
      <c r="D131" s="296"/>
    </row>
    <row r="132" spans="1:10" ht="12" customHeight="1">
      <c r="A132" s="440" t="s">
        <v>350</v>
      </c>
      <c r="B132" s="269" t="s">
        <v>456</v>
      </c>
      <c r="C132" s="296"/>
      <c r="D132" s="296"/>
    </row>
    <row r="133" spans="1:10" s="246" customFormat="1" ht="12" customHeight="1" thickBot="1">
      <c r="A133" s="449" t="s">
        <v>352</v>
      </c>
      <c r="B133" s="267" t="s">
        <v>457</v>
      </c>
      <c r="C133" s="296"/>
      <c r="D133" s="296"/>
    </row>
    <row r="134" spans="1:10" ht="13.5" thickBot="1">
      <c r="A134" s="285" t="s">
        <v>13</v>
      </c>
      <c r="B134" s="288" t="s">
        <v>651</v>
      </c>
      <c r="C134" s="425">
        <f>+C135+C136+C138+C139+C137</f>
        <v>0</v>
      </c>
      <c r="D134" s="425">
        <f>+D135+D136+D138+D139+D137</f>
        <v>0</v>
      </c>
      <c r="J134" s="404"/>
    </row>
    <row r="135" spans="1:10">
      <c r="A135" s="440" t="s">
        <v>71</v>
      </c>
      <c r="B135" s="269" t="s">
        <v>459</v>
      </c>
      <c r="C135" s="296"/>
      <c r="D135" s="296"/>
    </row>
    <row r="136" spans="1:10" ht="12" customHeight="1">
      <c r="A136" s="440" t="s">
        <v>72</v>
      </c>
      <c r="B136" s="269" t="s">
        <v>460</v>
      </c>
      <c r="C136" s="296"/>
      <c r="D136" s="296"/>
    </row>
    <row r="137" spans="1:10" ht="12" customHeight="1">
      <c r="A137" s="440" t="s">
        <v>359</v>
      </c>
      <c r="B137" s="269" t="s">
        <v>650</v>
      </c>
      <c r="C137" s="296"/>
      <c r="D137" s="296"/>
    </row>
    <row r="138" spans="1:10" s="246" customFormat="1" ht="12" customHeight="1">
      <c r="A138" s="440" t="s">
        <v>361</v>
      </c>
      <c r="B138" s="269" t="s">
        <v>461</v>
      </c>
      <c r="C138" s="296"/>
      <c r="D138" s="296"/>
    </row>
    <row r="139" spans="1:10" s="246" customFormat="1" ht="12" customHeight="1" thickBot="1">
      <c r="A139" s="449" t="s">
        <v>649</v>
      </c>
      <c r="B139" s="267" t="s">
        <v>462</v>
      </c>
      <c r="C139" s="296"/>
      <c r="D139" s="296"/>
    </row>
    <row r="140" spans="1:10" s="246" customFormat="1" ht="12" customHeight="1" thickBot="1">
      <c r="A140" s="285" t="s">
        <v>14</v>
      </c>
      <c r="B140" s="288" t="s">
        <v>543</v>
      </c>
      <c r="C140" s="427">
        <f>+C141+C142+C143+C144</f>
        <v>0</v>
      </c>
      <c r="D140" s="427">
        <f>+D141+D142+D143+D144</f>
        <v>0</v>
      </c>
    </row>
    <row r="141" spans="1:10" s="246" customFormat="1" ht="12" customHeight="1">
      <c r="A141" s="440" t="s">
        <v>133</v>
      </c>
      <c r="B141" s="269" t="s">
        <v>464</v>
      </c>
      <c r="C141" s="296"/>
      <c r="D141" s="296"/>
    </row>
    <row r="142" spans="1:10" s="246" customFormat="1" ht="12" customHeight="1">
      <c r="A142" s="440" t="s">
        <v>134</v>
      </c>
      <c r="B142" s="269" t="s">
        <v>465</v>
      </c>
      <c r="C142" s="296"/>
      <c r="D142" s="296"/>
    </row>
    <row r="143" spans="1:10" s="246" customFormat="1" ht="12" customHeight="1">
      <c r="A143" s="440" t="s">
        <v>163</v>
      </c>
      <c r="B143" s="269" t="s">
        <v>466</v>
      </c>
      <c r="C143" s="296"/>
      <c r="D143" s="296"/>
    </row>
    <row r="144" spans="1:10" ht="12.75" customHeight="1" thickBot="1">
      <c r="A144" s="440" t="s">
        <v>367</v>
      </c>
      <c r="B144" s="269" t="s">
        <v>467</v>
      </c>
      <c r="C144" s="296"/>
      <c r="D144" s="296"/>
    </row>
    <row r="145" spans="1:4" ht="12" customHeight="1" thickBot="1">
      <c r="A145" s="285" t="s">
        <v>15</v>
      </c>
      <c r="B145" s="288" t="s">
        <v>468</v>
      </c>
      <c r="C145" s="439">
        <f>+C125+C129+C134+C140</f>
        <v>0</v>
      </c>
      <c r="D145" s="439">
        <f>+D125+D129+D134+D140</f>
        <v>0</v>
      </c>
    </row>
    <row r="146" spans="1:4" ht="15" customHeight="1" thickBot="1">
      <c r="A146" s="451" t="s">
        <v>16</v>
      </c>
      <c r="B146" s="308" t="s">
        <v>469</v>
      </c>
      <c r="C146" s="439">
        <f>+C124+C145</f>
        <v>8483</v>
      </c>
      <c r="D146" s="439">
        <f>+D124+D145</f>
        <v>4363</v>
      </c>
    </row>
    <row r="147" spans="1:4" ht="13.5" thickBot="1">
      <c r="A147" s="43"/>
      <c r="B147" s="44"/>
      <c r="C147" s="45"/>
      <c r="D147" s="45"/>
    </row>
    <row r="148" spans="1:4" ht="15" customHeight="1" thickBot="1">
      <c r="A148" s="417" t="s">
        <v>652</v>
      </c>
      <c r="B148" s="418"/>
      <c r="C148" s="112"/>
      <c r="D148" s="113"/>
    </row>
    <row r="149" spans="1:4" ht="14.25" customHeight="1" thickBot="1">
      <c r="A149" s="417" t="s">
        <v>151</v>
      </c>
      <c r="B149" s="418"/>
      <c r="C149" s="112"/>
      <c r="D149" s="113"/>
    </row>
  </sheetData>
  <mergeCells count="4">
    <mergeCell ref="B2:D2"/>
    <mergeCell ref="A90:D90"/>
    <mergeCell ref="A7:D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49"/>
  <sheetViews>
    <sheetView view="pageLayout" topLeftCell="A133" zoomScaleSheetLayoutView="100" workbookViewId="0">
      <selection activeCell="D1" sqref="D1"/>
    </sheetView>
  </sheetViews>
  <sheetFormatPr defaultRowHeight="12.75"/>
  <cols>
    <col min="1" max="1" width="14.83203125" style="431" customWidth="1"/>
    <col min="2" max="2" width="65.33203125" style="432" customWidth="1"/>
    <col min="3" max="4" width="17" style="433" customWidth="1"/>
    <col min="5" max="16384" width="9.33203125" style="33"/>
  </cols>
  <sheetData>
    <row r="1" spans="1:4" s="408" customFormat="1" ht="16.5" customHeight="1" thickBot="1">
      <c r="A1" s="407"/>
      <c r="B1" s="409"/>
      <c r="C1" s="453"/>
      <c r="D1" s="419" t="s">
        <v>797</v>
      </c>
    </row>
    <row r="2" spans="1:4" s="454" customFormat="1" ht="15.75" customHeight="1">
      <c r="A2" s="434" t="s">
        <v>54</v>
      </c>
      <c r="B2" s="688" t="s">
        <v>158</v>
      </c>
      <c r="C2" s="689"/>
      <c r="D2" s="690"/>
    </row>
    <row r="3" spans="1:4" s="454" customFormat="1" ht="24.75" thickBot="1">
      <c r="A3" s="452" t="s">
        <v>538</v>
      </c>
      <c r="B3" s="685" t="s">
        <v>656</v>
      </c>
      <c r="C3" s="686"/>
      <c r="D3" s="687"/>
    </row>
    <row r="4" spans="1:4" s="455" customFormat="1" ht="15.95" customHeight="1" thickBot="1">
      <c r="A4" s="410"/>
      <c r="B4" s="410"/>
      <c r="C4" s="411"/>
      <c r="D4" s="411" t="s">
        <v>42</v>
      </c>
    </row>
    <row r="5" spans="1:4" ht="24.75" thickBot="1">
      <c r="A5" s="256" t="s">
        <v>150</v>
      </c>
      <c r="B5" s="257" t="s">
        <v>43</v>
      </c>
      <c r="C5" s="98" t="s">
        <v>184</v>
      </c>
      <c r="D5" s="98" t="s">
        <v>189</v>
      </c>
    </row>
    <row r="6" spans="1:4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</row>
    <row r="7" spans="1:4" s="456" customFormat="1" ht="15.95" customHeight="1" thickBot="1">
      <c r="A7" s="683" t="s">
        <v>44</v>
      </c>
      <c r="B7" s="684"/>
      <c r="C7" s="684"/>
      <c r="D7" s="684"/>
    </row>
    <row r="8" spans="1:4" s="456" customFormat="1" ht="12" customHeight="1" thickBot="1">
      <c r="A8" s="285" t="s">
        <v>7</v>
      </c>
      <c r="B8" s="281" t="s">
        <v>300</v>
      </c>
      <c r="C8" s="312">
        <f>SUM(C9:C14)</f>
        <v>0</v>
      </c>
      <c r="D8" s="312">
        <f>SUM(D9:D14)</f>
        <v>0</v>
      </c>
    </row>
    <row r="9" spans="1:4" s="430" customFormat="1" ht="12" customHeight="1">
      <c r="A9" s="440" t="s">
        <v>73</v>
      </c>
      <c r="B9" s="323" t="s">
        <v>301</v>
      </c>
      <c r="C9" s="314"/>
      <c r="D9" s="314"/>
    </row>
    <row r="10" spans="1:4" s="457" customFormat="1" ht="12" customHeight="1">
      <c r="A10" s="441" t="s">
        <v>74</v>
      </c>
      <c r="B10" s="324" t="s">
        <v>302</v>
      </c>
      <c r="C10" s="313"/>
      <c r="D10" s="313"/>
    </row>
    <row r="11" spans="1:4" s="457" customFormat="1" ht="12" customHeight="1">
      <c r="A11" s="441" t="s">
        <v>75</v>
      </c>
      <c r="B11" s="324" t="s">
        <v>303</v>
      </c>
      <c r="C11" s="313"/>
      <c r="D11" s="313"/>
    </row>
    <row r="12" spans="1:4" s="457" customFormat="1" ht="12" customHeight="1">
      <c r="A12" s="441" t="s">
        <v>76</v>
      </c>
      <c r="B12" s="324" t="s">
        <v>304</v>
      </c>
      <c r="C12" s="313"/>
      <c r="D12" s="313"/>
    </row>
    <row r="13" spans="1:4" s="457" customFormat="1" ht="12" customHeight="1">
      <c r="A13" s="441" t="s">
        <v>109</v>
      </c>
      <c r="B13" s="324" t="s">
        <v>305</v>
      </c>
      <c r="C13" s="313"/>
      <c r="D13" s="313"/>
    </row>
    <row r="14" spans="1:4" s="430" customFormat="1" ht="12" customHeight="1" thickBot="1">
      <c r="A14" s="442" t="s">
        <v>77</v>
      </c>
      <c r="B14" s="325" t="s">
        <v>306</v>
      </c>
      <c r="C14" s="315"/>
      <c r="D14" s="315"/>
    </row>
    <row r="15" spans="1:4" s="430" customFormat="1" ht="12" customHeight="1" thickBot="1">
      <c r="A15" s="285" t="s">
        <v>8</v>
      </c>
      <c r="B15" s="302" t="s">
        <v>307</v>
      </c>
      <c r="C15" s="312">
        <f>SUM(C16:C20)</f>
        <v>0</v>
      </c>
      <c r="D15" s="312">
        <f>SUM(D16:D20)</f>
        <v>0</v>
      </c>
    </row>
    <row r="16" spans="1:4" s="430" customFormat="1" ht="12" customHeight="1">
      <c r="A16" s="440" t="s">
        <v>79</v>
      </c>
      <c r="B16" s="323" t="s">
        <v>308</v>
      </c>
      <c r="C16" s="314"/>
      <c r="D16" s="314"/>
    </row>
    <row r="17" spans="1:4" s="430" customFormat="1" ht="12" customHeight="1">
      <c r="A17" s="441" t="s">
        <v>80</v>
      </c>
      <c r="B17" s="324" t="s">
        <v>309</v>
      </c>
      <c r="C17" s="313"/>
      <c r="D17" s="313"/>
    </row>
    <row r="18" spans="1:4" s="430" customFormat="1" ht="12" customHeight="1">
      <c r="A18" s="441" t="s">
        <v>81</v>
      </c>
      <c r="B18" s="324" t="s">
        <v>310</v>
      </c>
      <c r="C18" s="313"/>
      <c r="D18" s="313"/>
    </row>
    <row r="19" spans="1:4" s="430" customFormat="1" ht="12" customHeight="1">
      <c r="A19" s="441" t="s">
        <v>82</v>
      </c>
      <c r="B19" s="324" t="s">
        <v>311</v>
      </c>
      <c r="C19" s="313"/>
      <c r="D19" s="313"/>
    </row>
    <row r="20" spans="1:4" s="430" customFormat="1" ht="12" customHeight="1">
      <c r="A20" s="441" t="s">
        <v>83</v>
      </c>
      <c r="B20" s="324" t="s">
        <v>312</v>
      </c>
      <c r="C20" s="313"/>
      <c r="D20" s="313"/>
    </row>
    <row r="21" spans="1:4" s="457" customFormat="1" ht="12" customHeight="1" thickBot="1">
      <c r="A21" s="442" t="s">
        <v>90</v>
      </c>
      <c r="B21" s="325" t="s">
        <v>313</v>
      </c>
      <c r="C21" s="315"/>
      <c r="D21" s="315"/>
    </row>
    <row r="22" spans="1:4" s="457" customFormat="1" ht="12" customHeight="1" thickBot="1">
      <c r="A22" s="285" t="s">
        <v>9</v>
      </c>
      <c r="B22" s="281" t="s">
        <v>314</v>
      </c>
      <c r="C22" s="312">
        <f>SUM(C23:C27)</f>
        <v>0</v>
      </c>
      <c r="D22" s="312">
        <f>SUM(D23:D27)</f>
        <v>0</v>
      </c>
    </row>
    <row r="23" spans="1:4" s="457" customFormat="1" ht="12" customHeight="1">
      <c r="A23" s="440" t="s">
        <v>62</v>
      </c>
      <c r="B23" s="323" t="s">
        <v>315</v>
      </c>
      <c r="C23" s="314"/>
      <c r="D23" s="314"/>
    </row>
    <row r="24" spans="1:4" s="430" customFormat="1" ht="12" customHeight="1">
      <c r="A24" s="441" t="s">
        <v>63</v>
      </c>
      <c r="B24" s="324" t="s">
        <v>316</v>
      </c>
      <c r="C24" s="313"/>
      <c r="D24" s="313"/>
    </row>
    <row r="25" spans="1:4" s="457" customFormat="1" ht="12" customHeight="1">
      <c r="A25" s="441" t="s">
        <v>64</v>
      </c>
      <c r="B25" s="324" t="s">
        <v>317</v>
      </c>
      <c r="C25" s="313"/>
      <c r="D25" s="313"/>
    </row>
    <row r="26" spans="1:4" s="457" customFormat="1" ht="12" customHeight="1">
      <c r="A26" s="441" t="s">
        <v>65</v>
      </c>
      <c r="B26" s="324" t="s">
        <v>318</v>
      </c>
      <c r="C26" s="313"/>
      <c r="D26" s="313"/>
    </row>
    <row r="27" spans="1:4" s="457" customFormat="1" ht="12" customHeight="1">
      <c r="A27" s="441" t="s">
        <v>123</v>
      </c>
      <c r="B27" s="324" t="s">
        <v>319</v>
      </c>
      <c r="C27" s="313"/>
      <c r="D27" s="313"/>
    </row>
    <row r="28" spans="1:4" s="457" customFormat="1" ht="12" customHeight="1" thickBot="1">
      <c r="A28" s="442" t="s">
        <v>124</v>
      </c>
      <c r="B28" s="325" t="s">
        <v>320</v>
      </c>
      <c r="C28" s="315"/>
      <c r="D28" s="315"/>
    </row>
    <row r="29" spans="1:4" s="457" customFormat="1" ht="12" customHeight="1" thickBot="1">
      <c r="A29" s="285" t="s">
        <v>125</v>
      </c>
      <c r="B29" s="281" t="s">
        <v>321</v>
      </c>
      <c r="C29" s="318">
        <f>SUM(C32)</f>
        <v>11500</v>
      </c>
      <c r="D29" s="318">
        <f t="shared" ref="D29" si="0">SUM(D32)</f>
        <v>9200</v>
      </c>
    </row>
    <row r="30" spans="1:4" s="457" customFormat="1" ht="12" customHeight="1">
      <c r="A30" s="440" t="s">
        <v>322</v>
      </c>
      <c r="B30" s="323" t="s">
        <v>323</v>
      </c>
      <c r="C30" s="564">
        <f>'3.1. sz. mell'!C30</f>
        <v>11500</v>
      </c>
      <c r="D30" s="564">
        <f>'3.1. sz. mell'!D30</f>
        <v>9200</v>
      </c>
    </row>
    <row r="31" spans="1:4" s="457" customFormat="1" ht="12" customHeight="1">
      <c r="A31" s="441" t="s">
        <v>324</v>
      </c>
      <c r="B31" s="324" t="s">
        <v>325</v>
      </c>
      <c r="C31" s="565">
        <f>'3.1. sz. mell'!C31</f>
        <v>0</v>
      </c>
      <c r="D31" s="565">
        <f>'3.1. sz. mell'!D31</f>
        <v>0</v>
      </c>
    </row>
    <row r="32" spans="1:4" s="457" customFormat="1" ht="12" customHeight="1">
      <c r="A32" s="441" t="s">
        <v>326</v>
      </c>
      <c r="B32" s="324" t="s">
        <v>327</v>
      </c>
      <c r="C32" s="565">
        <f>'3.1. sz. mell'!C32</f>
        <v>11500</v>
      </c>
      <c r="D32" s="565">
        <f>'3.1. sz. mell'!D32</f>
        <v>9200</v>
      </c>
    </row>
    <row r="33" spans="1:4" s="457" customFormat="1" ht="12" customHeight="1">
      <c r="A33" s="441" t="s">
        <v>328</v>
      </c>
      <c r="B33" s="324" t="s">
        <v>329</v>
      </c>
      <c r="C33" s="567"/>
      <c r="D33" s="567"/>
    </row>
    <row r="34" spans="1:4" s="457" customFormat="1" ht="12" customHeight="1">
      <c r="A34" s="441" t="s">
        <v>330</v>
      </c>
      <c r="B34" s="324" t="s">
        <v>331</v>
      </c>
      <c r="C34" s="567"/>
      <c r="D34" s="567"/>
    </row>
    <row r="35" spans="1:4" s="457" customFormat="1" ht="12" customHeight="1" thickBot="1">
      <c r="A35" s="442" t="s">
        <v>332</v>
      </c>
      <c r="B35" s="325" t="s">
        <v>333</v>
      </c>
      <c r="C35" s="568"/>
      <c r="D35" s="568"/>
    </row>
    <row r="36" spans="1:4" s="457" customFormat="1" ht="12" customHeight="1" thickBot="1">
      <c r="A36" s="285" t="s">
        <v>11</v>
      </c>
      <c r="B36" s="281" t="s">
        <v>334</v>
      </c>
      <c r="C36" s="312">
        <f>SUM(C37:C46)</f>
        <v>0</v>
      </c>
      <c r="D36" s="312">
        <f>SUM(D37:D46)</f>
        <v>0</v>
      </c>
    </row>
    <row r="37" spans="1:4" s="457" customFormat="1" ht="12" customHeight="1">
      <c r="A37" s="440" t="s">
        <v>66</v>
      </c>
      <c r="B37" s="323" t="s">
        <v>335</v>
      </c>
      <c r="C37" s="314"/>
      <c r="D37" s="314"/>
    </row>
    <row r="38" spans="1:4" s="457" customFormat="1" ht="12" customHeight="1">
      <c r="A38" s="441" t="s">
        <v>67</v>
      </c>
      <c r="B38" s="324" t="s">
        <v>336</v>
      </c>
      <c r="C38" s="313"/>
      <c r="D38" s="313"/>
    </row>
    <row r="39" spans="1:4" s="457" customFormat="1" ht="12" customHeight="1">
      <c r="A39" s="441" t="s">
        <v>68</v>
      </c>
      <c r="B39" s="324" t="s">
        <v>337</v>
      </c>
      <c r="C39" s="313"/>
      <c r="D39" s="313"/>
    </row>
    <row r="40" spans="1:4" s="457" customFormat="1" ht="12" customHeight="1">
      <c r="A40" s="441" t="s">
        <v>127</v>
      </c>
      <c r="B40" s="324" t="s">
        <v>338</v>
      </c>
      <c r="C40" s="313"/>
      <c r="D40" s="313"/>
    </row>
    <row r="41" spans="1:4" s="457" customFormat="1" ht="12" customHeight="1">
      <c r="A41" s="441" t="s">
        <v>128</v>
      </c>
      <c r="B41" s="324" t="s">
        <v>339</v>
      </c>
      <c r="C41" s="313"/>
      <c r="D41" s="313"/>
    </row>
    <row r="42" spans="1:4" s="457" customFormat="1" ht="12" customHeight="1">
      <c r="A42" s="441" t="s">
        <v>129</v>
      </c>
      <c r="B42" s="324" t="s">
        <v>340</v>
      </c>
      <c r="C42" s="313"/>
      <c r="D42" s="313"/>
    </row>
    <row r="43" spans="1:4" s="457" customFormat="1" ht="12" customHeight="1">
      <c r="A43" s="441" t="s">
        <v>130</v>
      </c>
      <c r="B43" s="324" t="s">
        <v>341</v>
      </c>
      <c r="C43" s="313"/>
      <c r="D43" s="313"/>
    </row>
    <row r="44" spans="1:4" s="457" customFormat="1" ht="12" customHeight="1">
      <c r="A44" s="441" t="s">
        <v>131</v>
      </c>
      <c r="B44" s="324" t="s">
        <v>342</v>
      </c>
      <c r="C44" s="313"/>
      <c r="D44" s="313"/>
    </row>
    <row r="45" spans="1:4" s="457" customFormat="1" ht="12" customHeight="1">
      <c r="A45" s="441" t="s">
        <v>343</v>
      </c>
      <c r="B45" s="324" t="s">
        <v>344</v>
      </c>
      <c r="C45" s="316"/>
      <c r="D45" s="316"/>
    </row>
    <row r="46" spans="1:4" s="430" customFormat="1" ht="12" customHeight="1" thickBot="1">
      <c r="A46" s="442" t="s">
        <v>345</v>
      </c>
      <c r="B46" s="325" t="s">
        <v>346</v>
      </c>
      <c r="C46" s="317"/>
      <c r="D46" s="317"/>
    </row>
    <row r="47" spans="1:4" s="457" customFormat="1" ht="12" customHeight="1" thickBot="1">
      <c r="A47" s="285" t="s">
        <v>12</v>
      </c>
      <c r="B47" s="281" t="s">
        <v>347</v>
      </c>
      <c r="C47" s="312">
        <f>SUM(C48:C52)</f>
        <v>0</v>
      </c>
      <c r="D47" s="312">
        <f>SUM(D48:D52)</f>
        <v>0</v>
      </c>
    </row>
    <row r="48" spans="1:4" s="457" customFormat="1" ht="12" customHeight="1">
      <c r="A48" s="440" t="s">
        <v>69</v>
      </c>
      <c r="B48" s="323" t="s">
        <v>348</v>
      </c>
      <c r="C48" s="333"/>
      <c r="D48" s="333"/>
    </row>
    <row r="49" spans="1:4" s="457" customFormat="1" ht="12" customHeight="1">
      <c r="A49" s="441" t="s">
        <v>70</v>
      </c>
      <c r="B49" s="324" t="s">
        <v>349</v>
      </c>
      <c r="C49" s="316"/>
      <c r="D49" s="316"/>
    </row>
    <row r="50" spans="1:4" s="457" customFormat="1" ht="12" customHeight="1">
      <c r="A50" s="441" t="s">
        <v>350</v>
      </c>
      <c r="B50" s="324" t="s">
        <v>351</v>
      </c>
      <c r="C50" s="316"/>
      <c r="D50" s="316"/>
    </row>
    <row r="51" spans="1:4" s="457" customFormat="1" ht="12" customHeight="1">
      <c r="A51" s="441" t="s">
        <v>352</v>
      </c>
      <c r="B51" s="324" t="s">
        <v>353</v>
      </c>
      <c r="C51" s="316"/>
      <c r="D51" s="316"/>
    </row>
    <row r="52" spans="1:4" s="457" customFormat="1" ht="12" customHeight="1" thickBot="1">
      <c r="A52" s="442" t="s">
        <v>354</v>
      </c>
      <c r="B52" s="325" t="s">
        <v>355</v>
      </c>
      <c r="C52" s="317"/>
      <c r="D52" s="317"/>
    </row>
    <row r="53" spans="1:4" s="457" customFormat="1" ht="12" customHeight="1" thickBot="1">
      <c r="A53" s="285" t="s">
        <v>132</v>
      </c>
      <c r="B53" s="281" t="s">
        <v>356</v>
      </c>
      <c r="C53" s="312">
        <f>SUM(C54:C56)</f>
        <v>0</v>
      </c>
      <c r="D53" s="312">
        <f>SUM(D54:D56)</f>
        <v>0</v>
      </c>
    </row>
    <row r="54" spans="1:4" s="430" customFormat="1" ht="12" customHeight="1">
      <c r="A54" s="440" t="s">
        <v>71</v>
      </c>
      <c r="B54" s="323" t="s">
        <v>357</v>
      </c>
      <c r="C54" s="314"/>
      <c r="D54" s="314"/>
    </row>
    <row r="55" spans="1:4" s="430" customFormat="1" ht="12" customHeight="1">
      <c r="A55" s="441" t="s">
        <v>72</v>
      </c>
      <c r="B55" s="324" t="s">
        <v>358</v>
      </c>
      <c r="C55" s="313"/>
      <c r="D55" s="313"/>
    </row>
    <row r="56" spans="1:4" s="430" customFormat="1" ht="12" customHeight="1">
      <c r="A56" s="441" t="s">
        <v>359</v>
      </c>
      <c r="B56" s="324" t="s">
        <v>360</v>
      </c>
      <c r="C56" s="313"/>
      <c r="D56" s="313"/>
    </row>
    <row r="57" spans="1:4" s="430" customFormat="1" ht="12" customHeight="1" thickBot="1">
      <c r="A57" s="442" t="s">
        <v>361</v>
      </c>
      <c r="B57" s="325" t="s">
        <v>362</v>
      </c>
      <c r="C57" s="315"/>
      <c r="D57" s="315"/>
    </row>
    <row r="58" spans="1:4" s="457" customFormat="1" ht="12" customHeight="1" thickBot="1">
      <c r="A58" s="285" t="s">
        <v>14</v>
      </c>
      <c r="B58" s="302" t="s">
        <v>363</v>
      </c>
      <c r="C58" s="312">
        <f>SUM(C59:C61)</f>
        <v>0</v>
      </c>
      <c r="D58" s="312">
        <f>SUM(D59:D61)</f>
        <v>0</v>
      </c>
    </row>
    <row r="59" spans="1:4" s="457" customFormat="1" ht="12" customHeight="1">
      <c r="A59" s="440" t="s">
        <v>133</v>
      </c>
      <c r="B59" s="323" t="s">
        <v>364</v>
      </c>
      <c r="C59" s="316"/>
      <c r="D59" s="316"/>
    </row>
    <row r="60" spans="1:4" s="457" customFormat="1" ht="12" customHeight="1">
      <c r="A60" s="441" t="s">
        <v>134</v>
      </c>
      <c r="B60" s="324" t="s">
        <v>541</v>
      </c>
      <c r="C60" s="316"/>
      <c r="D60" s="316"/>
    </row>
    <row r="61" spans="1:4" s="457" customFormat="1" ht="12" customHeight="1">
      <c r="A61" s="441" t="s">
        <v>163</v>
      </c>
      <c r="B61" s="324" t="s">
        <v>366</v>
      </c>
      <c r="C61" s="316"/>
      <c r="D61" s="316"/>
    </row>
    <row r="62" spans="1:4" s="457" customFormat="1" ht="12" customHeight="1" thickBot="1">
      <c r="A62" s="442" t="s">
        <v>367</v>
      </c>
      <c r="B62" s="325" t="s">
        <v>368</v>
      </c>
      <c r="C62" s="316"/>
      <c r="D62" s="316"/>
    </row>
    <row r="63" spans="1:4" s="457" customFormat="1" ht="12" customHeight="1" thickBot="1">
      <c r="A63" s="285" t="s">
        <v>15</v>
      </c>
      <c r="B63" s="281" t="s">
        <v>369</v>
      </c>
      <c r="C63" s="318">
        <f>+C8+C15+C22+C29+C36+C47+C53+C58</f>
        <v>11500</v>
      </c>
      <c r="D63" s="318">
        <f>+D8+D15+D22+D29+D36+D47+D53+D58</f>
        <v>9200</v>
      </c>
    </row>
    <row r="64" spans="1:4" s="457" customFormat="1" ht="12" customHeight="1" thickBot="1">
      <c r="A64" s="443" t="s">
        <v>539</v>
      </c>
      <c r="B64" s="302" t="s">
        <v>371</v>
      </c>
      <c r="C64" s="312">
        <f>SUM(C65:C67)</f>
        <v>0</v>
      </c>
      <c r="D64" s="312">
        <f>SUM(D65:D67)</f>
        <v>0</v>
      </c>
    </row>
    <row r="65" spans="1:4" s="457" customFormat="1" ht="12" customHeight="1">
      <c r="A65" s="440" t="s">
        <v>372</v>
      </c>
      <c r="B65" s="323" t="s">
        <v>373</v>
      </c>
      <c r="C65" s="316"/>
      <c r="D65" s="316"/>
    </row>
    <row r="66" spans="1:4" s="457" customFormat="1" ht="12" customHeight="1">
      <c r="A66" s="441" t="s">
        <v>374</v>
      </c>
      <c r="B66" s="324" t="s">
        <v>375</v>
      </c>
      <c r="C66" s="316"/>
      <c r="D66" s="316"/>
    </row>
    <row r="67" spans="1:4" s="457" customFormat="1" ht="12" customHeight="1" thickBot="1">
      <c r="A67" s="442" t="s">
        <v>376</v>
      </c>
      <c r="B67" s="436" t="s">
        <v>377</v>
      </c>
      <c r="C67" s="316"/>
      <c r="D67" s="316"/>
    </row>
    <row r="68" spans="1:4" s="457" customFormat="1" ht="12" customHeight="1" thickBot="1">
      <c r="A68" s="443" t="s">
        <v>378</v>
      </c>
      <c r="B68" s="302" t="s">
        <v>379</v>
      </c>
      <c r="C68" s="312">
        <f>SUM(C69:C72)</f>
        <v>0</v>
      </c>
      <c r="D68" s="312">
        <f>SUM(D69:D72)</f>
        <v>0</v>
      </c>
    </row>
    <row r="69" spans="1:4" s="457" customFormat="1" ht="12" customHeight="1">
      <c r="A69" s="440" t="s">
        <v>110</v>
      </c>
      <c r="B69" s="323" t="s">
        <v>380</v>
      </c>
      <c r="C69" s="316"/>
      <c r="D69" s="316"/>
    </row>
    <row r="70" spans="1:4" s="457" customFormat="1" ht="12" customHeight="1">
      <c r="A70" s="441" t="s">
        <v>111</v>
      </c>
      <c r="B70" s="324" t="s">
        <v>381</v>
      </c>
      <c r="C70" s="316"/>
      <c r="D70" s="316"/>
    </row>
    <row r="71" spans="1:4" s="457" customFormat="1" ht="12" customHeight="1">
      <c r="A71" s="441" t="s">
        <v>382</v>
      </c>
      <c r="B71" s="324" t="s">
        <v>383</v>
      </c>
      <c r="C71" s="316"/>
      <c r="D71" s="316"/>
    </row>
    <row r="72" spans="1:4" s="457" customFormat="1" ht="12" customHeight="1" thickBot="1">
      <c r="A72" s="442" t="s">
        <v>384</v>
      </c>
      <c r="B72" s="325" t="s">
        <v>385</v>
      </c>
      <c r="C72" s="316"/>
      <c r="D72" s="316"/>
    </row>
    <row r="73" spans="1:4" s="457" customFormat="1" ht="12" customHeight="1" thickBot="1">
      <c r="A73" s="443" t="s">
        <v>386</v>
      </c>
      <c r="B73" s="302" t="s">
        <v>387</v>
      </c>
      <c r="C73" s="312">
        <f>SUM(C74:C75)</f>
        <v>0</v>
      </c>
      <c r="D73" s="312">
        <f>SUM(D74:D75)</f>
        <v>0</v>
      </c>
    </row>
    <row r="74" spans="1:4" s="457" customFormat="1" ht="12" customHeight="1">
      <c r="A74" s="440" t="s">
        <v>388</v>
      </c>
      <c r="B74" s="323" t="s">
        <v>389</v>
      </c>
      <c r="C74" s="316"/>
      <c r="D74" s="316"/>
    </row>
    <row r="75" spans="1:4" s="457" customFormat="1" ht="12" customHeight="1" thickBot="1">
      <c r="A75" s="442" t="s">
        <v>390</v>
      </c>
      <c r="B75" s="325" t="s">
        <v>391</v>
      </c>
      <c r="C75" s="316"/>
      <c r="D75" s="316"/>
    </row>
    <row r="76" spans="1:4" s="457" customFormat="1" ht="12" customHeight="1" thickBot="1">
      <c r="A76" s="443" t="s">
        <v>392</v>
      </c>
      <c r="B76" s="302" t="s">
        <v>393</v>
      </c>
      <c r="C76" s="312">
        <f>SUM(C77:C79)</f>
        <v>0</v>
      </c>
      <c r="D76" s="312">
        <f>SUM(D77:D79)</f>
        <v>0</v>
      </c>
    </row>
    <row r="77" spans="1:4" s="457" customFormat="1" ht="12" customHeight="1">
      <c r="A77" s="440" t="s">
        <v>394</v>
      </c>
      <c r="B77" s="323" t="s">
        <v>395</v>
      </c>
      <c r="C77" s="316"/>
      <c r="D77" s="316"/>
    </row>
    <row r="78" spans="1:4" s="457" customFormat="1" ht="12" customHeight="1">
      <c r="A78" s="441" t="s">
        <v>396</v>
      </c>
      <c r="B78" s="324" t="s">
        <v>397</v>
      </c>
      <c r="C78" s="316"/>
      <c r="D78" s="316"/>
    </row>
    <row r="79" spans="1:4" s="457" customFormat="1" ht="12" customHeight="1" thickBot="1">
      <c r="A79" s="442" t="s">
        <v>398</v>
      </c>
      <c r="B79" s="325" t="s">
        <v>399</v>
      </c>
      <c r="C79" s="316"/>
      <c r="D79" s="316"/>
    </row>
    <row r="80" spans="1:4" s="457" customFormat="1" ht="12" customHeight="1" thickBot="1">
      <c r="A80" s="443" t="s">
        <v>400</v>
      </c>
      <c r="B80" s="302" t="s">
        <v>401</v>
      </c>
      <c r="C80" s="312">
        <f>SUM(C81:C84)</f>
        <v>0</v>
      </c>
      <c r="D80" s="312">
        <f>SUM(D81:D84)</f>
        <v>0</v>
      </c>
    </row>
    <row r="81" spans="1:4" s="457" customFormat="1" ht="12" customHeight="1">
      <c r="A81" s="444" t="s">
        <v>402</v>
      </c>
      <c r="B81" s="323" t="s">
        <v>403</v>
      </c>
      <c r="C81" s="316"/>
      <c r="D81" s="316"/>
    </row>
    <row r="82" spans="1:4" s="457" customFormat="1" ht="12" customHeight="1">
      <c r="A82" s="445" t="s">
        <v>404</v>
      </c>
      <c r="B82" s="324" t="s">
        <v>405</v>
      </c>
      <c r="C82" s="316"/>
      <c r="D82" s="316"/>
    </row>
    <row r="83" spans="1:4" s="457" customFormat="1" ht="12" customHeight="1">
      <c r="A83" s="445" t="s">
        <v>406</v>
      </c>
      <c r="B83" s="324" t="s">
        <v>407</v>
      </c>
      <c r="C83" s="316"/>
      <c r="D83" s="316"/>
    </row>
    <row r="84" spans="1:4" s="457" customFormat="1" ht="12" customHeight="1" thickBot="1">
      <c r="A84" s="446" t="s">
        <v>408</v>
      </c>
      <c r="B84" s="325" t="s">
        <v>409</v>
      </c>
      <c r="C84" s="316"/>
      <c r="D84" s="316"/>
    </row>
    <row r="85" spans="1:4" s="457" customFormat="1" ht="12" customHeight="1" thickBot="1">
      <c r="A85" s="443" t="s">
        <v>410</v>
      </c>
      <c r="B85" s="302" t="s">
        <v>411</v>
      </c>
      <c r="C85" s="337"/>
      <c r="D85" s="337"/>
    </row>
    <row r="86" spans="1:4" s="457" customFormat="1" ht="12" customHeight="1" thickBot="1">
      <c r="A86" s="443" t="s">
        <v>412</v>
      </c>
      <c r="B86" s="437" t="s">
        <v>413</v>
      </c>
      <c r="C86" s="318">
        <f>+C64+C68+C73+C76+C80+C85</f>
        <v>0</v>
      </c>
      <c r="D86" s="318">
        <f>+D64+D68+D73+D76+D80+D85</f>
        <v>0</v>
      </c>
    </row>
    <row r="87" spans="1:4" s="457" customFormat="1" ht="12" customHeight="1" thickBot="1">
      <c r="A87" s="447" t="s">
        <v>414</v>
      </c>
      <c r="B87" s="438" t="s">
        <v>540</v>
      </c>
      <c r="C87" s="318">
        <f>+C63+C86</f>
        <v>11500</v>
      </c>
      <c r="D87" s="318">
        <f>+D63+D86</f>
        <v>9200</v>
      </c>
    </row>
    <row r="88" spans="1:4" s="457" customFormat="1" ht="15" customHeight="1">
      <c r="A88" s="413"/>
      <c r="B88" s="414"/>
      <c r="C88" s="428"/>
      <c r="D88" s="428"/>
    </row>
    <row r="89" spans="1:4" ht="13.5" thickBot="1">
      <c r="A89" s="415"/>
      <c r="B89" s="416"/>
      <c r="C89" s="429"/>
      <c r="D89" s="429"/>
    </row>
    <row r="90" spans="1:4" s="456" customFormat="1" ht="16.5" customHeight="1" thickBot="1">
      <c r="A90" s="683" t="s">
        <v>45</v>
      </c>
      <c r="B90" s="684"/>
      <c r="C90" s="684"/>
      <c r="D90" s="684"/>
    </row>
    <row r="91" spans="1:4" s="246" customFormat="1" ht="12" customHeight="1" thickBot="1">
      <c r="A91" s="435" t="s">
        <v>7</v>
      </c>
      <c r="B91" s="284" t="s">
        <v>422</v>
      </c>
      <c r="C91" s="311">
        <f>SUM(C92:C96)</f>
        <v>2219</v>
      </c>
      <c r="D91" s="311">
        <f>SUM(D92:D96)</f>
        <v>4072</v>
      </c>
    </row>
    <row r="92" spans="1:4" ht="12" customHeight="1">
      <c r="A92" s="448" t="s">
        <v>73</v>
      </c>
      <c r="B92" s="270" t="s">
        <v>37</v>
      </c>
      <c r="C92" s="99"/>
      <c r="D92" s="99"/>
    </row>
    <row r="93" spans="1:4" ht="12" customHeight="1">
      <c r="A93" s="441" t="s">
        <v>74</v>
      </c>
      <c r="B93" s="268" t="s">
        <v>135</v>
      </c>
      <c r="C93" s="313"/>
      <c r="D93" s="313"/>
    </row>
    <row r="94" spans="1:4" ht="12" customHeight="1">
      <c r="A94" s="441" t="s">
        <v>75</v>
      </c>
      <c r="B94" s="268" t="s">
        <v>102</v>
      </c>
      <c r="C94" s="315"/>
      <c r="D94" s="315"/>
    </row>
    <row r="95" spans="1:4" ht="12" customHeight="1">
      <c r="A95" s="441" t="s">
        <v>76</v>
      </c>
      <c r="B95" s="271" t="s">
        <v>136</v>
      </c>
      <c r="C95" s="424">
        <v>2219</v>
      </c>
      <c r="D95" s="424">
        <v>4072</v>
      </c>
    </row>
    <row r="96" spans="1:4" ht="12" customHeight="1">
      <c r="A96" s="441" t="s">
        <v>85</v>
      </c>
      <c r="B96" s="279" t="s">
        <v>137</v>
      </c>
      <c r="C96" s="315"/>
      <c r="D96" s="315"/>
    </row>
    <row r="97" spans="1:4" ht="12" customHeight="1">
      <c r="A97" s="441" t="s">
        <v>77</v>
      </c>
      <c r="B97" s="268" t="s">
        <v>423</v>
      </c>
      <c r="C97" s="315"/>
      <c r="D97" s="315"/>
    </row>
    <row r="98" spans="1:4" ht="12" customHeight="1">
      <c r="A98" s="441" t="s">
        <v>78</v>
      </c>
      <c r="B98" s="291" t="s">
        <v>424</v>
      </c>
      <c r="C98" s="315"/>
      <c r="D98" s="315"/>
    </row>
    <row r="99" spans="1:4" ht="12" customHeight="1">
      <c r="A99" s="441" t="s">
        <v>86</v>
      </c>
      <c r="B99" s="292" t="s">
        <v>425</v>
      </c>
      <c r="C99" s="315"/>
      <c r="D99" s="315"/>
    </row>
    <row r="100" spans="1:4" ht="12" customHeight="1">
      <c r="A100" s="441" t="s">
        <v>87</v>
      </c>
      <c r="B100" s="292" t="s">
        <v>426</v>
      </c>
      <c r="C100" s="315"/>
      <c r="D100" s="315"/>
    </row>
    <row r="101" spans="1:4" ht="12" customHeight="1">
      <c r="A101" s="441" t="s">
        <v>88</v>
      </c>
      <c r="B101" s="291" t="s">
        <v>427</v>
      </c>
      <c r="C101" s="315"/>
      <c r="D101" s="315"/>
    </row>
    <row r="102" spans="1:4" ht="12" customHeight="1">
      <c r="A102" s="441" t="s">
        <v>89</v>
      </c>
      <c r="B102" s="291" t="s">
        <v>428</v>
      </c>
      <c r="C102" s="315"/>
      <c r="D102" s="315"/>
    </row>
    <row r="103" spans="1:4" ht="12" customHeight="1">
      <c r="A103" s="441" t="s">
        <v>91</v>
      </c>
      <c r="B103" s="292" t="s">
        <v>429</v>
      </c>
      <c r="C103" s="315"/>
      <c r="D103" s="315"/>
    </row>
    <row r="104" spans="1:4" ht="12" customHeight="1">
      <c r="A104" s="449" t="s">
        <v>138</v>
      </c>
      <c r="B104" s="293" t="s">
        <v>430</v>
      </c>
      <c r="C104" s="315"/>
      <c r="D104" s="315"/>
    </row>
    <row r="105" spans="1:4" ht="12" customHeight="1">
      <c r="A105" s="441" t="s">
        <v>431</v>
      </c>
      <c r="B105" s="293" t="s">
        <v>432</v>
      </c>
      <c r="C105" s="315"/>
      <c r="D105" s="315"/>
    </row>
    <row r="106" spans="1:4" s="246" customFormat="1" ht="12" customHeight="1" thickBot="1">
      <c r="A106" s="450" t="s">
        <v>433</v>
      </c>
      <c r="B106" s="294" t="s">
        <v>434</v>
      </c>
      <c r="C106" s="100"/>
      <c r="D106" s="100"/>
    </row>
    <row r="107" spans="1:4" ht="12" customHeight="1" thickBot="1">
      <c r="A107" s="285" t="s">
        <v>8</v>
      </c>
      <c r="B107" s="283" t="s">
        <v>435</v>
      </c>
      <c r="C107" s="312">
        <f>+C108+C110+C112</f>
        <v>0</v>
      </c>
      <c r="D107" s="312">
        <f>+D108+D110+D112</f>
        <v>0</v>
      </c>
    </row>
    <row r="108" spans="1:4" ht="12" customHeight="1">
      <c r="A108" s="440" t="s">
        <v>79</v>
      </c>
      <c r="B108" s="268" t="s">
        <v>161</v>
      </c>
      <c r="C108" s="314"/>
      <c r="D108" s="314"/>
    </row>
    <row r="109" spans="1:4" ht="12" customHeight="1">
      <c r="A109" s="440" t="s">
        <v>80</v>
      </c>
      <c r="B109" s="272" t="s">
        <v>436</v>
      </c>
      <c r="C109" s="314"/>
      <c r="D109" s="314"/>
    </row>
    <row r="110" spans="1:4" ht="12" customHeight="1">
      <c r="A110" s="440" t="s">
        <v>81</v>
      </c>
      <c r="B110" s="272" t="s">
        <v>139</v>
      </c>
      <c r="C110" s="313"/>
      <c r="D110" s="313"/>
    </row>
    <row r="111" spans="1:4" ht="12" customHeight="1">
      <c r="A111" s="440" t="s">
        <v>82</v>
      </c>
      <c r="B111" s="272" t="s">
        <v>437</v>
      </c>
      <c r="C111" s="313"/>
      <c r="D111" s="313"/>
    </row>
    <row r="112" spans="1:4" ht="12" customHeight="1">
      <c r="A112" s="440" t="s">
        <v>83</v>
      </c>
      <c r="B112" s="304" t="s">
        <v>164</v>
      </c>
      <c r="C112" s="313"/>
      <c r="D112" s="313"/>
    </row>
    <row r="113" spans="1:4" ht="12" customHeight="1">
      <c r="A113" s="440" t="s">
        <v>90</v>
      </c>
      <c r="B113" s="303" t="s">
        <v>438</v>
      </c>
      <c r="C113" s="313"/>
      <c r="D113" s="313"/>
    </row>
    <row r="114" spans="1:4" ht="12" customHeight="1">
      <c r="A114" s="440" t="s">
        <v>92</v>
      </c>
      <c r="B114" s="319" t="s">
        <v>439</v>
      </c>
      <c r="C114" s="313"/>
      <c r="D114" s="313"/>
    </row>
    <row r="115" spans="1:4" ht="12" customHeight="1">
      <c r="A115" s="440" t="s">
        <v>140</v>
      </c>
      <c r="B115" s="292" t="s">
        <v>426</v>
      </c>
      <c r="C115" s="313"/>
      <c r="D115" s="313"/>
    </row>
    <row r="116" spans="1:4" ht="12" customHeight="1">
      <c r="A116" s="440" t="s">
        <v>141</v>
      </c>
      <c r="B116" s="292" t="s">
        <v>440</v>
      </c>
      <c r="C116" s="313"/>
      <c r="D116" s="313"/>
    </row>
    <row r="117" spans="1:4" ht="12" customHeight="1">
      <c r="A117" s="440" t="s">
        <v>142</v>
      </c>
      <c r="B117" s="292" t="s">
        <v>441</v>
      </c>
      <c r="C117" s="313"/>
      <c r="D117" s="313"/>
    </row>
    <row r="118" spans="1:4" ht="12" customHeight="1">
      <c r="A118" s="440" t="s">
        <v>442</v>
      </c>
      <c r="B118" s="292" t="s">
        <v>429</v>
      </c>
      <c r="C118" s="313"/>
      <c r="D118" s="313"/>
    </row>
    <row r="119" spans="1:4" ht="12" customHeight="1">
      <c r="A119" s="440" t="s">
        <v>443</v>
      </c>
      <c r="B119" s="292" t="s">
        <v>444</v>
      </c>
      <c r="C119" s="313"/>
      <c r="D119" s="313"/>
    </row>
    <row r="120" spans="1:4" ht="12" customHeight="1" thickBot="1">
      <c r="A120" s="449" t="s">
        <v>445</v>
      </c>
      <c r="B120" s="292" t="s">
        <v>446</v>
      </c>
      <c r="C120" s="315"/>
      <c r="D120" s="315"/>
    </row>
    <row r="121" spans="1:4" ht="12" customHeight="1" thickBot="1">
      <c r="A121" s="285" t="s">
        <v>9</v>
      </c>
      <c r="B121" s="288" t="s">
        <v>447</v>
      </c>
      <c r="C121" s="312">
        <f>+C122+C123</f>
        <v>0</v>
      </c>
      <c r="D121" s="312">
        <f>+D122+D123</f>
        <v>0</v>
      </c>
    </row>
    <row r="122" spans="1:4" ht="12" customHeight="1">
      <c r="A122" s="440" t="s">
        <v>62</v>
      </c>
      <c r="B122" s="269" t="s">
        <v>47</v>
      </c>
      <c r="C122" s="314"/>
      <c r="D122" s="314"/>
    </row>
    <row r="123" spans="1:4" ht="12" customHeight="1" thickBot="1">
      <c r="A123" s="442" t="s">
        <v>63</v>
      </c>
      <c r="B123" s="272" t="s">
        <v>48</v>
      </c>
      <c r="C123" s="315"/>
      <c r="D123" s="315"/>
    </row>
    <row r="124" spans="1:4" ht="12" customHeight="1" thickBot="1">
      <c r="A124" s="285" t="s">
        <v>10</v>
      </c>
      <c r="B124" s="288" t="s">
        <v>448</v>
      </c>
      <c r="C124" s="312">
        <f>+C91+C107+C121</f>
        <v>2219</v>
      </c>
      <c r="D124" s="312">
        <f>+D91+D107+D121</f>
        <v>4072</v>
      </c>
    </row>
    <row r="125" spans="1:4" ht="12" customHeight="1" thickBot="1">
      <c r="A125" s="285" t="s">
        <v>11</v>
      </c>
      <c r="B125" s="288" t="s">
        <v>542</v>
      </c>
      <c r="C125" s="312">
        <f>+C126+C127+C128</f>
        <v>0</v>
      </c>
      <c r="D125" s="312">
        <f>+D126+D127+D128</f>
        <v>0</v>
      </c>
    </row>
    <row r="126" spans="1:4" ht="12" customHeight="1">
      <c r="A126" s="440" t="s">
        <v>66</v>
      </c>
      <c r="B126" s="269" t="s">
        <v>450</v>
      </c>
      <c r="C126" s="313"/>
      <c r="D126" s="313"/>
    </row>
    <row r="127" spans="1:4" ht="12" customHeight="1">
      <c r="A127" s="440" t="s">
        <v>67</v>
      </c>
      <c r="B127" s="269" t="s">
        <v>451</v>
      </c>
      <c r="C127" s="313"/>
      <c r="D127" s="313"/>
    </row>
    <row r="128" spans="1:4" ht="12" customHeight="1" thickBot="1">
      <c r="A128" s="449" t="s">
        <v>68</v>
      </c>
      <c r="B128" s="267" t="s">
        <v>452</v>
      </c>
      <c r="C128" s="313"/>
      <c r="D128" s="313"/>
    </row>
    <row r="129" spans="1:10" ht="12" customHeight="1" thickBot="1">
      <c r="A129" s="285" t="s">
        <v>12</v>
      </c>
      <c r="B129" s="288" t="s">
        <v>453</v>
      </c>
      <c r="C129" s="312">
        <f>+C130+C131+C132+C133</f>
        <v>0</v>
      </c>
      <c r="D129" s="312">
        <f>+D130+D131+D132+D133</f>
        <v>0</v>
      </c>
    </row>
    <row r="130" spans="1:10" ht="12" customHeight="1">
      <c r="A130" s="440" t="s">
        <v>69</v>
      </c>
      <c r="B130" s="269" t="s">
        <v>454</v>
      </c>
      <c r="C130" s="313"/>
      <c r="D130" s="313"/>
    </row>
    <row r="131" spans="1:10" ht="12" customHeight="1">
      <c r="A131" s="440" t="s">
        <v>70</v>
      </c>
      <c r="B131" s="269" t="s">
        <v>455</v>
      </c>
      <c r="C131" s="313"/>
      <c r="D131" s="313"/>
    </row>
    <row r="132" spans="1:10" ht="12" customHeight="1">
      <c r="A132" s="440" t="s">
        <v>350</v>
      </c>
      <c r="B132" s="269" t="s">
        <v>456</v>
      </c>
      <c r="C132" s="313"/>
      <c r="D132" s="313"/>
    </row>
    <row r="133" spans="1:10" s="246" customFormat="1" ht="12" customHeight="1" thickBot="1">
      <c r="A133" s="449" t="s">
        <v>352</v>
      </c>
      <c r="B133" s="267" t="s">
        <v>457</v>
      </c>
      <c r="C133" s="313"/>
      <c r="D133" s="313"/>
    </row>
    <row r="134" spans="1:10" ht="13.5" thickBot="1">
      <c r="A134" s="285" t="s">
        <v>13</v>
      </c>
      <c r="B134" s="288" t="s">
        <v>651</v>
      </c>
      <c r="C134" s="318">
        <f>+C135+C136+C138+C139+C137</f>
        <v>0</v>
      </c>
      <c r="D134" s="318">
        <f>+D135+D136+D138+D139+D137</f>
        <v>0</v>
      </c>
      <c r="J134" s="404"/>
    </row>
    <row r="135" spans="1:10">
      <c r="A135" s="440" t="s">
        <v>71</v>
      </c>
      <c r="B135" s="269" t="s">
        <v>459</v>
      </c>
      <c r="C135" s="313"/>
      <c r="D135" s="313"/>
    </row>
    <row r="136" spans="1:10" ht="12" customHeight="1">
      <c r="A136" s="440" t="s">
        <v>72</v>
      </c>
      <c r="B136" s="269" t="s">
        <v>460</v>
      </c>
      <c r="C136" s="313"/>
      <c r="D136" s="313"/>
    </row>
    <row r="137" spans="1:10" ht="12" customHeight="1">
      <c r="A137" s="440" t="s">
        <v>359</v>
      </c>
      <c r="B137" s="269" t="s">
        <v>650</v>
      </c>
      <c r="C137" s="313"/>
      <c r="D137" s="313"/>
    </row>
    <row r="138" spans="1:10" s="246" customFormat="1" ht="12" customHeight="1">
      <c r="A138" s="440" t="s">
        <v>361</v>
      </c>
      <c r="B138" s="269" t="s">
        <v>461</v>
      </c>
      <c r="C138" s="313"/>
      <c r="D138" s="313"/>
    </row>
    <row r="139" spans="1:10" s="246" customFormat="1" ht="12" customHeight="1" thickBot="1">
      <c r="A139" s="449" t="s">
        <v>649</v>
      </c>
      <c r="B139" s="267" t="s">
        <v>462</v>
      </c>
      <c r="C139" s="313"/>
      <c r="D139" s="313"/>
    </row>
    <row r="140" spans="1:10" s="246" customFormat="1" ht="12" customHeight="1" thickBot="1">
      <c r="A140" s="285" t="s">
        <v>14</v>
      </c>
      <c r="B140" s="288" t="s">
        <v>543</v>
      </c>
      <c r="C140" s="101">
        <f>+C141+C142+C143+C144</f>
        <v>0</v>
      </c>
      <c r="D140" s="101">
        <f>+D141+D142+D143+D144</f>
        <v>0</v>
      </c>
    </row>
    <row r="141" spans="1:10" s="246" customFormat="1" ht="12" customHeight="1">
      <c r="A141" s="440" t="s">
        <v>133</v>
      </c>
      <c r="B141" s="269" t="s">
        <v>464</v>
      </c>
      <c r="C141" s="313"/>
      <c r="D141" s="313"/>
    </row>
    <row r="142" spans="1:10" s="246" customFormat="1" ht="12" customHeight="1">
      <c r="A142" s="440" t="s">
        <v>134</v>
      </c>
      <c r="B142" s="269" t="s">
        <v>465</v>
      </c>
      <c r="C142" s="313"/>
      <c r="D142" s="313"/>
    </row>
    <row r="143" spans="1:10" s="246" customFormat="1" ht="12" customHeight="1">
      <c r="A143" s="440" t="s">
        <v>163</v>
      </c>
      <c r="B143" s="269" t="s">
        <v>466</v>
      </c>
      <c r="C143" s="313"/>
      <c r="D143" s="313"/>
    </row>
    <row r="144" spans="1:10" ht="12.75" customHeight="1" thickBot="1">
      <c r="A144" s="440" t="s">
        <v>367</v>
      </c>
      <c r="B144" s="269" t="s">
        <v>467</v>
      </c>
      <c r="C144" s="313"/>
      <c r="D144" s="313"/>
    </row>
    <row r="145" spans="1:4" ht="12" customHeight="1" thickBot="1">
      <c r="A145" s="285" t="s">
        <v>15</v>
      </c>
      <c r="B145" s="288" t="s">
        <v>468</v>
      </c>
      <c r="C145" s="264">
        <f>+C125+C129+C134+C140</f>
        <v>0</v>
      </c>
      <c r="D145" s="264">
        <f>+D125+D129+D134+D140</f>
        <v>0</v>
      </c>
    </row>
    <row r="146" spans="1:4" ht="15" customHeight="1" thickBot="1">
      <c r="A146" s="451" t="s">
        <v>16</v>
      </c>
      <c r="B146" s="308" t="s">
        <v>469</v>
      </c>
      <c r="C146" s="264">
        <f>+C124+C145</f>
        <v>2219</v>
      </c>
      <c r="D146" s="264">
        <f>+D124+D145</f>
        <v>4072</v>
      </c>
    </row>
    <row r="147" spans="1:4" ht="13.5" thickBot="1">
      <c r="A147" s="43"/>
      <c r="B147" s="44"/>
      <c r="C147" s="45"/>
      <c r="D147" s="45"/>
    </row>
    <row r="148" spans="1:4" ht="15" customHeight="1" thickBot="1">
      <c r="A148" s="417" t="s">
        <v>652</v>
      </c>
      <c r="B148" s="418"/>
      <c r="C148" s="112"/>
      <c r="D148" s="113"/>
    </row>
    <row r="149" spans="1:4" ht="14.25" customHeight="1" thickBot="1">
      <c r="A149" s="417" t="s">
        <v>151</v>
      </c>
      <c r="B149" s="418"/>
      <c r="C149" s="112"/>
      <c r="D149" s="113"/>
    </row>
  </sheetData>
  <mergeCells count="4">
    <mergeCell ref="B2:D2"/>
    <mergeCell ref="A90:D90"/>
    <mergeCell ref="A7:D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146"/>
  <sheetViews>
    <sheetView view="pageLayout" topLeftCell="A58" zoomScaleSheetLayoutView="115" workbookViewId="0">
      <selection activeCell="D1" sqref="D1"/>
    </sheetView>
  </sheetViews>
  <sheetFormatPr defaultRowHeight="12.75"/>
  <cols>
    <col min="1" max="1" width="16" style="472" customWidth="1"/>
    <col min="2" max="2" width="59.33203125" style="33" customWidth="1"/>
    <col min="3" max="4" width="15.83203125" style="33" customWidth="1"/>
    <col min="5" max="5" width="0" style="537" hidden="1" customWidth="1"/>
    <col min="6" max="16384" width="9.33203125" style="33"/>
  </cols>
  <sheetData>
    <row r="1" spans="1:5" s="408" customFormat="1" ht="21" customHeight="1" thickBot="1">
      <c r="A1" s="407"/>
      <c r="B1" s="409"/>
      <c r="C1" s="453"/>
      <c r="D1" s="453" t="s">
        <v>798</v>
      </c>
      <c r="E1" s="540"/>
    </row>
    <row r="2" spans="1:5" s="454" customFormat="1" ht="25.5" customHeight="1">
      <c r="A2" s="434" t="s">
        <v>149</v>
      </c>
      <c r="B2" s="688" t="s">
        <v>544</v>
      </c>
      <c r="C2" s="689"/>
      <c r="D2" s="690"/>
      <c r="E2" s="541"/>
    </row>
    <row r="3" spans="1:5" s="454" customFormat="1" ht="24.75" thickBot="1">
      <c r="A3" s="452" t="s">
        <v>545</v>
      </c>
      <c r="B3" s="685" t="s">
        <v>537</v>
      </c>
      <c r="C3" s="692"/>
      <c r="D3" s="693"/>
      <c r="E3" s="541"/>
    </row>
    <row r="4" spans="1:5" s="455" customFormat="1" ht="15.95" customHeight="1" thickBot="1">
      <c r="A4" s="410"/>
      <c r="B4" s="410"/>
      <c r="C4" s="411"/>
      <c r="D4" s="411" t="s">
        <v>42</v>
      </c>
      <c r="E4" s="542"/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543"/>
    </row>
    <row r="7" spans="1:5" s="456" customFormat="1" ht="15.95" customHeight="1" thickBot="1">
      <c r="A7" s="683" t="s">
        <v>44</v>
      </c>
      <c r="B7" s="684"/>
      <c r="C7" s="684"/>
      <c r="D7" s="684"/>
      <c r="E7" s="543"/>
    </row>
    <row r="8" spans="1:5" s="430" customFormat="1" ht="12" customHeight="1" thickBot="1">
      <c r="A8" s="405" t="s">
        <v>7</v>
      </c>
      <c r="B8" s="468" t="s">
        <v>546</v>
      </c>
      <c r="C8" s="347">
        <f>SUM(C9:C18)</f>
        <v>320</v>
      </c>
      <c r="D8" s="347">
        <f t="shared" ref="D8" si="0">SUM(D9:D18)</f>
        <v>2251</v>
      </c>
      <c r="E8" s="543" t="s">
        <v>678</v>
      </c>
    </row>
    <row r="9" spans="1:5" s="430" customFormat="1" ht="12" customHeight="1">
      <c r="A9" s="479" t="s">
        <v>73</v>
      </c>
      <c r="B9" s="270" t="s">
        <v>335</v>
      </c>
      <c r="C9" s="106">
        <v>0</v>
      </c>
      <c r="D9" s="106">
        <v>0</v>
      </c>
      <c r="E9" s="543" t="s">
        <v>679</v>
      </c>
    </row>
    <row r="10" spans="1:5" s="430" customFormat="1" ht="12" customHeight="1">
      <c r="A10" s="480" t="s">
        <v>74</v>
      </c>
      <c r="B10" s="268" t="s">
        <v>336</v>
      </c>
      <c r="C10" s="344">
        <v>300</v>
      </c>
      <c r="D10" s="344">
        <v>577</v>
      </c>
      <c r="E10" s="543" t="s">
        <v>680</v>
      </c>
    </row>
    <row r="11" spans="1:5" s="430" customFormat="1" ht="12" customHeight="1">
      <c r="A11" s="480" t="s">
        <v>75</v>
      </c>
      <c r="B11" s="268" t="s">
        <v>337</v>
      </c>
      <c r="C11" s="344"/>
      <c r="D11" s="344"/>
      <c r="E11" s="543" t="s">
        <v>681</v>
      </c>
    </row>
    <row r="12" spans="1:5" s="430" customFormat="1" ht="12" customHeight="1">
      <c r="A12" s="480" t="s">
        <v>76</v>
      </c>
      <c r="B12" s="268" t="s">
        <v>338</v>
      </c>
      <c r="C12" s="344"/>
      <c r="D12" s="344"/>
      <c r="E12" s="543" t="s">
        <v>682</v>
      </c>
    </row>
    <row r="13" spans="1:5" s="430" customFormat="1" ht="12" customHeight="1">
      <c r="A13" s="480" t="s">
        <v>109</v>
      </c>
      <c r="B13" s="268" t="s">
        <v>339</v>
      </c>
      <c r="C13" s="344"/>
      <c r="D13" s="344"/>
      <c r="E13" s="543" t="s">
        <v>683</v>
      </c>
    </row>
    <row r="14" spans="1:5" s="430" customFormat="1" ht="12" customHeight="1">
      <c r="A14" s="480" t="s">
        <v>77</v>
      </c>
      <c r="B14" s="268" t="s">
        <v>547</v>
      </c>
      <c r="C14" s="344"/>
      <c r="D14" s="344">
        <v>15</v>
      </c>
      <c r="E14" s="543" t="s">
        <v>684</v>
      </c>
    </row>
    <row r="15" spans="1:5" s="457" customFormat="1" ht="12" customHeight="1">
      <c r="A15" s="480" t="s">
        <v>78</v>
      </c>
      <c r="B15" s="267" t="s">
        <v>548</v>
      </c>
      <c r="C15" s="344"/>
      <c r="D15" s="344"/>
      <c r="E15" s="543" t="s">
        <v>685</v>
      </c>
    </row>
    <row r="16" spans="1:5" s="457" customFormat="1" ht="12" customHeight="1">
      <c r="A16" s="480" t="s">
        <v>86</v>
      </c>
      <c r="B16" s="268" t="s">
        <v>342</v>
      </c>
      <c r="C16" s="107">
        <v>20</v>
      </c>
      <c r="D16" s="107">
        <v>47</v>
      </c>
      <c r="E16" s="543" t="s">
        <v>686</v>
      </c>
    </row>
    <row r="17" spans="1:5" s="430" customFormat="1" ht="12" customHeight="1">
      <c r="A17" s="480" t="s">
        <v>87</v>
      </c>
      <c r="B17" s="268" t="s">
        <v>344</v>
      </c>
      <c r="C17" s="344"/>
      <c r="D17" s="344"/>
      <c r="E17" s="543" t="s">
        <v>687</v>
      </c>
    </row>
    <row r="18" spans="1:5" s="457" customFormat="1" ht="12" customHeight="1" thickBot="1">
      <c r="A18" s="480" t="s">
        <v>88</v>
      </c>
      <c r="B18" s="267" t="s">
        <v>346</v>
      </c>
      <c r="C18" s="346"/>
      <c r="D18" s="346">
        <v>1612</v>
      </c>
      <c r="E18" s="543" t="s">
        <v>688</v>
      </c>
    </row>
    <row r="19" spans="1:5" s="457" customFormat="1" ht="12" customHeight="1" thickBot="1">
      <c r="A19" s="405" t="s">
        <v>8</v>
      </c>
      <c r="B19" s="468" t="s">
        <v>549</v>
      </c>
      <c r="C19" s="347">
        <f>SUM(C20:C23)</f>
        <v>0</v>
      </c>
      <c r="D19" s="347">
        <f t="shared" ref="D19" si="1">SUM(D20:D23)</f>
        <v>11137</v>
      </c>
      <c r="E19" s="543" t="s">
        <v>689</v>
      </c>
    </row>
    <row r="20" spans="1:5" s="457" customFormat="1" ht="12" customHeight="1">
      <c r="A20" s="480" t="s">
        <v>79</v>
      </c>
      <c r="B20" s="269" t="s">
        <v>308</v>
      </c>
      <c r="C20" s="344">
        <v>0</v>
      </c>
      <c r="D20" s="344">
        <v>0</v>
      </c>
      <c r="E20" s="543" t="s">
        <v>690</v>
      </c>
    </row>
    <row r="21" spans="1:5" s="457" customFormat="1" ht="12" customHeight="1">
      <c r="A21" s="480" t="s">
        <v>80</v>
      </c>
      <c r="B21" s="268" t="s">
        <v>550</v>
      </c>
      <c r="C21" s="344">
        <v>0</v>
      </c>
      <c r="D21" s="344">
        <v>0</v>
      </c>
      <c r="E21" s="543" t="s">
        <v>691</v>
      </c>
    </row>
    <row r="22" spans="1:5" s="457" customFormat="1" ht="12" customHeight="1">
      <c r="A22" s="480" t="s">
        <v>81</v>
      </c>
      <c r="B22" s="268" t="s">
        <v>551</v>
      </c>
      <c r="C22" s="344"/>
      <c r="D22" s="344">
        <v>11137</v>
      </c>
      <c r="E22" s="543" t="s">
        <v>692</v>
      </c>
    </row>
    <row r="23" spans="1:5" s="457" customFormat="1" ht="12" customHeight="1" thickBot="1">
      <c r="A23" s="480" t="s">
        <v>82</v>
      </c>
      <c r="B23" s="268" t="s">
        <v>657</v>
      </c>
      <c r="C23" s="344"/>
      <c r="D23" s="344"/>
      <c r="E23" s="543" t="s">
        <v>693</v>
      </c>
    </row>
    <row r="24" spans="1:5" s="457" customFormat="1" ht="12" customHeight="1" thickBot="1">
      <c r="A24" s="467" t="s">
        <v>9</v>
      </c>
      <c r="B24" s="288" t="s">
        <v>126</v>
      </c>
      <c r="C24" s="42"/>
      <c r="D24" s="42"/>
      <c r="E24" s="543" t="s">
        <v>694</v>
      </c>
    </row>
    <row r="25" spans="1:5" s="457" customFormat="1" ht="12" customHeight="1" thickBot="1">
      <c r="A25" s="467" t="s">
        <v>10</v>
      </c>
      <c r="B25" s="288" t="s">
        <v>552</v>
      </c>
      <c r="C25" s="347">
        <f>SUM(C26:C28)</f>
        <v>0</v>
      </c>
      <c r="D25" s="347">
        <f t="shared" ref="D25" si="2">SUM(D26:D28)</f>
        <v>0</v>
      </c>
      <c r="E25" s="543" t="s">
        <v>695</v>
      </c>
    </row>
    <row r="26" spans="1:5" s="457" customFormat="1" ht="12" customHeight="1">
      <c r="A26" s="481" t="s">
        <v>322</v>
      </c>
      <c r="B26" s="482" t="s">
        <v>550</v>
      </c>
      <c r="C26" s="103">
        <v>0</v>
      </c>
      <c r="D26" s="103">
        <v>0</v>
      </c>
      <c r="E26" s="543" t="s">
        <v>696</v>
      </c>
    </row>
    <row r="27" spans="1:5" s="457" customFormat="1" ht="12" customHeight="1">
      <c r="A27" s="481" t="s">
        <v>328</v>
      </c>
      <c r="B27" s="483" t="s">
        <v>553</v>
      </c>
      <c r="C27" s="348">
        <v>0</v>
      </c>
      <c r="D27" s="348"/>
      <c r="E27" s="543" t="s">
        <v>697</v>
      </c>
    </row>
    <row r="28" spans="1:5" s="457" customFormat="1" ht="12" customHeight="1" thickBot="1">
      <c r="A28" s="480" t="s">
        <v>330</v>
      </c>
      <c r="B28" s="484" t="s">
        <v>658</v>
      </c>
      <c r="C28" s="464">
        <v>0</v>
      </c>
      <c r="D28" s="464">
        <v>0</v>
      </c>
      <c r="E28" s="543" t="s">
        <v>698</v>
      </c>
    </row>
    <row r="29" spans="1:5" s="457" customFormat="1" ht="12" customHeight="1" thickBot="1">
      <c r="A29" s="467" t="s">
        <v>11</v>
      </c>
      <c r="B29" s="288" t="s">
        <v>554</v>
      </c>
      <c r="C29" s="347">
        <f>SUM(C30:C32)</f>
        <v>0</v>
      </c>
      <c r="D29" s="347">
        <f t="shared" ref="D29" si="3">SUM(D30:D32)</f>
        <v>0</v>
      </c>
      <c r="E29" s="543" t="s">
        <v>699</v>
      </c>
    </row>
    <row r="30" spans="1:5" s="457" customFormat="1" ht="12" customHeight="1">
      <c r="A30" s="481" t="s">
        <v>66</v>
      </c>
      <c r="B30" s="482" t="s">
        <v>348</v>
      </c>
      <c r="C30" s="103">
        <v>0</v>
      </c>
      <c r="D30" s="103">
        <v>0</v>
      </c>
      <c r="E30" s="543" t="s">
        <v>700</v>
      </c>
    </row>
    <row r="31" spans="1:5" s="457" customFormat="1" ht="12" customHeight="1">
      <c r="A31" s="481" t="s">
        <v>67</v>
      </c>
      <c r="B31" s="483" t="s">
        <v>349</v>
      </c>
      <c r="C31" s="348">
        <v>0</v>
      </c>
      <c r="D31" s="348">
        <v>0</v>
      </c>
      <c r="E31" s="543" t="s">
        <v>701</v>
      </c>
    </row>
    <row r="32" spans="1:5" s="457" customFormat="1" ht="12" customHeight="1" thickBot="1">
      <c r="A32" s="480" t="s">
        <v>68</v>
      </c>
      <c r="B32" s="466" t="s">
        <v>351</v>
      </c>
      <c r="C32" s="464">
        <v>0</v>
      </c>
      <c r="D32" s="464">
        <v>0</v>
      </c>
      <c r="E32" s="543" t="s">
        <v>702</v>
      </c>
    </row>
    <row r="33" spans="1:5" s="457" customFormat="1" ht="12" customHeight="1" thickBot="1">
      <c r="A33" s="467" t="s">
        <v>12</v>
      </c>
      <c r="B33" s="288" t="s">
        <v>476</v>
      </c>
      <c r="C33" s="42">
        <v>6443</v>
      </c>
      <c r="D33" s="42">
        <v>6443</v>
      </c>
      <c r="E33" s="543" t="s">
        <v>703</v>
      </c>
    </row>
    <row r="34" spans="1:5" s="430" customFormat="1" ht="12" customHeight="1" thickBot="1">
      <c r="A34" s="467" t="s">
        <v>13</v>
      </c>
      <c r="B34" s="288" t="s">
        <v>555</v>
      </c>
      <c r="C34" s="42"/>
      <c r="D34" s="42"/>
      <c r="E34" s="543" t="s">
        <v>704</v>
      </c>
    </row>
    <row r="35" spans="1:5" s="430" customFormat="1" ht="12" customHeight="1" thickBot="1">
      <c r="A35" s="405" t="s">
        <v>14</v>
      </c>
      <c r="B35" s="288" t="s">
        <v>659</v>
      </c>
      <c r="C35" s="347">
        <f>SUM(C34,C33,C29,C25,C19,C8)</f>
        <v>6763</v>
      </c>
      <c r="D35" s="347">
        <f t="shared" ref="D35" si="4">SUM(D34,D33,D29,D25,D19,D8)</f>
        <v>19831</v>
      </c>
      <c r="E35" s="543" t="s">
        <v>705</v>
      </c>
    </row>
    <row r="36" spans="1:5" s="430" customFormat="1" ht="12" customHeight="1" thickBot="1">
      <c r="A36" s="469" t="s">
        <v>15</v>
      </c>
      <c r="B36" s="288" t="s">
        <v>557</v>
      </c>
      <c r="C36" s="347">
        <f>SUM(C37:C39)</f>
        <v>61852</v>
      </c>
      <c r="D36" s="347">
        <f t="shared" ref="D36" si="5">SUM(D37:D39)</f>
        <v>55040</v>
      </c>
      <c r="E36" s="543" t="s">
        <v>706</v>
      </c>
    </row>
    <row r="37" spans="1:5" s="430" customFormat="1" ht="12" customHeight="1">
      <c r="A37" s="481" t="s">
        <v>558</v>
      </c>
      <c r="B37" s="482" t="s">
        <v>171</v>
      </c>
      <c r="C37" s="103">
        <v>0</v>
      </c>
      <c r="D37" s="103">
        <v>3</v>
      </c>
      <c r="E37" s="543" t="s">
        <v>707</v>
      </c>
    </row>
    <row r="38" spans="1:5" s="457" customFormat="1" ht="12" customHeight="1">
      <c r="A38" s="481" t="s">
        <v>559</v>
      </c>
      <c r="B38" s="483" t="s">
        <v>3</v>
      </c>
      <c r="C38" s="348">
        <v>0</v>
      </c>
      <c r="D38" s="348">
        <v>0</v>
      </c>
      <c r="E38" s="543" t="s">
        <v>708</v>
      </c>
    </row>
    <row r="39" spans="1:5" s="457" customFormat="1" ht="12" customHeight="1" thickBot="1">
      <c r="A39" s="480" t="s">
        <v>560</v>
      </c>
      <c r="B39" s="466" t="s">
        <v>561</v>
      </c>
      <c r="C39" s="464">
        <v>61852</v>
      </c>
      <c r="D39" s="464">
        <v>55037</v>
      </c>
      <c r="E39" s="543" t="s">
        <v>709</v>
      </c>
    </row>
    <row r="40" spans="1:5" s="457" customFormat="1" ht="15" customHeight="1" thickBot="1">
      <c r="A40" s="469" t="s">
        <v>16</v>
      </c>
      <c r="B40" s="470" t="s">
        <v>562</v>
      </c>
      <c r="C40" s="109">
        <f>SUM(C36,C35)</f>
        <v>68615</v>
      </c>
      <c r="D40" s="109">
        <f t="shared" ref="D40" si="6">SUM(D36,D35)</f>
        <v>74871</v>
      </c>
      <c r="E40" s="543" t="s">
        <v>710</v>
      </c>
    </row>
    <row r="41" spans="1:5" s="457" customFormat="1" ht="15" customHeight="1">
      <c r="A41" s="413"/>
      <c r="B41" s="414"/>
      <c r="C41" s="428"/>
      <c r="D41" s="428"/>
      <c r="E41" s="543"/>
    </row>
    <row r="42" spans="1:5" ht="16.5" thickBot="1">
      <c r="A42" s="415"/>
      <c r="B42" s="416"/>
      <c r="C42" s="429"/>
      <c r="D42" s="429"/>
      <c r="E42" s="543"/>
    </row>
    <row r="43" spans="1:5" s="456" customFormat="1" ht="16.5" customHeight="1" thickBot="1">
      <c r="A43" s="683" t="s">
        <v>45</v>
      </c>
      <c r="B43" s="684"/>
      <c r="C43" s="684"/>
      <c r="D43" s="684"/>
    </row>
    <row r="44" spans="1:5" s="246" customFormat="1" ht="12" customHeight="1" thickBot="1">
      <c r="A44" s="467" t="s">
        <v>7</v>
      </c>
      <c r="B44" s="288" t="s">
        <v>563</v>
      </c>
      <c r="C44" s="347">
        <f>SUM(C45:C49)</f>
        <v>68115</v>
      </c>
      <c r="D44" s="347">
        <f t="shared" ref="D44" si="7">SUM(D45:D49)</f>
        <v>74621</v>
      </c>
      <c r="E44" s="543" t="s">
        <v>678</v>
      </c>
    </row>
    <row r="45" spans="1:5" ht="12" customHeight="1">
      <c r="A45" s="480" t="s">
        <v>73</v>
      </c>
      <c r="B45" s="269" t="s">
        <v>37</v>
      </c>
      <c r="C45" s="103">
        <v>33393</v>
      </c>
      <c r="D45" s="103">
        <v>39121</v>
      </c>
      <c r="E45" s="543" t="s">
        <v>679</v>
      </c>
    </row>
    <row r="46" spans="1:5" ht="12" customHeight="1">
      <c r="A46" s="480" t="s">
        <v>74</v>
      </c>
      <c r="B46" s="268" t="s">
        <v>135</v>
      </c>
      <c r="C46" s="341">
        <v>8688</v>
      </c>
      <c r="D46" s="341">
        <v>10521</v>
      </c>
      <c r="E46" s="543" t="s">
        <v>680</v>
      </c>
    </row>
    <row r="47" spans="1:5" ht="12" customHeight="1">
      <c r="A47" s="480" t="s">
        <v>75</v>
      </c>
      <c r="B47" s="268" t="s">
        <v>102</v>
      </c>
      <c r="C47" s="341">
        <v>13390</v>
      </c>
      <c r="D47" s="341">
        <v>12325</v>
      </c>
      <c r="E47" s="543" t="s">
        <v>681</v>
      </c>
    </row>
    <row r="48" spans="1:5" ht="12" customHeight="1">
      <c r="A48" s="480" t="s">
        <v>76</v>
      </c>
      <c r="B48" s="268" t="s">
        <v>136</v>
      </c>
      <c r="C48" s="341">
        <v>12419</v>
      </c>
      <c r="D48" s="341">
        <v>12429</v>
      </c>
      <c r="E48" s="543" t="s">
        <v>682</v>
      </c>
    </row>
    <row r="49" spans="1:5" ht="12" customHeight="1" thickBot="1">
      <c r="A49" s="480" t="s">
        <v>109</v>
      </c>
      <c r="B49" s="268" t="s">
        <v>137</v>
      </c>
      <c r="C49" s="341">
        <v>225</v>
      </c>
      <c r="D49" s="341">
        <v>225</v>
      </c>
      <c r="E49" s="543" t="s">
        <v>683</v>
      </c>
    </row>
    <row r="50" spans="1:5" ht="12" customHeight="1" thickBot="1">
      <c r="A50" s="467" t="s">
        <v>8</v>
      </c>
      <c r="B50" s="288" t="s">
        <v>564</v>
      </c>
      <c r="C50" s="347">
        <f>SUM(C51:C53)</f>
        <v>500</v>
      </c>
      <c r="D50" s="347">
        <f t="shared" ref="D50" si="8">SUM(D51:D53)</f>
        <v>250</v>
      </c>
      <c r="E50" s="543" t="s">
        <v>684</v>
      </c>
    </row>
    <row r="51" spans="1:5" s="246" customFormat="1" ht="12" customHeight="1">
      <c r="A51" s="480" t="s">
        <v>79</v>
      </c>
      <c r="B51" s="269" t="s">
        <v>161</v>
      </c>
      <c r="C51" s="103">
        <v>500</v>
      </c>
      <c r="D51" s="103">
        <v>250</v>
      </c>
      <c r="E51" s="543" t="s">
        <v>685</v>
      </c>
    </row>
    <row r="52" spans="1:5" ht="12" customHeight="1">
      <c r="A52" s="480" t="s">
        <v>80</v>
      </c>
      <c r="B52" s="268" t="s">
        <v>139</v>
      </c>
      <c r="C52" s="341"/>
      <c r="D52" s="341"/>
      <c r="E52" s="543" t="s">
        <v>686</v>
      </c>
    </row>
    <row r="53" spans="1:5" ht="12" customHeight="1">
      <c r="A53" s="480" t="s">
        <v>81</v>
      </c>
      <c r="B53" s="268" t="s">
        <v>46</v>
      </c>
      <c r="C53" s="341"/>
      <c r="D53" s="341"/>
      <c r="E53" s="543" t="s">
        <v>687</v>
      </c>
    </row>
    <row r="54" spans="1:5" ht="12" customHeight="1" thickBot="1">
      <c r="A54" s="480" t="s">
        <v>82</v>
      </c>
      <c r="B54" s="268" t="s">
        <v>660</v>
      </c>
      <c r="C54" s="341"/>
      <c r="D54" s="341"/>
      <c r="E54" s="543" t="s">
        <v>688</v>
      </c>
    </row>
    <row r="55" spans="1:5" ht="12" customHeight="1" thickBot="1">
      <c r="A55" s="467" t="s">
        <v>9</v>
      </c>
      <c r="B55" s="471" t="s">
        <v>565</v>
      </c>
      <c r="C55" s="347">
        <f>SUM(C50,C44)</f>
        <v>68615</v>
      </c>
      <c r="D55" s="347">
        <f t="shared" ref="D55" si="9">SUM(D50,D44)</f>
        <v>74871</v>
      </c>
      <c r="E55" s="543" t="s">
        <v>689</v>
      </c>
    </row>
    <row r="56" spans="1:5" ht="16.5" thickBot="1">
      <c r="C56" s="476"/>
      <c r="D56" s="476"/>
      <c r="E56" s="543"/>
    </row>
    <row r="57" spans="1:5" ht="15" customHeight="1" thickBot="1">
      <c r="A57" s="417" t="s">
        <v>652</v>
      </c>
      <c r="B57" s="418"/>
      <c r="C57" s="112">
        <v>12</v>
      </c>
      <c r="D57" s="112">
        <v>12</v>
      </c>
      <c r="E57" s="543"/>
    </row>
    <row r="58" spans="1:5" ht="14.25" customHeight="1" thickBot="1">
      <c r="A58" s="417" t="s">
        <v>151</v>
      </c>
      <c r="B58" s="418"/>
      <c r="C58" s="112"/>
      <c r="D58" s="112"/>
      <c r="E58" s="543"/>
    </row>
    <row r="59" spans="1:5" ht="15.75">
      <c r="E59" s="543"/>
    </row>
    <row r="60" spans="1:5" ht="15.75">
      <c r="E60" s="543"/>
    </row>
    <row r="61" spans="1:5" ht="15.75">
      <c r="E61" s="543"/>
    </row>
    <row r="62" spans="1:5" ht="15.75">
      <c r="E62" s="543"/>
    </row>
    <row r="63" spans="1:5" ht="15.75">
      <c r="E63" s="543"/>
    </row>
    <row r="64" spans="1:5" ht="15.75">
      <c r="E64" s="543"/>
    </row>
    <row r="65" spans="5:5" ht="15.75">
      <c r="E65" s="543"/>
    </row>
    <row r="66" spans="5:5" ht="15.75">
      <c r="E66" s="543"/>
    </row>
    <row r="67" spans="5:5" ht="15.75">
      <c r="E67" s="543"/>
    </row>
    <row r="68" spans="5:5" ht="15.75">
      <c r="E68" s="543"/>
    </row>
    <row r="69" spans="5:5" ht="15.75">
      <c r="E69" s="543"/>
    </row>
    <row r="70" spans="5:5" ht="15.75">
      <c r="E70" s="543"/>
    </row>
    <row r="71" spans="5:5" ht="15.75">
      <c r="E71" s="543"/>
    </row>
    <row r="72" spans="5:5" ht="15.75">
      <c r="E72" s="543"/>
    </row>
    <row r="73" spans="5:5" ht="15.75">
      <c r="E73" s="543"/>
    </row>
    <row r="74" spans="5:5" ht="15.75">
      <c r="E74" s="543"/>
    </row>
    <row r="75" spans="5:5" ht="15.75">
      <c r="E75" s="543"/>
    </row>
    <row r="76" spans="5:5" ht="15.75">
      <c r="E76" s="543"/>
    </row>
    <row r="77" spans="5:5" ht="15.75">
      <c r="E77" s="543"/>
    </row>
    <row r="78" spans="5:5" ht="15.75">
      <c r="E78" s="543"/>
    </row>
    <row r="79" spans="5:5" ht="15.75">
      <c r="E79" s="543"/>
    </row>
    <row r="80" spans="5:5" ht="15.75">
      <c r="E80" s="543"/>
    </row>
    <row r="81" spans="5:5" ht="15.75">
      <c r="E81" s="543"/>
    </row>
    <row r="82" spans="5:5" ht="15.75">
      <c r="E82" s="543"/>
    </row>
    <row r="83" spans="5:5" ht="15.75">
      <c r="E83" s="543"/>
    </row>
    <row r="84" spans="5:5" ht="15.75">
      <c r="E84" s="543"/>
    </row>
    <row r="85" spans="5:5" ht="15.75">
      <c r="E85" s="543"/>
    </row>
    <row r="86" spans="5:5" ht="15.75">
      <c r="E86" s="543"/>
    </row>
    <row r="87" spans="5:5" ht="15.75">
      <c r="E87" s="543"/>
    </row>
    <row r="88" spans="5:5" ht="15">
      <c r="E88" s="544"/>
    </row>
    <row r="90" spans="5:5" ht="15.75">
      <c r="E90" s="543"/>
    </row>
    <row r="91" spans="5:5">
      <c r="E91" s="545"/>
    </row>
    <row r="92" spans="5:5">
      <c r="E92" s="545"/>
    </row>
    <row r="93" spans="5:5">
      <c r="E93" s="545"/>
    </row>
    <row r="94" spans="5:5">
      <c r="E94" s="545"/>
    </row>
    <row r="95" spans="5:5">
      <c r="E95" s="545"/>
    </row>
    <row r="96" spans="5:5">
      <c r="E96" s="545"/>
    </row>
    <row r="97" spans="5:5">
      <c r="E97" s="545"/>
    </row>
    <row r="98" spans="5:5">
      <c r="E98" s="545"/>
    </row>
    <row r="99" spans="5:5">
      <c r="E99" s="545"/>
    </row>
    <row r="100" spans="5:5">
      <c r="E100" s="545"/>
    </row>
    <row r="101" spans="5:5">
      <c r="E101" s="545"/>
    </row>
    <row r="102" spans="5:5">
      <c r="E102" s="545"/>
    </row>
    <row r="103" spans="5:5">
      <c r="E103" s="545"/>
    </row>
    <row r="104" spans="5:5">
      <c r="E104" s="545"/>
    </row>
    <row r="105" spans="5:5">
      <c r="E105" s="545"/>
    </row>
    <row r="106" spans="5:5">
      <c r="E106" s="545"/>
    </row>
    <row r="107" spans="5:5">
      <c r="E107" s="545"/>
    </row>
    <row r="108" spans="5:5">
      <c r="E108" s="545"/>
    </row>
    <row r="109" spans="5:5">
      <c r="E109" s="545"/>
    </row>
    <row r="110" spans="5:5">
      <c r="E110" s="545"/>
    </row>
    <row r="111" spans="5:5">
      <c r="E111" s="545"/>
    </row>
    <row r="112" spans="5:5">
      <c r="E112" s="545"/>
    </row>
    <row r="113" spans="5:5">
      <c r="E113" s="545"/>
    </row>
    <row r="114" spans="5:5">
      <c r="E114" s="545"/>
    </row>
    <row r="115" spans="5:5">
      <c r="E115" s="545"/>
    </row>
    <row r="116" spans="5:5">
      <c r="E116" s="545"/>
    </row>
    <row r="117" spans="5:5">
      <c r="E117" s="545"/>
    </row>
    <row r="118" spans="5:5">
      <c r="E118" s="545"/>
    </row>
    <row r="119" spans="5:5">
      <c r="E119" s="545"/>
    </row>
    <row r="120" spans="5:5">
      <c r="E120" s="545"/>
    </row>
    <row r="121" spans="5:5">
      <c r="E121" s="545"/>
    </row>
    <row r="122" spans="5:5">
      <c r="E122" s="545"/>
    </row>
    <row r="123" spans="5:5">
      <c r="E123" s="545"/>
    </row>
    <row r="124" spans="5:5">
      <c r="E124" s="545"/>
    </row>
    <row r="125" spans="5:5">
      <c r="E125" s="545"/>
    </row>
    <row r="126" spans="5:5">
      <c r="E126" s="545"/>
    </row>
    <row r="127" spans="5:5">
      <c r="E127" s="545"/>
    </row>
    <row r="128" spans="5:5">
      <c r="E128" s="545"/>
    </row>
    <row r="129" spans="5:5">
      <c r="E129" s="545"/>
    </row>
    <row r="130" spans="5:5">
      <c r="E130" s="545"/>
    </row>
    <row r="131" spans="5:5">
      <c r="E131" s="545"/>
    </row>
    <row r="132" spans="5:5">
      <c r="E132" s="545"/>
    </row>
    <row r="133" spans="5:5">
      <c r="E133" s="545"/>
    </row>
    <row r="134" spans="5:5">
      <c r="E134" s="545"/>
    </row>
    <row r="135" spans="5:5">
      <c r="E135" s="545"/>
    </row>
    <row r="136" spans="5:5">
      <c r="E136" s="545"/>
    </row>
    <row r="137" spans="5:5">
      <c r="E137" s="545"/>
    </row>
    <row r="138" spans="5:5">
      <c r="E138" s="545"/>
    </row>
    <row r="139" spans="5:5">
      <c r="E139" s="545"/>
    </row>
    <row r="140" spans="5:5">
      <c r="E140" s="545"/>
    </row>
    <row r="141" spans="5:5">
      <c r="E141" s="545"/>
    </row>
    <row r="142" spans="5:5">
      <c r="E142" s="545"/>
    </row>
    <row r="143" spans="5:5">
      <c r="E143" s="545"/>
    </row>
    <row r="144" spans="5:5">
      <c r="E144" s="545"/>
    </row>
    <row r="145" spans="5:5">
      <c r="E145" s="545"/>
    </row>
    <row r="146" spans="5:5">
      <c r="E146" s="545"/>
    </row>
  </sheetData>
  <mergeCells count="4">
    <mergeCell ref="B2:D2"/>
    <mergeCell ref="B3:D3"/>
    <mergeCell ref="A43:D43"/>
    <mergeCell ref="A7:D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146"/>
  <sheetViews>
    <sheetView view="pageLayout" topLeftCell="B65" zoomScaleSheetLayoutView="115" workbookViewId="0">
      <selection activeCell="D1" sqref="D1"/>
    </sheetView>
  </sheetViews>
  <sheetFormatPr defaultRowHeight="12.75"/>
  <cols>
    <col min="1" max="1" width="16" style="472" customWidth="1"/>
    <col min="2" max="2" width="59.33203125" style="33" customWidth="1"/>
    <col min="3" max="4" width="15.83203125" style="33" customWidth="1"/>
    <col min="5" max="5" width="0" style="537" hidden="1" customWidth="1"/>
    <col min="6" max="16384" width="9.33203125" style="33"/>
  </cols>
  <sheetData>
    <row r="1" spans="1:5" s="408" customFormat="1" ht="21" customHeight="1" thickBot="1">
      <c r="A1" s="407"/>
      <c r="B1" s="409"/>
      <c r="C1" s="453"/>
      <c r="D1" s="453" t="s">
        <v>799</v>
      </c>
      <c r="E1" s="540"/>
    </row>
    <row r="2" spans="1:5" s="454" customFormat="1" ht="25.5" customHeight="1">
      <c r="A2" s="434" t="s">
        <v>149</v>
      </c>
      <c r="B2" s="688" t="s">
        <v>544</v>
      </c>
      <c r="C2" s="689"/>
      <c r="D2" s="690"/>
      <c r="E2" s="541"/>
    </row>
    <row r="3" spans="1:5" s="454" customFormat="1" ht="24.75" thickBot="1">
      <c r="A3" s="452" t="s">
        <v>545</v>
      </c>
      <c r="B3" s="685" t="s">
        <v>653</v>
      </c>
      <c r="C3" s="692"/>
      <c r="D3" s="693"/>
      <c r="E3" s="541"/>
    </row>
    <row r="4" spans="1:5" s="455" customFormat="1" ht="15.95" customHeight="1" thickBot="1">
      <c r="A4" s="410"/>
      <c r="B4" s="410"/>
      <c r="C4" s="411"/>
      <c r="D4" s="411" t="s">
        <v>42</v>
      </c>
      <c r="E4" s="542"/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543"/>
    </row>
    <row r="7" spans="1:5" s="456" customFormat="1" ht="15.95" customHeight="1" thickBot="1">
      <c r="A7" s="683" t="s">
        <v>44</v>
      </c>
      <c r="B7" s="684"/>
      <c r="C7" s="684"/>
      <c r="D7" s="684"/>
      <c r="E7" s="543"/>
    </row>
    <row r="8" spans="1:5" s="430" customFormat="1" ht="12" customHeight="1" thickBot="1">
      <c r="A8" s="405" t="s">
        <v>7</v>
      </c>
      <c r="B8" s="553" t="s">
        <v>546</v>
      </c>
      <c r="C8" s="552">
        <f>'4.1. sz. mell'!C8-'4.3. sz. mell'!C8</f>
        <v>320</v>
      </c>
      <c r="D8" s="552">
        <f>'4.1. sz. mell'!D8-'4.3. sz. mell'!D8</f>
        <v>2251</v>
      </c>
      <c r="E8" s="543" t="s">
        <v>678</v>
      </c>
    </row>
    <row r="9" spans="1:5" s="430" customFormat="1" ht="12" customHeight="1">
      <c r="A9" s="479" t="s">
        <v>73</v>
      </c>
      <c r="B9" s="270" t="s">
        <v>335</v>
      </c>
      <c r="C9" s="554">
        <f>'4.1. sz. mell'!C9-'4.3. sz. mell'!C9</f>
        <v>0</v>
      </c>
      <c r="D9" s="555">
        <f>'4.1. sz. mell'!D9-'4.3. sz. mell'!D9</f>
        <v>0</v>
      </c>
      <c r="E9" s="543" t="s">
        <v>679</v>
      </c>
    </row>
    <row r="10" spans="1:5" s="430" customFormat="1" ht="12" customHeight="1">
      <c r="A10" s="480" t="s">
        <v>74</v>
      </c>
      <c r="B10" s="268" t="s">
        <v>336</v>
      </c>
      <c r="C10" s="345">
        <f>'4.1. sz. mell'!C10-'4.3. sz. mell'!C10</f>
        <v>300</v>
      </c>
      <c r="D10" s="550">
        <f>'4.1. sz. mell'!D10-'4.3. sz. mell'!D10</f>
        <v>577</v>
      </c>
      <c r="E10" s="543" t="s">
        <v>680</v>
      </c>
    </row>
    <row r="11" spans="1:5" s="430" customFormat="1" ht="12" customHeight="1">
      <c r="A11" s="480" t="s">
        <v>75</v>
      </c>
      <c r="B11" s="268" t="s">
        <v>337</v>
      </c>
      <c r="C11" s="345">
        <f>'4.1. sz. mell'!C11-'4.3. sz. mell'!C11</f>
        <v>0</v>
      </c>
      <c r="D11" s="550">
        <f>'4.1. sz. mell'!D11-'4.3. sz. mell'!D11</f>
        <v>0</v>
      </c>
      <c r="E11" s="543" t="s">
        <v>681</v>
      </c>
    </row>
    <row r="12" spans="1:5" s="430" customFormat="1" ht="12" customHeight="1">
      <c r="A12" s="480" t="s">
        <v>76</v>
      </c>
      <c r="B12" s="268" t="s">
        <v>338</v>
      </c>
      <c r="C12" s="345">
        <f>'4.1. sz. mell'!C12-'4.3. sz. mell'!C12</f>
        <v>0</v>
      </c>
      <c r="D12" s="550">
        <f>'4.1. sz. mell'!D12-'4.3. sz. mell'!D12</f>
        <v>0</v>
      </c>
      <c r="E12" s="543" t="s">
        <v>682</v>
      </c>
    </row>
    <row r="13" spans="1:5" s="430" customFormat="1" ht="12" customHeight="1">
      <c r="A13" s="480" t="s">
        <v>109</v>
      </c>
      <c r="B13" s="268" t="s">
        <v>339</v>
      </c>
      <c r="C13" s="345">
        <f>'4.1. sz. mell'!C13-'4.3. sz. mell'!C13</f>
        <v>0</v>
      </c>
      <c r="D13" s="550">
        <f>'4.1. sz. mell'!D13-'4.3. sz. mell'!D13</f>
        <v>0</v>
      </c>
      <c r="E13" s="543" t="s">
        <v>683</v>
      </c>
    </row>
    <row r="14" spans="1:5" s="430" customFormat="1" ht="12" customHeight="1">
      <c r="A14" s="480" t="s">
        <v>77</v>
      </c>
      <c r="B14" s="268" t="s">
        <v>547</v>
      </c>
      <c r="C14" s="345">
        <f>'4.1. sz. mell'!C14-'4.3. sz. mell'!C14</f>
        <v>0</v>
      </c>
      <c r="D14" s="550">
        <f>'4.1. sz. mell'!D14-'4.3. sz. mell'!D14</f>
        <v>15</v>
      </c>
      <c r="E14" s="543" t="s">
        <v>684</v>
      </c>
    </row>
    <row r="15" spans="1:5" s="457" customFormat="1" ht="12" customHeight="1">
      <c r="A15" s="480" t="s">
        <v>78</v>
      </c>
      <c r="B15" s="267" t="s">
        <v>548</v>
      </c>
      <c r="C15" s="345">
        <f>'4.1. sz. mell'!C15-'4.3. sz. mell'!C15</f>
        <v>0</v>
      </c>
      <c r="D15" s="550">
        <f>'4.1. sz. mell'!D15-'4.3. sz. mell'!D15</f>
        <v>0</v>
      </c>
      <c r="E15" s="543" t="s">
        <v>685</v>
      </c>
    </row>
    <row r="16" spans="1:5" s="457" customFormat="1" ht="12" customHeight="1">
      <c r="A16" s="480" t="s">
        <v>86</v>
      </c>
      <c r="B16" s="268" t="s">
        <v>342</v>
      </c>
      <c r="C16" s="345">
        <f>'4.1. sz. mell'!C16-'4.3. sz. mell'!C16</f>
        <v>20</v>
      </c>
      <c r="D16" s="550">
        <f>'4.1. sz. mell'!D16-'4.3. sz. mell'!D16</f>
        <v>47</v>
      </c>
      <c r="E16" s="543" t="s">
        <v>686</v>
      </c>
    </row>
    <row r="17" spans="1:5" s="430" customFormat="1" ht="12" customHeight="1">
      <c r="A17" s="480" t="s">
        <v>87</v>
      </c>
      <c r="B17" s="268" t="s">
        <v>344</v>
      </c>
      <c r="C17" s="345">
        <f>'4.1. sz. mell'!C17-'4.3. sz. mell'!C17</f>
        <v>0</v>
      </c>
      <c r="D17" s="550">
        <f>'4.1. sz. mell'!D17-'4.3. sz. mell'!D17</f>
        <v>0</v>
      </c>
      <c r="E17" s="543" t="s">
        <v>687</v>
      </c>
    </row>
    <row r="18" spans="1:5" s="457" customFormat="1" ht="12" customHeight="1" thickBot="1">
      <c r="A18" s="480" t="s">
        <v>88</v>
      </c>
      <c r="B18" s="267" t="s">
        <v>346</v>
      </c>
      <c r="C18" s="548">
        <f>'4.1. sz. mell'!C18-'4.3. sz. mell'!C18</f>
        <v>0</v>
      </c>
      <c r="D18" s="551">
        <f>'4.1. sz. mell'!D18-'4.3. sz. mell'!D18</f>
        <v>1612</v>
      </c>
      <c r="E18" s="543" t="s">
        <v>688</v>
      </c>
    </row>
    <row r="19" spans="1:5" s="457" customFormat="1" ht="12" customHeight="1" thickBot="1">
      <c r="A19" s="405" t="s">
        <v>8</v>
      </c>
      <c r="B19" s="553" t="s">
        <v>549</v>
      </c>
      <c r="C19" s="549">
        <f>'4.1. sz. mell'!C19-'4.3. sz. mell'!C19</f>
        <v>0</v>
      </c>
      <c r="D19" s="552">
        <f>'4.1. sz. mell'!D19-'4.3. sz. mell'!D19</f>
        <v>0</v>
      </c>
      <c r="E19" s="543" t="s">
        <v>689</v>
      </c>
    </row>
    <row r="20" spans="1:5" s="457" customFormat="1" ht="12" customHeight="1">
      <c r="A20" s="480" t="s">
        <v>79</v>
      </c>
      <c r="B20" s="269" t="s">
        <v>308</v>
      </c>
      <c r="C20" s="554">
        <f>'4.1. sz. mell'!C20-'4.3. sz. mell'!C20</f>
        <v>0</v>
      </c>
      <c r="D20" s="555">
        <f>'4.1. sz. mell'!D20-'4.3. sz. mell'!D20</f>
        <v>0</v>
      </c>
      <c r="E20" s="543" t="s">
        <v>690</v>
      </c>
    </row>
    <row r="21" spans="1:5" s="457" customFormat="1" ht="12" customHeight="1">
      <c r="A21" s="480" t="s">
        <v>80</v>
      </c>
      <c r="B21" s="268" t="s">
        <v>550</v>
      </c>
      <c r="C21" s="345">
        <f>'4.1. sz. mell'!C21-'4.3. sz. mell'!C21</f>
        <v>0</v>
      </c>
      <c r="D21" s="550">
        <f>'4.1. sz. mell'!D21-'4.3. sz. mell'!D21</f>
        <v>0</v>
      </c>
      <c r="E21" s="543" t="s">
        <v>691</v>
      </c>
    </row>
    <row r="22" spans="1:5" s="457" customFormat="1" ht="12" customHeight="1">
      <c r="A22" s="480" t="s">
        <v>81</v>
      </c>
      <c r="B22" s="268" t="s">
        <v>551</v>
      </c>
      <c r="C22" s="345">
        <f>'4.1. sz. mell'!C22-'4.3. sz. mell'!C22</f>
        <v>0</v>
      </c>
      <c r="D22" s="550">
        <f>'4.1. sz. mell'!D22-'4.3. sz. mell'!D22</f>
        <v>0</v>
      </c>
      <c r="E22" s="543" t="s">
        <v>692</v>
      </c>
    </row>
    <row r="23" spans="1:5" s="457" customFormat="1" ht="12" customHeight="1" thickBot="1">
      <c r="A23" s="480" t="s">
        <v>82</v>
      </c>
      <c r="B23" s="268" t="s">
        <v>657</v>
      </c>
      <c r="C23" s="548">
        <f>'4.1. sz. mell'!C23-'4.3. sz. mell'!C23</f>
        <v>0</v>
      </c>
      <c r="D23" s="551">
        <f>'4.1. sz. mell'!D23-'4.3. sz. mell'!D23</f>
        <v>0</v>
      </c>
      <c r="E23" s="543" t="s">
        <v>693</v>
      </c>
    </row>
    <row r="24" spans="1:5" s="457" customFormat="1" ht="12" customHeight="1" thickBot="1">
      <c r="A24" s="467" t="s">
        <v>9</v>
      </c>
      <c r="B24" s="556" t="s">
        <v>126</v>
      </c>
      <c r="C24" s="552">
        <f>'4.1. sz. mell'!C24-'4.3. sz. mell'!C24</f>
        <v>0</v>
      </c>
      <c r="D24" s="552">
        <f>'4.1. sz. mell'!D24-'4.3. sz. mell'!D24</f>
        <v>0</v>
      </c>
      <c r="E24" s="543" t="s">
        <v>694</v>
      </c>
    </row>
    <row r="25" spans="1:5" s="457" customFormat="1" ht="12" customHeight="1" thickBot="1">
      <c r="A25" s="467" t="s">
        <v>10</v>
      </c>
      <c r="B25" s="556" t="s">
        <v>552</v>
      </c>
      <c r="C25" s="552">
        <f>'4.1. sz. mell'!C25-'4.3. sz. mell'!C25</f>
        <v>0</v>
      </c>
      <c r="D25" s="552">
        <f>'4.1. sz. mell'!D25-'4.3. sz. mell'!D25</f>
        <v>0</v>
      </c>
      <c r="E25" s="543" t="s">
        <v>695</v>
      </c>
    </row>
    <row r="26" spans="1:5" s="457" customFormat="1" ht="12" customHeight="1">
      <c r="A26" s="481" t="s">
        <v>322</v>
      </c>
      <c r="B26" s="482" t="s">
        <v>550</v>
      </c>
      <c r="C26" s="554">
        <f>'4.1. sz. mell'!C26-'4.3. sz. mell'!C26</f>
        <v>0</v>
      </c>
      <c r="D26" s="555">
        <f>'4.1. sz. mell'!D26-'4.3. sz. mell'!D26</f>
        <v>0</v>
      </c>
      <c r="E26" s="543" t="s">
        <v>696</v>
      </c>
    </row>
    <row r="27" spans="1:5" s="457" customFormat="1" ht="12" customHeight="1">
      <c r="A27" s="481" t="s">
        <v>328</v>
      </c>
      <c r="B27" s="483" t="s">
        <v>553</v>
      </c>
      <c r="C27" s="345">
        <f>'4.1. sz. mell'!C27-'4.3. sz. mell'!C27</f>
        <v>0</v>
      </c>
      <c r="D27" s="550">
        <f>'4.1. sz. mell'!D27-'4.3. sz. mell'!D27</f>
        <v>0</v>
      </c>
      <c r="E27" s="543" t="s">
        <v>697</v>
      </c>
    </row>
    <row r="28" spans="1:5" s="457" customFormat="1" ht="12" customHeight="1" thickBot="1">
      <c r="A28" s="480" t="s">
        <v>330</v>
      </c>
      <c r="B28" s="484" t="s">
        <v>658</v>
      </c>
      <c r="C28" s="345">
        <f>'4.1. sz. mell'!C28-'4.3. sz. mell'!C28</f>
        <v>0</v>
      </c>
      <c r="D28" s="550">
        <f>'4.1. sz. mell'!D28-'4.3. sz. mell'!D28</f>
        <v>0</v>
      </c>
      <c r="E28" s="543" t="s">
        <v>698</v>
      </c>
    </row>
    <row r="29" spans="1:5" s="457" customFormat="1" ht="12" customHeight="1" thickBot="1">
      <c r="A29" s="467" t="s">
        <v>11</v>
      </c>
      <c r="B29" s="288" t="s">
        <v>554</v>
      </c>
      <c r="C29" s="345">
        <f>'4.1. sz. mell'!C29-'4.3. sz. mell'!C29</f>
        <v>0</v>
      </c>
      <c r="D29" s="550">
        <f>'4.1. sz. mell'!D29-'4.3. sz. mell'!D29</f>
        <v>0</v>
      </c>
      <c r="E29" s="543" t="s">
        <v>699</v>
      </c>
    </row>
    <row r="30" spans="1:5" s="457" customFormat="1" ht="12" customHeight="1">
      <c r="A30" s="481" t="s">
        <v>66</v>
      </c>
      <c r="B30" s="482" t="s">
        <v>348</v>
      </c>
      <c r="C30" s="345">
        <f>'4.1. sz. mell'!C30-'4.3. sz. mell'!C30</f>
        <v>0</v>
      </c>
      <c r="D30" s="550">
        <f>'4.1. sz. mell'!D30-'4.3. sz. mell'!D30</f>
        <v>0</v>
      </c>
      <c r="E30" s="543" t="s">
        <v>700</v>
      </c>
    </row>
    <row r="31" spans="1:5" s="457" customFormat="1" ht="12" customHeight="1">
      <c r="A31" s="481" t="s">
        <v>67</v>
      </c>
      <c r="B31" s="483" t="s">
        <v>349</v>
      </c>
      <c r="C31" s="345">
        <f>'4.1. sz. mell'!C31-'4.3. sz. mell'!C31</f>
        <v>0</v>
      </c>
      <c r="D31" s="550">
        <f>'4.1. sz. mell'!D31-'4.3. sz. mell'!D31</f>
        <v>0</v>
      </c>
      <c r="E31" s="543" t="s">
        <v>701</v>
      </c>
    </row>
    <row r="32" spans="1:5" s="457" customFormat="1" ht="12" customHeight="1" thickBot="1">
      <c r="A32" s="480" t="s">
        <v>68</v>
      </c>
      <c r="B32" s="466" t="s">
        <v>351</v>
      </c>
      <c r="C32" s="548">
        <f>'4.1. sz. mell'!C32-'4.3. sz. mell'!C32</f>
        <v>0</v>
      </c>
      <c r="D32" s="551">
        <f>'4.1. sz. mell'!D32-'4.3. sz. mell'!D32</f>
        <v>0</v>
      </c>
      <c r="E32" s="543" t="s">
        <v>702</v>
      </c>
    </row>
    <row r="33" spans="1:5" s="457" customFormat="1" ht="12" customHeight="1" thickBot="1">
      <c r="A33" s="467" t="s">
        <v>12</v>
      </c>
      <c r="B33" s="556" t="s">
        <v>476</v>
      </c>
      <c r="C33" s="552">
        <f>'4.1. sz. mell'!C33-'4.3. sz. mell'!C33</f>
        <v>6443</v>
      </c>
      <c r="D33" s="552">
        <f>'4.1. sz. mell'!D33-'4.3. sz. mell'!D33</f>
        <v>6443</v>
      </c>
      <c r="E33" s="543" t="s">
        <v>703</v>
      </c>
    </row>
    <row r="34" spans="1:5" s="430" customFormat="1" ht="12" customHeight="1" thickBot="1">
      <c r="A34" s="467" t="s">
        <v>13</v>
      </c>
      <c r="B34" s="556" t="s">
        <v>555</v>
      </c>
      <c r="C34" s="552">
        <f>'4.1. sz. mell'!C34-'4.3. sz. mell'!C34</f>
        <v>0</v>
      </c>
      <c r="D34" s="552">
        <f>'4.1. sz. mell'!D34-'4.3. sz. mell'!D34</f>
        <v>0</v>
      </c>
      <c r="E34" s="543" t="s">
        <v>704</v>
      </c>
    </row>
    <row r="35" spans="1:5" s="430" customFormat="1" ht="12" customHeight="1" thickBot="1">
      <c r="A35" s="405" t="s">
        <v>14</v>
      </c>
      <c r="B35" s="556" t="s">
        <v>659</v>
      </c>
      <c r="C35" s="552">
        <f>'4.1. sz. mell'!C35-'4.3. sz. mell'!C35</f>
        <v>6763</v>
      </c>
      <c r="D35" s="552">
        <f>'4.1. sz. mell'!D35-'4.3. sz. mell'!D35</f>
        <v>8694</v>
      </c>
      <c r="E35" s="543" t="s">
        <v>705</v>
      </c>
    </row>
    <row r="36" spans="1:5" s="430" customFormat="1" ht="12" customHeight="1" thickBot="1">
      <c r="A36" s="469" t="s">
        <v>15</v>
      </c>
      <c r="B36" s="556" t="s">
        <v>557</v>
      </c>
      <c r="C36" s="552">
        <f>'4.1. sz. mell'!C36-'4.3. sz. mell'!C36</f>
        <v>55876</v>
      </c>
      <c r="D36" s="552">
        <f>'4.1. sz. mell'!D36-'4.3. sz. mell'!D36</f>
        <v>49064</v>
      </c>
      <c r="E36" s="543" t="s">
        <v>706</v>
      </c>
    </row>
    <row r="37" spans="1:5" s="430" customFormat="1" ht="12" customHeight="1">
      <c r="A37" s="481" t="s">
        <v>558</v>
      </c>
      <c r="B37" s="482" t="s">
        <v>171</v>
      </c>
      <c r="C37" s="554">
        <f>'4.1. sz. mell'!C37-'4.3. sz. mell'!C37</f>
        <v>0</v>
      </c>
      <c r="D37" s="555">
        <f>'4.1. sz. mell'!D37-'4.3. sz. mell'!D37</f>
        <v>3</v>
      </c>
      <c r="E37" s="543" t="s">
        <v>707</v>
      </c>
    </row>
    <row r="38" spans="1:5" s="457" customFormat="1" ht="12" customHeight="1">
      <c r="A38" s="481" t="s">
        <v>559</v>
      </c>
      <c r="B38" s="483" t="s">
        <v>3</v>
      </c>
      <c r="C38" s="345">
        <f>'4.1. sz. mell'!C38-'4.3. sz. mell'!C38</f>
        <v>0</v>
      </c>
      <c r="D38" s="550">
        <f>'4.1. sz. mell'!D38-'4.3. sz. mell'!D38</f>
        <v>0</v>
      </c>
      <c r="E38" s="543" t="s">
        <v>708</v>
      </c>
    </row>
    <row r="39" spans="1:5" s="457" customFormat="1" ht="12" customHeight="1" thickBot="1">
      <c r="A39" s="480" t="s">
        <v>560</v>
      </c>
      <c r="B39" s="466" t="s">
        <v>561</v>
      </c>
      <c r="C39" s="548">
        <f>'4.1. sz. mell'!C39-'4.3. sz. mell'!C39</f>
        <v>55876</v>
      </c>
      <c r="D39" s="551">
        <f>'4.1. sz. mell'!D39-'4.3. sz. mell'!D39</f>
        <v>49061</v>
      </c>
      <c r="E39" s="543" t="s">
        <v>709</v>
      </c>
    </row>
    <row r="40" spans="1:5" s="457" customFormat="1" ht="15" customHeight="1" thickBot="1">
      <c r="A40" s="469" t="s">
        <v>16</v>
      </c>
      <c r="B40" s="547" t="s">
        <v>562</v>
      </c>
      <c r="C40" s="549">
        <f>'4.1. sz. mell'!C40-'4.3. sz. mell'!C40</f>
        <v>62639</v>
      </c>
      <c r="D40" s="552">
        <f>'4.1. sz. mell'!D40-'4.3. sz. mell'!D40</f>
        <v>57758</v>
      </c>
      <c r="E40" s="543" t="s">
        <v>710</v>
      </c>
    </row>
    <row r="41" spans="1:5" s="457" customFormat="1" ht="15" customHeight="1">
      <c r="A41" s="413"/>
      <c r="B41" s="414"/>
      <c r="C41" s="428"/>
      <c r="D41" s="428"/>
      <c r="E41" s="543"/>
    </row>
    <row r="42" spans="1:5" ht="16.5" thickBot="1">
      <c r="A42" s="415"/>
      <c r="B42" s="416"/>
      <c r="C42" s="429"/>
      <c r="D42" s="429"/>
      <c r="E42" s="543"/>
    </row>
    <row r="43" spans="1:5" s="456" customFormat="1" ht="16.5" customHeight="1" thickBot="1">
      <c r="A43" s="694" t="s">
        <v>45</v>
      </c>
      <c r="B43" s="695"/>
      <c r="C43" s="695"/>
      <c r="D43" s="695"/>
    </row>
    <row r="44" spans="1:5" s="246" customFormat="1" ht="12" customHeight="1" thickBot="1">
      <c r="A44" s="587" t="s">
        <v>7</v>
      </c>
      <c r="B44" s="588" t="s">
        <v>563</v>
      </c>
      <c r="C44" s="589">
        <f>'4.1. sz. mell'!C44-'4.3. sz. mell'!C44</f>
        <v>55696</v>
      </c>
      <c r="D44" s="589">
        <f>'4.1. sz. mell'!D44-'4.3. sz. mell'!D44</f>
        <v>62192</v>
      </c>
      <c r="E44" s="543" t="s">
        <v>678</v>
      </c>
    </row>
    <row r="45" spans="1:5" ht="12" customHeight="1">
      <c r="A45" s="481" t="s">
        <v>73</v>
      </c>
      <c r="B45" s="269" t="s">
        <v>37</v>
      </c>
      <c r="C45" s="594">
        <f>'4.1. sz. mell'!C45-'4.3. sz. mell'!C45</f>
        <v>33393</v>
      </c>
      <c r="D45" s="594">
        <f>'4.1. sz. mell'!D45-'4.3. sz. mell'!D45</f>
        <v>39121</v>
      </c>
      <c r="E45" s="543" t="s">
        <v>679</v>
      </c>
    </row>
    <row r="46" spans="1:5" ht="12" customHeight="1">
      <c r="A46" s="480" t="s">
        <v>74</v>
      </c>
      <c r="B46" s="268" t="s">
        <v>135</v>
      </c>
      <c r="C46" s="595">
        <f>'4.1. sz. mell'!C46-'4.3. sz. mell'!C46</f>
        <v>8688</v>
      </c>
      <c r="D46" s="595">
        <f>'4.1. sz. mell'!D46-'4.3. sz. mell'!D46</f>
        <v>10521</v>
      </c>
      <c r="E46" s="543" t="s">
        <v>680</v>
      </c>
    </row>
    <row r="47" spans="1:5" ht="12" customHeight="1">
      <c r="A47" s="480" t="s">
        <v>75</v>
      </c>
      <c r="B47" s="268" t="s">
        <v>102</v>
      </c>
      <c r="C47" s="595">
        <f>'4.1. sz. mell'!C47-'4.3. sz. mell'!C47</f>
        <v>13390</v>
      </c>
      <c r="D47" s="595">
        <f>'4.1. sz. mell'!D47-'4.3. sz. mell'!D47</f>
        <v>12325</v>
      </c>
      <c r="E47" s="543" t="s">
        <v>681</v>
      </c>
    </row>
    <row r="48" spans="1:5" ht="12" customHeight="1">
      <c r="A48" s="480" t="s">
        <v>76</v>
      </c>
      <c r="B48" s="268" t="s">
        <v>136</v>
      </c>
      <c r="C48" s="557">
        <f>'4.1. sz. mell'!C48-'4.3. sz. mell'!C48</f>
        <v>0</v>
      </c>
      <c r="D48" s="557">
        <f>'4.1. sz. mell'!D48-'4.3. sz. mell'!D48</f>
        <v>0</v>
      </c>
      <c r="E48" s="543" t="s">
        <v>682</v>
      </c>
    </row>
    <row r="49" spans="1:5" ht="12" customHeight="1" thickBot="1">
      <c r="A49" s="585" t="s">
        <v>109</v>
      </c>
      <c r="B49" s="272" t="s">
        <v>137</v>
      </c>
      <c r="C49" s="596">
        <f>'4.1. sz. mell'!C49-'4.3. sz. mell'!C49</f>
        <v>225</v>
      </c>
      <c r="D49" s="596">
        <f>'4.1. sz. mell'!D49-'4.3. sz. mell'!D49</f>
        <v>225</v>
      </c>
      <c r="E49" s="543" t="s">
        <v>683</v>
      </c>
    </row>
    <row r="50" spans="1:5" ht="12" customHeight="1" thickBot="1">
      <c r="A50" s="587" t="s">
        <v>8</v>
      </c>
      <c r="B50" s="588" t="s">
        <v>564</v>
      </c>
      <c r="C50" s="589">
        <f>'4.1. sz. mell'!C50-'4.3. sz. mell'!C50</f>
        <v>500</v>
      </c>
      <c r="D50" s="589">
        <f>'4.1. sz. mell'!D50-'4.3. sz. mell'!D50</f>
        <v>250</v>
      </c>
      <c r="E50" s="543" t="s">
        <v>684</v>
      </c>
    </row>
    <row r="51" spans="1:5" s="246" customFormat="1" ht="12" customHeight="1">
      <c r="A51" s="481" t="s">
        <v>79</v>
      </c>
      <c r="B51" s="269" t="s">
        <v>161</v>
      </c>
      <c r="C51" s="594">
        <f>'4.1. sz. mell'!C51-'4.3. sz. mell'!C51</f>
        <v>500</v>
      </c>
      <c r="D51" s="594">
        <f>'4.1. sz. mell'!D51-'4.3. sz. mell'!D51</f>
        <v>250</v>
      </c>
      <c r="E51" s="543" t="s">
        <v>685</v>
      </c>
    </row>
    <row r="52" spans="1:5" ht="12" customHeight="1">
      <c r="A52" s="480" t="s">
        <v>80</v>
      </c>
      <c r="B52" s="268" t="s">
        <v>139</v>
      </c>
      <c r="C52" s="557">
        <f>'4.1. sz. mell'!C52-'4.3. sz. mell'!C52</f>
        <v>0</v>
      </c>
      <c r="D52" s="557">
        <f>'4.1. sz. mell'!D52-'4.3. sz. mell'!D52</f>
        <v>0</v>
      </c>
      <c r="E52" s="543" t="s">
        <v>686</v>
      </c>
    </row>
    <row r="53" spans="1:5" ht="12" customHeight="1">
      <c r="A53" s="480" t="s">
        <v>81</v>
      </c>
      <c r="B53" s="268" t="s">
        <v>46</v>
      </c>
      <c r="C53" s="557">
        <f>'4.1. sz. mell'!C53-'4.3. sz. mell'!C53</f>
        <v>0</v>
      </c>
      <c r="D53" s="557">
        <f>'4.1. sz. mell'!D53-'4.3. sz. mell'!D53</f>
        <v>0</v>
      </c>
      <c r="E53" s="543" t="s">
        <v>687</v>
      </c>
    </row>
    <row r="54" spans="1:5" ht="12" customHeight="1" thickBot="1">
      <c r="A54" s="585" t="s">
        <v>82</v>
      </c>
      <c r="B54" s="272" t="s">
        <v>660</v>
      </c>
      <c r="C54" s="586">
        <f>'4.1. sz. mell'!C54-'4.3. sz. mell'!C54</f>
        <v>0</v>
      </c>
      <c r="D54" s="586">
        <f>'4.1. sz. mell'!D54-'4.3. sz. mell'!D54</f>
        <v>0</v>
      </c>
      <c r="E54" s="543" t="s">
        <v>688</v>
      </c>
    </row>
    <row r="55" spans="1:5" ht="12" customHeight="1" thickBot="1">
      <c r="A55" s="587" t="s">
        <v>9</v>
      </c>
      <c r="B55" s="593" t="s">
        <v>565</v>
      </c>
      <c r="C55" s="589">
        <f>'4.1. sz. mell'!C55-'4.3. sz. mell'!C55</f>
        <v>56196</v>
      </c>
      <c r="D55" s="589">
        <f>'4.1. sz. mell'!D55-'4.3. sz. mell'!D55</f>
        <v>62442</v>
      </c>
      <c r="E55" s="543" t="s">
        <v>689</v>
      </c>
    </row>
    <row r="56" spans="1:5" ht="15.75">
      <c r="A56" s="590"/>
      <c r="B56" s="591"/>
      <c r="C56" s="592"/>
      <c r="D56" s="592"/>
      <c r="E56" s="543"/>
    </row>
    <row r="57" spans="1:5" ht="15" customHeight="1">
      <c r="A57" s="558" t="s">
        <v>652</v>
      </c>
      <c r="B57" s="559"/>
      <c r="C57" s="560"/>
      <c r="D57" s="560"/>
      <c r="E57" s="543"/>
    </row>
    <row r="58" spans="1:5" ht="14.25" customHeight="1" thickBot="1">
      <c r="A58" s="561" t="s">
        <v>151</v>
      </c>
      <c r="B58" s="562"/>
      <c r="C58" s="563"/>
      <c r="D58" s="563"/>
      <c r="E58" s="543"/>
    </row>
    <row r="59" spans="1:5" ht="15.75">
      <c r="E59" s="543"/>
    </row>
    <row r="60" spans="1:5" ht="15.75">
      <c r="E60" s="543"/>
    </row>
    <row r="61" spans="1:5" ht="15.75">
      <c r="E61" s="543"/>
    </row>
    <row r="62" spans="1:5" ht="15.75">
      <c r="E62" s="543"/>
    </row>
    <row r="63" spans="1:5" ht="15.75">
      <c r="E63" s="543"/>
    </row>
    <row r="64" spans="1:5" ht="15.75">
      <c r="E64" s="543"/>
    </row>
    <row r="65" spans="5:5" ht="15.75">
      <c r="E65" s="543"/>
    </row>
    <row r="66" spans="5:5" ht="15.75">
      <c r="E66" s="543"/>
    </row>
    <row r="67" spans="5:5" ht="15.75">
      <c r="E67" s="543"/>
    </row>
    <row r="68" spans="5:5" ht="15.75">
      <c r="E68" s="543"/>
    </row>
    <row r="69" spans="5:5" ht="15.75">
      <c r="E69" s="543"/>
    </row>
    <row r="70" spans="5:5" ht="15.75">
      <c r="E70" s="543"/>
    </row>
    <row r="71" spans="5:5" ht="15.75">
      <c r="E71" s="543"/>
    </row>
    <row r="72" spans="5:5" ht="15.75">
      <c r="E72" s="543"/>
    </row>
    <row r="73" spans="5:5" ht="15.75">
      <c r="E73" s="543"/>
    </row>
    <row r="74" spans="5:5" ht="15.75">
      <c r="E74" s="543"/>
    </row>
    <row r="75" spans="5:5" ht="15.75">
      <c r="E75" s="543"/>
    </row>
    <row r="76" spans="5:5" ht="15.75">
      <c r="E76" s="543"/>
    </row>
    <row r="77" spans="5:5" ht="15.75">
      <c r="E77" s="543"/>
    </row>
    <row r="78" spans="5:5" ht="15.75">
      <c r="E78" s="543"/>
    </row>
    <row r="79" spans="5:5" ht="15.75">
      <c r="E79" s="543"/>
    </row>
    <row r="80" spans="5:5" ht="15.75">
      <c r="E80" s="543"/>
    </row>
    <row r="81" spans="5:5" ht="15.75">
      <c r="E81" s="543"/>
    </row>
    <row r="82" spans="5:5" ht="15.75">
      <c r="E82" s="543"/>
    </row>
    <row r="83" spans="5:5" ht="15.75">
      <c r="E83" s="543"/>
    </row>
    <row r="84" spans="5:5" ht="15.75">
      <c r="E84" s="543"/>
    </row>
    <row r="85" spans="5:5" ht="15.75">
      <c r="E85" s="543"/>
    </row>
    <row r="86" spans="5:5" ht="15.75">
      <c r="E86" s="543"/>
    </row>
    <row r="87" spans="5:5" ht="15.75">
      <c r="E87" s="543"/>
    </row>
    <row r="88" spans="5:5" ht="15">
      <c r="E88" s="544"/>
    </row>
    <row r="90" spans="5:5" ht="15.75">
      <c r="E90" s="543"/>
    </row>
    <row r="91" spans="5:5">
      <c r="E91" s="545"/>
    </row>
    <row r="92" spans="5:5">
      <c r="E92" s="545"/>
    </row>
    <row r="93" spans="5:5">
      <c r="E93" s="545"/>
    </row>
    <row r="94" spans="5:5">
      <c r="E94" s="545"/>
    </row>
    <row r="95" spans="5:5">
      <c r="E95" s="545"/>
    </row>
    <row r="96" spans="5:5">
      <c r="E96" s="545"/>
    </row>
    <row r="97" spans="5:5">
      <c r="E97" s="545"/>
    </row>
    <row r="98" spans="5:5">
      <c r="E98" s="545"/>
    </row>
    <row r="99" spans="5:5">
      <c r="E99" s="545"/>
    </row>
    <row r="100" spans="5:5">
      <c r="E100" s="545"/>
    </row>
    <row r="101" spans="5:5">
      <c r="E101" s="545"/>
    </row>
    <row r="102" spans="5:5">
      <c r="E102" s="545"/>
    </row>
    <row r="103" spans="5:5">
      <c r="E103" s="545"/>
    </row>
    <row r="104" spans="5:5">
      <c r="E104" s="545"/>
    </row>
    <row r="105" spans="5:5">
      <c r="E105" s="545"/>
    </row>
    <row r="106" spans="5:5">
      <c r="E106" s="545"/>
    </row>
    <row r="107" spans="5:5">
      <c r="E107" s="545"/>
    </row>
    <row r="108" spans="5:5">
      <c r="E108" s="545"/>
    </row>
    <row r="109" spans="5:5">
      <c r="E109" s="545"/>
    </row>
    <row r="110" spans="5:5">
      <c r="E110" s="545"/>
    </row>
    <row r="111" spans="5:5">
      <c r="E111" s="545"/>
    </row>
    <row r="112" spans="5:5">
      <c r="E112" s="545"/>
    </row>
    <row r="113" spans="5:5">
      <c r="E113" s="545"/>
    </row>
    <row r="114" spans="5:5">
      <c r="E114" s="545"/>
    </row>
    <row r="115" spans="5:5">
      <c r="E115" s="545"/>
    </row>
    <row r="116" spans="5:5">
      <c r="E116" s="545"/>
    </row>
    <row r="117" spans="5:5">
      <c r="E117" s="545"/>
    </row>
    <row r="118" spans="5:5">
      <c r="E118" s="545"/>
    </row>
    <row r="119" spans="5:5">
      <c r="E119" s="545"/>
    </row>
    <row r="120" spans="5:5">
      <c r="E120" s="545"/>
    </row>
    <row r="121" spans="5:5">
      <c r="E121" s="545"/>
    </row>
    <row r="122" spans="5:5">
      <c r="E122" s="545"/>
    </row>
    <row r="123" spans="5:5">
      <c r="E123" s="545"/>
    </row>
    <row r="124" spans="5:5">
      <c r="E124" s="545"/>
    </row>
    <row r="125" spans="5:5">
      <c r="E125" s="545"/>
    </row>
    <row r="126" spans="5:5">
      <c r="E126" s="545"/>
    </row>
    <row r="127" spans="5:5">
      <c r="E127" s="545"/>
    </row>
    <row r="128" spans="5:5">
      <c r="E128" s="545"/>
    </row>
    <row r="129" spans="5:5">
      <c r="E129" s="545"/>
    </row>
    <row r="130" spans="5:5">
      <c r="E130" s="545"/>
    </row>
    <row r="131" spans="5:5">
      <c r="E131" s="545"/>
    </row>
    <row r="132" spans="5:5">
      <c r="E132" s="545"/>
    </row>
    <row r="133" spans="5:5">
      <c r="E133" s="545"/>
    </row>
    <row r="134" spans="5:5">
      <c r="E134" s="545"/>
    </row>
    <row r="135" spans="5:5">
      <c r="E135" s="545"/>
    </row>
    <row r="136" spans="5:5">
      <c r="E136" s="545"/>
    </row>
    <row r="137" spans="5:5">
      <c r="E137" s="545"/>
    </row>
    <row r="138" spans="5:5">
      <c r="E138" s="545"/>
    </row>
    <row r="139" spans="5:5">
      <c r="E139" s="545"/>
    </row>
    <row r="140" spans="5:5">
      <c r="E140" s="545"/>
    </row>
    <row r="141" spans="5:5">
      <c r="E141" s="545"/>
    </row>
    <row r="142" spans="5:5">
      <c r="E142" s="545"/>
    </row>
    <row r="143" spans="5:5">
      <c r="E143" s="545"/>
    </row>
    <row r="144" spans="5:5">
      <c r="E144" s="545"/>
    </row>
    <row r="145" spans="5:5">
      <c r="E145" s="545"/>
    </row>
    <row r="146" spans="5:5">
      <c r="E146" s="545"/>
    </row>
  </sheetData>
  <mergeCells count="4">
    <mergeCell ref="B2:D2"/>
    <mergeCell ref="A43:D43"/>
    <mergeCell ref="A7:D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topLeftCell="A145" zoomScale="130" zoomScaleNormal="130" zoomScaleSheetLayoutView="100" workbookViewId="0">
      <selection activeCell="E9" sqref="E9"/>
    </sheetView>
  </sheetViews>
  <sheetFormatPr defaultRowHeight="15.75"/>
  <cols>
    <col min="1" max="1" width="9.5" style="309" customWidth="1"/>
    <col min="2" max="2" width="60.83203125" style="309" customWidth="1"/>
    <col min="3" max="5" width="15.83203125" style="310" customWidth="1"/>
    <col min="6" max="6" width="9.33203125" style="320" hidden="1" customWidth="1"/>
    <col min="7" max="16384" width="9.33203125" style="320"/>
  </cols>
  <sheetData>
    <row r="1" spans="1:6" ht="15.95" customHeight="1">
      <c r="A1" s="639" t="s">
        <v>4</v>
      </c>
      <c r="B1" s="639"/>
      <c r="C1" s="639"/>
      <c r="D1" s="639"/>
      <c r="E1" s="639"/>
    </row>
    <row r="2" spans="1:6" ht="15.95" customHeight="1" thickBot="1">
      <c r="A2" s="46" t="s">
        <v>113</v>
      </c>
      <c r="B2" s="46"/>
      <c r="C2" s="307"/>
      <c r="D2" s="307"/>
      <c r="E2" s="307" t="s">
        <v>162</v>
      </c>
    </row>
    <row r="3" spans="1:6" ht="15.95" customHeight="1">
      <c r="A3" s="640" t="s">
        <v>61</v>
      </c>
      <c r="B3" s="642" t="s">
        <v>6</v>
      </c>
      <c r="C3" s="644" t="str">
        <f>+CONCATENATE(LEFT(ÖSSZEFÜGGÉSEK!A4,4),". évi")</f>
        <v>2014. évi</v>
      </c>
      <c r="D3" s="644"/>
      <c r="E3" s="645"/>
      <c r="F3" s="533"/>
    </row>
    <row r="4" spans="1:6" ht="38.1" customHeight="1" thickBot="1">
      <c r="A4" s="641"/>
      <c r="B4" s="643"/>
      <c r="C4" s="546" t="s">
        <v>184</v>
      </c>
      <c r="D4" s="546" t="s">
        <v>189</v>
      </c>
      <c r="E4" s="49" t="s">
        <v>190</v>
      </c>
      <c r="F4" s="533"/>
    </row>
    <row r="5" spans="1:6" s="321" customFormat="1" ht="12" customHeight="1" thickBot="1">
      <c r="A5" s="285" t="s">
        <v>416</v>
      </c>
      <c r="B5" s="286" t="s">
        <v>417</v>
      </c>
      <c r="C5" s="286" t="s">
        <v>418</v>
      </c>
      <c r="D5" s="286" t="s">
        <v>419</v>
      </c>
      <c r="E5" s="332" t="s">
        <v>420</v>
      </c>
      <c r="F5" s="534"/>
    </row>
    <row r="6" spans="1:6" s="322" customFormat="1" ht="12" customHeight="1" thickBot="1">
      <c r="A6" s="280" t="s">
        <v>7</v>
      </c>
      <c r="B6" s="281" t="s">
        <v>300</v>
      </c>
      <c r="C6" s="312">
        <f>SUM(C7:C12)</f>
        <v>87587</v>
      </c>
      <c r="D6" s="312">
        <f t="shared" ref="D6:E6" si="0">SUM(D7:D12)</f>
        <v>87819</v>
      </c>
      <c r="E6" s="312">
        <f t="shared" si="0"/>
        <v>87819</v>
      </c>
      <c r="F6" s="535" t="s">
        <v>678</v>
      </c>
    </row>
    <row r="7" spans="1:6" s="322" customFormat="1" ht="12" customHeight="1">
      <c r="A7" s="275" t="s">
        <v>73</v>
      </c>
      <c r="B7" s="323" t="s">
        <v>301</v>
      </c>
      <c r="C7" s="314">
        <v>74681</v>
      </c>
      <c r="D7" s="314">
        <v>74681</v>
      </c>
      <c r="E7" s="297">
        <v>74681</v>
      </c>
      <c r="F7" s="535" t="s">
        <v>679</v>
      </c>
    </row>
    <row r="8" spans="1:6" s="322" customFormat="1" ht="12" customHeight="1">
      <c r="A8" s="274" t="s">
        <v>74</v>
      </c>
      <c r="B8" s="324" t="s">
        <v>302</v>
      </c>
      <c r="C8" s="313">
        <v>0</v>
      </c>
      <c r="D8" s="313">
        <v>0</v>
      </c>
      <c r="E8" s="296">
        <v>0</v>
      </c>
      <c r="F8" s="535" t="s">
        <v>680</v>
      </c>
    </row>
    <row r="9" spans="1:6" s="322" customFormat="1" ht="12" customHeight="1">
      <c r="A9" s="274" t="s">
        <v>75</v>
      </c>
      <c r="B9" s="324" t="s">
        <v>303</v>
      </c>
      <c r="C9" s="313">
        <v>11373</v>
      </c>
      <c r="D9" s="313">
        <v>9904</v>
      </c>
      <c r="E9" s="296">
        <v>9904</v>
      </c>
      <c r="F9" s="535" t="s">
        <v>681</v>
      </c>
    </row>
    <row r="10" spans="1:6" s="322" customFormat="1" ht="12" customHeight="1">
      <c r="A10" s="274" t="s">
        <v>76</v>
      </c>
      <c r="B10" s="324" t="s">
        <v>304</v>
      </c>
      <c r="C10" s="313">
        <v>1479</v>
      </c>
      <c r="D10" s="313">
        <v>1479</v>
      </c>
      <c r="E10" s="296">
        <v>1479</v>
      </c>
      <c r="F10" s="535" t="s">
        <v>682</v>
      </c>
    </row>
    <row r="11" spans="1:6" s="322" customFormat="1" ht="12" customHeight="1">
      <c r="A11" s="274" t="s">
        <v>109</v>
      </c>
      <c r="B11" s="324" t="s">
        <v>305</v>
      </c>
      <c r="C11" s="313">
        <v>54</v>
      </c>
      <c r="D11" s="313">
        <v>358</v>
      </c>
      <c r="E11" s="296">
        <v>358</v>
      </c>
      <c r="F11" s="535" t="s">
        <v>683</v>
      </c>
    </row>
    <row r="12" spans="1:6" s="322" customFormat="1" ht="12" customHeight="1" thickBot="1">
      <c r="A12" s="276" t="s">
        <v>77</v>
      </c>
      <c r="B12" s="325" t="s">
        <v>306</v>
      </c>
      <c r="C12" s="315">
        <v>0</v>
      </c>
      <c r="D12" s="315">
        <v>1397</v>
      </c>
      <c r="E12" s="298">
        <v>1397</v>
      </c>
      <c r="F12" s="535" t="s">
        <v>684</v>
      </c>
    </row>
    <row r="13" spans="1:6" s="322" customFormat="1" ht="12" customHeight="1" thickBot="1">
      <c r="A13" s="280" t="s">
        <v>8</v>
      </c>
      <c r="B13" s="302" t="s">
        <v>307</v>
      </c>
      <c r="C13" s="312">
        <f>SUM(C14:C18)</f>
        <v>9886</v>
      </c>
      <c r="D13" s="312">
        <f t="shared" ref="D13:E13" si="1">SUM(D14:D18)</f>
        <v>25231</v>
      </c>
      <c r="E13" s="312">
        <f t="shared" si="1"/>
        <v>24641</v>
      </c>
      <c r="F13" s="535" t="s">
        <v>685</v>
      </c>
    </row>
    <row r="14" spans="1:6" s="322" customFormat="1" ht="12" customHeight="1">
      <c r="A14" s="275" t="s">
        <v>79</v>
      </c>
      <c r="B14" s="323" t="s">
        <v>308</v>
      </c>
      <c r="C14" s="314">
        <v>0</v>
      </c>
      <c r="D14" s="314">
        <v>0</v>
      </c>
      <c r="E14" s="297">
        <v>0</v>
      </c>
      <c r="F14" s="535" t="s">
        <v>686</v>
      </c>
    </row>
    <row r="15" spans="1:6" s="322" customFormat="1" ht="12" customHeight="1">
      <c r="A15" s="274" t="s">
        <v>80</v>
      </c>
      <c r="B15" s="324" t="s">
        <v>309</v>
      </c>
      <c r="C15" s="313">
        <v>0</v>
      </c>
      <c r="D15" s="313">
        <v>0</v>
      </c>
      <c r="E15" s="296">
        <v>0</v>
      </c>
      <c r="F15" s="535" t="s">
        <v>687</v>
      </c>
    </row>
    <row r="16" spans="1:6" s="322" customFormat="1" ht="12" customHeight="1">
      <c r="A16" s="274" t="s">
        <v>81</v>
      </c>
      <c r="B16" s="324" t="s">
        <v>310</v>
      </c>
      <c r="C16" s="313">
        <v>0</v>
      </c>
      <c r="D16" s="313">
        <v>0</v>
      </c>
      <c r="E16" s="296">
        <v>0</v>
      </c>
      <c r="F16" s="535" t="s">
        <v>688</v>
      </c>
    </row>
    <row r="17" spans="1:6" s="322" customFormat="1" ht="12" customHeight="1">
      <c r="A17" s="274" t="s">
        <v>82</v>
      </c>
      <c r="B17" s="324" t="s">
        <v>311</v>
      </c>
      <c r="C17" s="313">
        <v>0</v>
      </c>
      <c r="D17" s="313">
        <v>0</v>
      </c>
      <c r="E17" s="296">
        <v>0</v>
      </c>
      <c r="F17" s="535" t="s">
        <v>689</v>
      </c>
    </row>
    <row r="18" spans="1:6" s="322" customFormat="1" ht="12" customHeight="1">
      <c r="A18" s="274" t="s">
        <v>83</v>
      </c>
      <c r="B18" s="324" t="s">
        <v>312</v>
      </c>
      <c r="C18" s="313">
        <v>9886</v>
      </c>
      <c r="D18" s="313">
        <v>25231</v>
      </c>
      <c r="E18" s="296">
        <v>24641</v>
      </c>
      <c r="F18" s="535" t="s">
        <v>690</v>
      </c>
    </row>
    <row r="19" spans="1:6" s="322" customFormat="1" ht="12" customHeight="1" thickBot="1">
      <c r="A19" s="276" t="s">
        <v>90</v>
      </c>
      <c r="B19" s="325" t="s">
        <v>313</v>
      </c>
      <c r="C19" s="315">
        <v>0</v>
      </c>
      <c r="D19" s="315">
        <v>0</v>
      </c>
      <c r="E19" s="298">
        <v>0</v>
      </c>
      <c r="F19" s="535" t="s">
        <v>691</v>
      </c>
    </row>
    <row r="20" spans="1:6" s="322" customFormat="1" ht="12" customHeight="1" thickBot="1">
      <c r="A20" s="280" t="s">
        <v>9</v>
      </c>
      <c r="B20" s="281" t="s">
        <v>314</v>
      </c>
      <c r="C20" s="312">
        <f>SUM(C21:C25)</f>
        <v>0</v>
      </c>
      <c r="D20" s="312">
        <f t="shared" ref="D20:E20" si="2">SUM(D21:D25)</f>
        <v>10174</v>
      </c>
      <c r="E20" s="312">
        <f t="shared" si="2"/>
        <v>10173</v>
      </c>
      <c r="F20" s="535" t="s">
        <v>692</v>
      </c>
    </row>
    <row r="21" spans="1:6" s="322" customFormat="1" ht="12" customHeight="1">
      <c r="A21" s="275" t="s">
        <v>62</v>
      </c>
      <c r="B21" s="323" t="s">
        <v>315</v>
      </c>
      <c r="C21" s="314">
        <v>0</v>
      </c>
      <c r="D21" s="314">
        <v>0</v>
      </c>
      <c r="E21" s="297">
        <v>0</v>
      </c>
      <c r="F21" s="535" t="s">
        <v>693</v>
      </c>
    </row>
    <row r="22" spans="1:6" s="322" customFormat="1" ht="12" customHeight="1">
      <c r="A22" s="274" t="s">
        <v>63</v>
      </c>
      <c r="B22" s="324" t="s">
        <v>316</v>
      </c>
      <c r="C22" s="313">
        <v>0</v>
      </c>
      <c r="D22" s="313">
        <v>0</v>
      </c>
      <c r="E22" s="296">
        <v>0</v>
      </c>
      <c r="F22" s="535" t="s">
        <v>694</v>
      </c>
    </row>
    <row r="23" spans="1:6" s="322" customFormat="1" ht="12" customHeight="1">
      <c r="A23" s="274" t="s">
        <v>64</v>
      </c>
      <c r="B23" s="324" t="s">
        <v>317</v>
      </c>
      <c r="C23" s="313">
        <v>0</v>
      </c>
      <c r="D23" s="313">
        <v>0</v>
      </c>
      <c r="E23" s="296">
        <v>0</v>
      </c>
      <c r="F23" s="535" t="s">
        <v>695</v>
      </c>
    </row>
    <row r="24" spans="1:6" s="322" customFormat="1" ht="12" customHeight="1">
      <c r="A24" s="274" t="s">
        <v>65</v>
      </c>
      <c r="B24" s="324" t="s">
        <v>318</v>
      </c>
      <c r="C24" s="313">
        <v>0</v>
      </c>
      <c r="D24" s="313">
        <v>0</v>
      </c>
      <c r="E24" s="296">
        <v>0</v>
      </c>
      <c r="F24" s="535" t="s">
        <v>696</v>
      </c>
    </row>
    <row r="25" spans="1:6" s="322" customFormat="1" ht="12" customHeight="1">
      <c r="A25" s="274" t="s">
        <v>123</v>
      </c>
      <c r="B25" s="324" t="s">
        <v>319</v>
      </c>
      <c r="C25" s="313">
        <v>0</v>
      </c>
      <c r="D25" s="313">
        <v>10174</v>
      </c>
      <c r="E25" s="296">
        <v>10173</v>
      </c>
      <c r="F25" s="535" t="s">
        <v>697</v>
      </c>
    </row>
    <row r="26" spans="1:6" s="322" customFormat="1" ht="12" customHeight="1" thickBot="1">
      <c r="A26" s="276" t="s">
        <v>124</v>
      </c>
      <c r="B26" s="304" t="s">
        <v>320</v>
      </c>
      <c r="C26" s="315">
        <v>0</v>
      </c>
      <c r="D26" s="315">
        <v>0</v>
      </c>
      <c r="E26" s="298">
        <v>0</v>
      </c>
      <c r="F26" s="535" t="s">
        <v>698</v>
      </c>
    </row>
    <row r="27" spans="1:6" s="322" customFormat="1" ht="12" customHeight="1" thickBot="1">
      <c r="A27" s="280" t="s">
        <v>125</v>
      </c>
      <c r="B27" s="281" t="s">
        <v>321</v>
      </c>
      <c r="C27" s="318">
        <f>SUM(C28,C31,C32,C33)</f>
        <v>19180</v>
      </c>
      <c r="D27" s="318">
        <f t="shared" ref="D27:E27" si="3">SUM(D28,D31,D32,D33)</f>
        <v>17045</v>
      </c>
      <c r="E27" s="318">
        <f t="shared" si="3"/>
        <v>16731</v>
      </c>
      <c r="F27" s="535" t="s">
        <v>699</v>
      </c>
    </row>
    <row r="28" spans="1:6" s="322" customFormat="1" ht="12" customHeight="1">
      <c r="A28" s="275" t="s">
        <v>322</v>
      </c>
      <c r="B28" s="323" t="s">
        <v>323</v>
      </c>
      <c r="C28" s="331">
        <f>SUM(C29:C30)</f>
        <v>11500</v>
      </c>
      <c r="D28" s="331">
        <f t="shared" ref="D28:E28" si="4">SUM(D29:D30)</f>
        <v>9200</v>
      </c>
      <c r="E28" s="331">
        <f t="shared" si="4"/>
        <v>9188</v>
      </c>
      <c r="F28" s="535" t="s">
        <v>700</v>
      </c>
    </row>
    <row r="29" spans="1:6" s="322" customFormat="1" ht="12" customHeight="1">
      <c r="A29" s="274" t="s">
        <v>324</v>
      </c>
      <c r="B29" s="324" t="s">
        <v>325</v>
      </c>
      <c r="C29" s="313">
        <v>11500</v>
      </c>
      <c r="D29" s="313">
        <v>9200</v>
      </c>
      <c r="E29" s="296">
        <v>9188</v>
      </c>
      <c r="F29" s="535" t="s">
        <v>701</v>
      </c>
    </row>
    <row r="30" spans="1:6" s="322" customFormat="1" ht="12" customHeight="1">
      <c r="A30" s="274" t="s">
        <v>326</v>
      </c>
      <c r="B30" s="324" t="s">
        <v>327</v>
      </c>
      <c r="C30" s="313">
        <v>0</v>
      </c>
      <c r="D30" s="313">
        <v>0</v>
      </c>
      <c r="E30" s="296">
        <v>0</v>
      </c>
      <c r="F30" s="535" t="s">
        <v>702</v>
      </c>
    </row>
    <row r="31" spans="1:6" s="322" customFormat="1" ht="12" customHeight="1">
      <c r="A31" s="274" t="s">
        <v>328</v>
      </c>
      <c r="B31" s="324" t="s">
        <v>329</v>
      </c>
      <c r="C31" s="313">
        <v>6400</v>
      </c>
      <c r="D31" s="313">
        <v>6800</v>
      </c>
      <c r="E31" s="296">
        <v>6623</v>
      </c>
      <c r="F31" s="535" t="s">
        <v>703</v>
      </c>
    </row>
    <row r="32" spans="1:6" s="322" customFormat="1" ht="12" customHeight="1">
      <c r="A32" s="274" t="s">
        <v>330</v>
      </c>
      <c r="B32" s="324" t="s">
        <v>331</v>
      </c>
      <c r="C32" s="313">
        <v>650</v>
      </c>
      <c r="D32" s="313">
        <v>300</v>
      </c>
      <c r="E32" s="296">
        <v>276</v>
      </c>
      <c r="F32" s="535" t="s">
        <v>704</v>
      </c>
    </row>
    <row r="33" spans="1:6" s="322" customFormat="1" ht="12" customHeight="1" thickBot="1">
      <c r="A33" s="276" t="s">
        <v>332</v>
      </c>
      <c r="B33" s="304" t="s">
        <v>333</v>
      </c>
      <c r="C33" s="315">
        <v>630</v>
      </c>
      <c r="D33" s="315">
        <v>745</v>
      </c>
      <c r="E33" s="298">
        <v>644</v>
      </c>
      <c r="F33" s="535" t="s">
        <v>705</v>
      </c>
    </row>
    <row r="34" spans="1:6" s="322" customFormat="1" ht="12" customHeight="1" thickBot="1">
      <c r="A34" s="280" t="s">
        <v>11</v>
      </c>
      <c r="B34" s="281" t="s">
        <v>334</v>
      </c>
      <c r="C34" s="312">
        <f>SUM(C35:C44)</f>
        <v>11420</v>
      </c>
      <c r="D34" s="312">
        <f t="shared" ref="D34:E34" si="5">SUM(D35:D44)</f>
        <v>13779</v>
      </c>
      <c r="E34" s="312">
        <f t="shared" si="5"/>
        <v>13406</v>
      </c>
      <c r="F34" s="535" t="s">
        <v>706</v>
      </c>
    </row>
    <row r="35" spans="1:6" s="322" customFormat="1" ht="12" customHeight="1">
      <c r="A35" s="275" t="s">
        <v>66</v>
      </c>
      <c r="B35" s="323" t="s">
        <v>335</v>
      </c>
      <c r="C35" s="314">
        <v>0</v>
      </c>
      <c r="D35" s="314">
        <v>0</v>
      </c>
      <c r="E35" s="297">
        <v>0</v>
      </c>
      <c r="F35" s="535" t="s">
        <v>707</v>
      </c>
    </row>
    <row r="36" spans="1:6" s="322" customFormat="1" ht="12" customHeight="1">
      <c r="A36" s="274" t="s">
        <v>67</v>
      </c>
      <c r="B36" s="324" t="s">
        <v>336</v>
      </c>
      <c r="C36" s="313">
        <v>350</v>
      </c>
      <c r="D36" s="313">
        <v>642</v>
      </c>
      <c r="E36" s="296">
        <v>555</v>
      </c>
      <c r="F36" s="535" t="s">
        <v>708</v>
      </c>
    </row>
    <row r="37" spans="1:6" s="322" customFormat="1" ht="12" customHeight="1">
      <c r="A37" s="274" t="s">
        <v>68</v>
      </c>
      <c r="B37" s="324" t="s">
        <v>337</v>
      </c>
      <c r="C37" s="313">
        <v>2790</v>
      </c>
      <c r="D37" s="313">
        <v>1479</v>
      </c>
      <c r="E37" s="296">
        <v>1465</v>
      </c>
      <c r="F37" s="535" t="s">
        <v>709</v>
      </c>
    </row>
    <row r="38" spans="1:6" s="322" customFormat="1" ht="12" customHeight="1">
      <c r="A38" s="274" t="s">
        <v>127</v>
      </c>
      <c r="B38" s="324" t="s">
        <v>338</v>
      </c>
      <c r="C38" s="313">
        <v>2185</v>
      </c>
      <c r="D38" s="313">
        <v>1911</v>
      </c>
      <c r="E38" s="296">
        <v>1904</v>
      </c>
      <c r="F38" s="535" t="s">
        <v>710</v>
      </c>
    </row>
    <row r="39" spans="1:6" s="322" customFormat="1" ht="12" customHeight="1">
      <c r="A39" s="274" t="s">
        <v>128</v>
      </c>
      <c r="B39" s="324" t="s">
        <v>339</v>
      </c>
      <c r="C39" s="313">
        <v>4638</v>
      </c>
      <c r="D39" s="313">
        <v>5738</v>
      </c>
      <c r="E39" s="296">
        <v>5731</v>
      </c>
      <c r="F39" s="535" t="s">
        <v>711</v>
      </c>
    </row>
    <row r="40" spans="1:6" s="322" customFormat="1" ht="12" customHeight="1">
      <c r="A40" s="274" t="s">
        <v>129</v>
      </c>
      <c r="B40" s="324" t="s">
        <v>340</v>
      </c>
      <c r="C40" s="313">
        <v>1387</v>
      </c>
      <c r="D40" s="313">
        <v>2039</v>
      </c>
      <c r="E40" s="296">
        <v>1881</v>
      </c>
      <c r="F40" s="535" t="s">
        <v>712</v>
      </c>
    </row>
    <row r="41" spans="1:6" s="322" customFormat="1" ht="12" customHeight="1">
      <c r="A41" s="274" t="s">
        <v>130</v>
      </c>
      <c r="B41" s="324" t="s">
        <v>341</v>
      </c>
      <c r="C41" s="313">
        <v>0</v>
      </c>
      <c r="D41" s="313">
        <v>0</v>
      </c>
      <c r="E41" s="296">
        <v>0</v>
      </c>
      <c r="F41" s="535" t="s">
        <v>713</v>
      </c>
    </row>
    <row r="42" spans="1:6" s="322" customFormat="1" ht="12" customHeight="1">
      <c r="A42" s="274" t="s">
        <v>131</v>
      </c>
      <c r="B42" s="324" t="s">
        <v>342</v>
      </c>
      <c r="C42" s="313">
        <v>70</v>
      </c>
      <c r="D42" s="313">
        <v>127</v>
      </c>
      <c r="E42" s="296">
        <v>106</v>
      </c>
      <c r="F42" s="535" t="s">
        <v>714</v>
      </c>
    </row>
    <row r="43" spans="1:6" s="322" customFormat="1" ht="12" customHeight="1">
      <c r="A43" s="274" t="s">
        <v>343</v>
      </c>
      <c r="B43" s="324" t="s">
        <v>344</v>
      </c>
      <c r="C43" s="316">
        <v>0</v>
      </c>
      <c r="D43" s="316">
        <v>0</v>
      </c>
      <c r="E43" s="299">
        <v>0</v>
      </c>
      <c r="F43" s="535" t="s">
        <v>715</v>
      </c>
    </row>
    <row r="44" spans="1:6" s="322" customFormat="1" ht="12" customHeight="1" thickBot="1">
      <c r="A44" s="276" t="s">
        <v>345</v>
      </c>
      <c r="B44" s="325" t="s">
        <v>346</v>
      </c>
      <c r="C44" s="317">
        <v>0</v>
      </c>
      <c r="D44" s="317">
        <v>1843</v>
      </c>
      <c r="E44" s="300">
        <v>1764</v>
      </c>
      <c r="F44" s="535" t="s">
        <v>716</v>
      </c>
    </row>
    <row r="45" spans="1:6" s="322" customFormat="1" ht="12" customHeight="1" thickBot="1">
      <c r="A45" s="280" t="s">
        <v>12</v>
      </c>
      <c r="B45" s="281" t="s">
        <v>347</v>
      </c>
      <c r="C45" s="312">
        <f>SUM(C46:C50)</f>
        <v>0</v>
      </c>
      <c r="D45" s="312">
        <f t="shared" ref="D45:E45" si="6">SUM(D46:D50)</f>
        <v>0</v>
      </c>
      <c r="E45" s="312">
        <f t="shared" si="6"/>
        <v>0</v>
      </c>
      <c r="F45" s="535" t="s">
        <v>717</v>
      </c>
    </row>
    <row r="46" spans="1:6" s="322" customFormat="1" ht="12" customHeight="1">
      <c r="A46" s="275" t="s">
        <v>69</v>
      </c>
      <c r="B46" s="323" t="s">
        <v>348</v>
      </c>
      <c r="C46" s="333">
        <v>0</v>
      </c>
      <c r="D46" s="333">
        <v>0</v>
      </c>
      <c r="E46" s="301">
        <v>0</v>
      </c>
      <c r="F46" s="535" t="s">
        <v>718</v>
      </c>
    </row>
    <row r="47" spans="1:6" s="322" customFormat="1" ht="12" customHeight="1">
      <c r="A47" s="274" t="s">
        <v>70</v>
      </c>
      <c r="B47" s="324" t="s">
        <v>349</v>
      </c>
      <c r="C47" s="316">
        <v>0</v>
      </c>
      <c r="D47" s="316">
        <v>0</v>
      </c>
      <c r="E47" s="299">
        <v>0</v>
      </c>
      <c r="F47" s="535" t="s">
        <v>719</v>
      </c>
    </row>
    <row r="48" spans="1:6" s="322" customFormat="1" ht="12" customHeight="1">
      <c r="A48" s="274" t="s">
        <v>350</v>
      </c>
      <c r="B48" s="324" t="s">
        <v>351</v>
      </c>
      <c r="C48" s="316">
        <v>0</v>
      </c>
      <c r="D48" s="316">
        <v>0</v>
      </c>
      <c r="E48" s="299">
        <v>0</v>
      </c>
      <c r="F48" s="535" t="s">
        <v>720</v>
      </c>
    </row>
    <row r="49" spans="1:6" s="322" customFormat="1" ht="12" customHeight="1">
      <c r="A49" s="274" t="s">
        <v>352</v>
      </c>
      <c r="B49" s="324" t="s">
        <v>353</v>
      </c>
      <c r="C49" s="316">
        <v>0</v>
      </c>
      <c r="D49" s="316">
        <v>0</v>
      </c>
      <c r="E49" s="299">
        <v>0</v>
      </c>
      <c r="F49" s="535" t="s">
        <v>721</v>
      </c>
    </row>
    <row r="50" spans="1:6" s="322" customFormat="1" ht="12" customHeight="1" thickBot="1">
      <c r="A50" s="276" t="s">
        <v>354</v>
      </c>
      <c r="B50" s="325" t="s">
        <v>355</v>
      </c>
      <c r="C50" s="317">
        <v>0</v>
      </c>
      <c r="D50" s="317">
        <v>0</v>
      </c>
      <c r="E50" s="300">
        <v>0</v>
      </c>
      <c r="F50" s="535" t="s">
        <v>722</v>
      </c>
    </row>
    <row r="51" spans="1:6" s="322" customFormat="1" ht="17.25" customHeight="1" thickBot="1">
      <c r="A51" s="280" t="s">
        <v>132</v>
      </c>
      <c r="B51" s="281" t="s">
        <v>356</v>
      </c>
      <c r="C51" s="312">
        <f>SUM(C52:C55)</f>
        <v>6443</v>
      </c>
      <c r="D51" s="312">
        <f t="shared" ref="D51:E51" si="7">SUM(D52:D55)</f>
        <v>6593</v>
      </c>
      <c r="E51" s="312">
        <f t="shared" si="7"/>
        <v>91</v>
      </c>
      <c r="F51" s="535" t="s">
        <v>723</v>
      </c>
    </row>
    <row r="52" spans="1:6" s="322" customFormat="1" ht="12" customHeight="1">
      <c r="A52" s="275" t="s">
        <v>71</v>
      </c>
      <c r="B52" s="323" t="s">
        <v>357</v>
      </c>
      <c r="C52" s="314">
        <v>0</v>
      </c>
      <c r="D52" s="314">
        <v>0</v>
      </c>
      <c r="E52" s="297">
        <v>0</v>
      </c>
      <c r="F52" s="535" t="s">
        <v>724</v>
      </c>
    </row>
    <row r="53" spans="1:6" s="322" customFormat="1" ht="12" customHeight="1">
      <c r="A53" s="274" t="s">
        <v>72</v>
      </c>
      <c r="B53" s="324" t="s">
        <v>358</v>
      </c>
      <c r="C53" s="313">
        <v>0</v>
      </c>
      <c r="D53" s="313">
        <v>0</v>
      </c>
      <c r="E53" s="296">
        <v>0</v>
      </c>
      <c r="F53" s="535" t="s">
        <v>725</v>
      </c>
    </row>
    <row r="54" spans="1:6" s="322" customFormat="1" ht="12" customHeight="1">
      <c r="A54" s="274" t="s">
        <v>359</v>
      </c>
      <c r="B54" s="324" t="s">
        <v>360</v>
      </c>
      <c r="C54" s="313">
        <v>6443</v>
      </c>
      <c r="D54" s="313">
        <v>6593</v>
      </c>
      <c r="E54" s="296">
        <v>91</v>
      </c>
      <c r="F54" s="535" t="s">
        <v>726</v>
      </c>
    </row>
    <row r="55" spans="1:6" s="322" customFormat="1" ht="12" customHeight="1" thickBot="1">
      <c r="A55" s="276" t="s">
        <v>361</v>
      </c>
      <c r="B55" s="325" t="s">
        <v>362</v>
      </c>
      <c r="C55" s="315">
        <v>0</v>
      </c>
      <c r="D55" s="315">
        <v>0</v>
      </c>
      <c r="E55" s="298">
        <v>0</v>
      </c>
      <c r="F55" s="535" t="s">
        <v>727</v>
      </c>
    </row>
    <row r="56" spans="1:6" s="322" customFormat="1" ht="12" customHeight="1" thickBot="1">
      <c r="A56" s="280" t="s">
        <v>14</v>
      </c>
      <c r="B56" s="302" t="s">
        <v>363</v>
      </c>
      <c r="C56" s="312">
        <f>SUM(C57:C59)</f>
        <v>9218</v>
      </c>
      <c r="D56" s="312">
        <f t="shared" ref="D56:E56" si="8">SUM(D57:D59)</f>
        <v>4466</v>
      </c>
      <c r="E56" s="312">
        <f t="shared" si="8"/>
        <v>4461</v>
      </c>
      <c r="F56" s="535" t="s">
        <v>728</v>
      </c>
    </row>
    <row r="57" spans="1:6" s="322" customFormat="1" ht="12" customHeight="1">
      <c r="A57" s="275" t="s">
        <v>133</v>
      </c>
      <c r="B57" s="323" t="s">
        <v>364</v>
      </c>
      <c r="C57" s="316">
        <v>0</v>
      </c>
      <c r="D57" s="316">
        <v>0</v>
      </c>
      <c r="E57" s="299">
        <v>0</v>
      </c>
      <c r="F57" s="535" t="s">
        <v>729</v>
      </c>
    </row>
    <row r="58" spans="1:6" s="322" customFormat="1" ht="12" customHeight="1">
      <c r="A58" s="274" t="s">
        <v>134</v>
      </c>
      <c r="B58" s="324" t="s">
        <v>365</v>
      </c>
      <c r="C58" s="316">
        <v>164</v>
      </c>
      <c r="D58" s="316">
        <v>204</v>
      </c>
      <c r="E58" s="299">
        <v>201</v>
      </c>
      <c r="F58" s="535" t="s">
        <v>730</v>
      </c>
    </row>
    <row r="59" spans="1:6" s="322" customFormat="1" ht="12" customHeight="1">
      <c r="A59" s="274" t="s">
        <v>163</v>
      </c>
      <c r="B59" s="324" t="s">
        <v>366</v>
      </c>
      <c r="C59" s="316">
        <v>9054</v>
      </c>
      <c r="D59" s="316">
        <v>4262</v>
      </c>
      <c r="E59" s="299">
        <v>4260</v>
      </c>
      <c r="F59" s="535" t="s">
        <v>731</v>
      </c>
    </row>
    <row r="60" spans="1:6" s="322" customFormat="1" ht="12" customHeight="1" thickBot="1">
      <c r="A60" s="276" t="s">
        <v>367</v>
      </c>
      <c r="B60" s="325" t="s">
        <v>368</v>
      </c>
      <c r="C60" s="316">
        <v>0</v>
      </c>
      <c r="D60" s="316">
        <v>0</v>
      </c>
      <c r="E60" s="299">
        <v>0</v>
      </c>
      <c r="F60" s="535" t="s">
        <v>732</v>
      </c>
    </row>
    <row r="61" spans="1:6" s="322" customFormat="1" ht="12" customHeight="1" thickBot="1">
      <c r="A61" s="280" t="s">
        <v>15</v>
      </c>
      <c r="B61" s="281" t="s">
        <v>369</v>
      </c>
      <c r="C61" s="318">
        <f>SUM(C56,C51,C45,C34,C27,C20,C13,C6)</f>
        <v>143734</v>
      </c>
      <c r="D61" s="318">
        <f t="shared" ref="D61:E61" si="9">SUM(D56,D51,D45,D34,D27,D20,D13,D6)</f>
        <v>165107</v>
      </c>
      <c r="E61" s="318">
        <f t="shared" si="9"/>
        <v>157322</v>
      </c>
      <c r="F61" s="535" t="s">
        <v>733</v>
      </c>
    </row>
    <row r="62" spans="1:6" s="322" customFormat="1" ht="12" customHeight="1" thickBot="1">
      <c r="A62" s="334" t="s">
        <v>370</v>
      </c>
      <c r="B62" s="302" t="s">
        <v>371</v>
      </c>
      <c r="C62" s="312">
        <f>SUM(C63:C65)</f>
        <v>0</v>
      </c>
      <c r="D62" s="312">
        <f t="shared" ref="D62:E62" si="10">SUM(D63:D65)</f>
        <v>25702</v>
      </c>
      <c r="E62" s="312">
        <f t="shared" si="10"/>
        <v>25702</v>
      </c>
      <c r="F62" s="535" t="s">
        <v>734</v>
      </c>
    </row>
    <row r="63" spans="1:6" s="322" customFormat="1" ht="12" customHeight="1">
      <c r="A63" s="275" t="s">
        <v>372</v>
      </c>
      <c r="B63" s="323" t="s">
        <v>373</v>
      </c>
      <c r="C63" s="316">
        <v>0</v>
      </c>
      <c r="D63" s="316">
        <v>0</v>
      </c>
      <c r="E63" s="299">
        <v>0</v>
      </c>
      <c r="F63" s="535" t="s">
        <v>735</v>
      </c>
    </row>
    <row r="64" spans="1:6" s="322" customFormat="1" ht="12" customHeight="1">
      <c r="A64" s="274" t="s">
        <v>374</v>
      </c>
      <c r="B64" s="324" t="s">
        <v>375</v>
      </c>
      <c r="C64" s="316">
        <v>0</v>
      </c>
      <c r="D64" s="316">
        <v>25702</v>
      </c>
      <c r="E64" s="299">
        <v>25702</v>
      </c>
      <c r="F64" s="535" t="s">
        <v>736</v>
      </c>
    </row>
    <row r="65" spans="1:6" s="322" customFormat="1" ht="12" customHeight="1" thickBot="1">
      <c r="A65" s="276" t="s">
        <v>376</v>
      </c>
      <c r="B65" s="262" t="s">
        <v>421</v>
      </c>
      <c r="C65" s="316">
        <v>0</v>
      </c>
      <c r="D65" s="316">
        <v>0</v>
      </c>
      <c r="E65" s="299">
        <v>0</v>
      </c>
      <c r="F65" s="535" t="s">
        <v>737</v>
      </c>
    </row>
    <row r="66" spans="1:6" s="322" customFormat="1" ht="12" customHeight="1" thickBot="1">
      <c r="A66" s="334" t="s">
        <v>378</v>
      </c>
      <c r="B66" s="302" t="s">
        <v>379</v>
      </c>
      <c r="C66" s="312"/>
      <c r="D66" s="312"/>
      <c r="E66" s="295"/>
      <c r="F66" s="535" t="s">
        <v>738</v>
      </c>
    </row>
    <row r="67" spans="1:6" s="322" customFormat="1" ht="13.5" customHeight="1">
      <c r="A67" s="275" t="s">
        <v>110</v>
      </c>
      <c r="B67" s="323" t="s">
        <v>380</v>
      </c>
      <c r="C67" s="316">
        <v>0</v>
      </c>
      <c r="D67" s="316">
        <v>0</v>
      </c>
      <c r="E67" s="299">
        <v>0</v>
      </c>
      <c r="F67" s="535" t="s">
        <v>739</v>
      </c>
    </row>
    <row r="68" spans="1:6" s="322" customFormat="1" ht="12" customHeight="1">
      <c r="A68" s="274" t="s">
        <v>111</v>
      </c>
      <c r="B68" s="324" t="s">
        <v>381</v>
      </c>
      <c r="C68" s="316">
        <v>0</v>
      </c>
      <c r="D68" s="316">
        <v>0</v>
      </c>
      <c r="E68" s="299">
        <v>0</v>
      </c>
      <c r="F68" s="535" t="s">
        <v>740</v>
      </c>
    </row>
    <row r="69" spans="1:6" s="322" customFormat="1" ht="12" customHeight="1">
      <c r="A69" s="274" t="s">
        <v>382</v>
      </c>
      <c r="B69" s="324" t="s">
        <v>383</v>
      </c>
      <c r="C69" s="316">
        <v>0</v>
      </c>
      <c r="D69" s="316">
        <v>0</v>
      </c>
      <c r="E69" s="299">
        <v>0</v>
      </c>
      <c r="F69" s="535" t="s">
        <v>741</v>
      </c>
    </row>
    <row r="70" spans="1:6" s="322" customFormat="1" ht="12" customHeight="1" thickBot="1">
      <c r="A70" s="276" t="s">
        <v>384</v>
      </c>
      <c r="B70" s="325" t="s">
        <v>385</v>
      </c>
      <c r="C70" s="316">
        <v>0</v>
      </c>
      <c r="D70" s="316">
        <v>0</v>
      </c>
      <c r="E70" s="299">
        <v>0</v>
      </c>
      <c r="F70" s="535" t="s">
        <v>742</v>
      </c>
    </row>
    <row r="71" spans="1:6" s="322" customFormat="1" ht="12" customHeight="1" thickBot="1">
      <c r="A71" s="334" t="s">
        <v>386</v>
      </c>
      <c r="B71" s="302" t="s">
        <v>387</v>
      </c>
      <c r="C71" s="312">
        <f>SUM(C72:C73)</f>
        <v>0</v>
      </c>
      <c r="D71" s="312">
        <f t="shared" ref="D71:F71" si="11">SUM(D72:D73)</f>
        <v>6192</v>
      </c>
      <c r="E71" s="312">
        <f t="shared" si="11"/>
        <v>6192</v>
      </c>
      <c r="F71" s="312">
        <f t="shared" si="11"/>
        <v>0</v>
      </c>
    </row>
    <row r="72" spans="1:6" s="322" customFormat="1" ht="12" customHeight="1">
      <c r="A72" s="275" t="s">
        <v>388</v>
      </c>
      <c r="B72" s="323" t="s">
        <v>389</v>
      </c>
      <c r="C72" s="316">
        <v>0</v>
      </c>
      <c r="D72" s="316">
        <v>6192</v>
      </c>
      <c r="E72" s="299">
        <v>6192</v>
      </c>
      <c r="F72" s="535" t="s">
        <v>744</v>
      </c>
    </row>
    <row r="73" spans="1:6" s="322" customFormat="1" ht="12" customHeight="1" thickBot="1">
      <c r="A73" s="276" t="s">
        <v>390</v>
      </c>
      <c r="B73" s="325" t="s">
        <v>391</v>
      </c>
      <c r="C73" s="316">
        <v>0</v>
      </c>
      <c r="D73" s="316">
        <v>0</v>
      </c>
      <c r="E73" s="299">
        <v>0</v>
      </c>
      <c r="F73" s="535" t="s">
        <v>745</v>
      </c>
    </row>
    <row r="74" spans="1:6" s="322" customFormat="1" ht="12" customHeight="1" thickBot="1">
      <c r="A74" s="334" t="s">
        <v>392</v>
      </c>
      <c r="B74" s="302" t="s">
        <v>393</v>
      </c>
      <c r="C74" s="312">
        <f>SUM(C75:C77)</f>
        <v>0</v>
      </c>
      <c r="D74" s="312">
        <f t="shared" ref="D74:E74" si="12">SUM(D75:D77)</f>
        <v>3471</v>
      </c>
      <c r="E74" s="312">
        <f t="shared" si="12"/>
        <v>3471</v>
      </c>
      <c r="F74" s="535" t="s">
        <v>746</v>
      </c>
    </row>
    <row r="75" spans="1:6" s="322" customFormat="1" ht="12" customHeight="1">
      <c r="A75" s="275" t="s">
        <v>394</v>
      </c>
      <c r="B75" s="323" t="s">
        <v>395</v>
      </c>
      <c r="C75" s="316">
        <v>0</v>
      </c>
      <c r="D75" s="316">
        <v>3471</v>
      </c>
      <c r="E75" s="299">
        <v>3471</v>
      </c>
      <c r="F75" s="535" t="s">
        <v>747</v>
      </c>
    </row>
    <row r="76" spans="1:6" s="322" customFormat="1" ht="12" customHeight="1">
      <c r="A76" s="274" t="s">
        <v>396</v>
      </c>
      <c r="B76" s="324" t="s">
        <v>397</v>
      </c>
      <c r="C76" s="316">
        <v>0</v>
      </c>
      <c r="D76" s="316">
        <v>0</v>
      </c>
      <c r="E76" s="299">
        <v>0</v>
      </c>
      <c r="F76" s="535" t="s">
        <v>748</v>
      </c>
    </row>
    <row r="77" spans="1:6" s="322" customFormat="1" ht="12" customHeight="1" thickBot="1">
      <c r="A77" s="276" t="s">
        <v>398</v>
      </c>
      <c r="B77" s="304" t="s">
        <v>399</v>
      </c>
      <c r="C77" s="316">
        <v>0</v>
      </c>
      <c r="D77" s="316">
        <v>0</v>
      </c>
      <c r="E77" s="299">
        <v>0</v>
      </c>
      <c r="F77" s="535" t="s">
        <v>749</v>
      </c>
    </row>
    <row r="78" spans="1:6" s="322" customFormat="1" ht="12" customHeight="1" thickBot="1">
      <c r="A78" s="334" t="s">
        <v>400</v>
      </c>
      <c r="B78" s="302" t="s">
        <v>401</v>
      </c>
      <c r="C78" s="312"/>
      <c r="D78" s="312"/>
      <c r="E78" s="295"/>
      <c r="F78" s="535" t="s">
        <v>750</v>
      </c>
    </row>
    <row r="79" spans="1:6" s="322" customFormat="1" ht="12" customHeight="1">
      <c r="A79" s="326" t="s">
        <v>402</v>
      </c>
      <c r="B79" s="323" t="s">
        <v>403</v>
      </c>
      <c r="C79" s="316">
        <v>0</v>
      </c>
      <c r="D79" s="316">
        <v>0</v>
      </c>
      <c r="E79" s="299">
        <v>0</v>
      </c>
      <c r="F79" s="535" t="s">
        <v>751</v>
      </c>
    </row>
    <row r="80" spans="1:6" s="322" customFormat="1" ht="12" customHeight="1">
      <c r="A80" s="327" t="s">
        <v>404</v>
      </c>
      <c r="B80" s="324" t="s">
        <v>405</v>
      </c>
      <c r="C80" s="316">
        <v>0</v>
      </c>
      <c r="D80" s="316">
        <v>0</v>
      </c>
      <c r="E80" s="299">
        <v>0</v>
      </c>
      <c r="F80" s="535" t="s">
        <v>752</v>
      </c>
    </row>
    <row r="81" spans="1:6" s="322" customFormat="1" ht="12" customHeight="1">
      <c r="A81" s="327" t="s">
        <v>406</v>
      </c>
      <c r="B81" s="324" t="s">
        <v>407</v>
      </c>
      <c r="C81" s="316">
        <v>0</v>
      </c>
      <c r="D81" s="316">
        <v>0</v>
      </c>
      <c r="E81" s="299">
        <v>0</v>
      </c>
      <c r="F81" s="535" t="s">
        <v>753</v>
      </c>
    </row>
    <row r="82" spans="1:6" s="322" customFormat="1" ht="12" customHeight="1" thickBot="1">
      <c r="A82" s="335" t="s">
        <v>408</v>
      </c>
      <c r="B82" s="304" t="s">
        <v>409</v>
      </c>
      <c r="C82" s="316">
        <v>0</v>
      </c>
      <c r="D82" s="316">
        <v>0</v>
      </c>
      <c r="E82" s="299">
        <v>0</v>
      </c>
      <c r="F82" s="535" t="s">
        <v>754</v>
      </c>
    </row>
    <row r="83" spans="1:6" s="322" customFormat="1" ht="12" customHeight="1" thickBot="1">
      <c r="A83" s="334" t="s">
        <v>410</v>
      </c>
      <c r="B83" s="302" t="s">
        <v>411</v>
      </c>
      <c r="C83" s="337">
        <v>0</v>
      </c>
      <c r="D83" s="337">
        <v>0</v>
      </c>
      <c r="E83" s="338">
        <v>0</v>
      </c>
      <c r="F83" s="535" t="s">
        <v>755</v>
      </c>
    </row>
    <row r="84" spans="1:6" s="322" customFormat="1" ht="12" customHeight="1" thickBot="1">
      <c r="A84" s="334" t="s">
        <v>412</v>
      </c>
      <c r="B84" s="260" t="s">
        <v>413</v>
      </c>
      <c r="C84" s="318">
        <f>SUM(C83,C78,C74,C71,C66,C62)</f>
        <v>0</v>
      </c>
      <c r="D84" s="318">
        <f t="shared" ref="D84:E84" si="13">SUM(D83,D78,D74,D71,D66,D62)</f>
        <v>35365</v>
      </c>
      <c r="E84" s="318">
        <f t="shared" si="13"/>
        <v>35365</v>
      </c>
      <c r="F84" s="535" t="s">
        <v>756</v>
      </c>
    </row>
    <row r="85" spans="1:6" s="322" customFormat="1" ht="12" customHeight="1" thickBot="1">
      <c r="A85" s="336" t="s">
        <v>414</v>
      </c>
      <c r="B85" s="263" t="s">
        <v>415</v>
      </c>
      <c r="C85" s="318">
        <f>SUM(C84,C61)</f>
        <v>143734</v>
      </c>
      <c r="D85" s="318">
        <f>SUM(D84,D61)</f>
        <v>200472</v>
      </c>
      <c r="E85" s="318">
        <f t="shared" ref="E85" si="14">SUM(E84,E61)</f>
        <v>192687</v>
      </c>
      <c r="F85" s="535" t="s">
        <v>757</v>
      </c>
    </row>
    <row r="86" spans="1:6" s="322" customFormat="1" ht="12" customHeight="1">
      <c r="A86" s="258"/>
      <c r="B86" s="258"/>
      <c r="C86" s="259"/>
      <c r="D86" s="259"/>
      <c r="E86" s="259"/>
      <c r="F86" s="535"/>
    </row>
    <row r="87" spans="1:6" ht="16.5" customHeight="1">
      <c r="A87" s="639" t="s">
        <v>36</v>
      </c>
      <c r="B87" s="639"/>
      <c r="C87" s="639"/>
      <c r="D87" s="639"/>
      <c r="E87" s="639"/>
      <c r="F87" s="533"/>
    </row>
    <row r="88" spans="1:6" s="328" customFormat="1" ht="16.5" customHeight="1" thickBot="1">
      <c r="A88" s="47" t="s">
        <v>114</v>
      </c>
      <c r="B88" s="47"/>
      <c r="C88" s="289"/>
      <c r="D88" s="289"/>
      <c r="E88" s="289" t="s">
        <v>162</v>
      </c>
      <c r="F88" s="536"/>
    </row>
    <row r="89" spans="1:6" s="328" customFormat="1" ht="16.5" customHeight="1">
      <c r="A89" s="640" t="s">
        <v>61</v>
      </c>
      <c r="B89" s="642" t="s">
        <v>183</v>
      </c>
      <c r="C89" s="644" t="str">
        <f>+C3</f>
        <v>2014. évi</v>
      </c>
      <c r="D89" s="644"/>
      <c r="E89" s="645"/>
      <c r="F89" s="536"/>
    </row>
    <row r="90" spans="1:6" ht="38.1" customHeight="1" thickBot="1">
      <c r="A90" s="641"/>
      <c r="B90" s="643"/>
      <c r="C90" s="546" t="s">
        <v>184</v>
      </c>
      <c r="D90" s="546" t="s">
        <v>189</v>
      </c>
      <c r="E90" s="49" t="s">
        <v>190</v>
      </c>
      <c r="F90" s="533"/>
    </row>
    <row r="91" spans="1:6" s="321" customFormat="1" ht="12" customHeight="1" thickBot="1">
      <c r="A91" s="285" t="s">
        <v>416</v>
      </c>
      <c r="B91" s="286" t="s">
        <v>417</v>
      </c>
      <c r="C91" s="286" t="s">
        <v>418</v>
      </c>
      <c r="D91" s="286" t="s">
        <v>419</v>
      </c>
      <c r="E91" s="287" t="s">
        <v>420</v>
      </c>
      <c r="F91" s="534"/>
    </row>
    <row r="92" spans="1:6" ht="12" customHeight="1" thickBot="1">
      <c r="A92" s="282" t="s">
        <v>7</v>
      </c>
      <c r="B92" s="284" t="s">
        <v>422</v>
      </c>
      <c r="C92" s="311">
        <f>SUM(C93:C97)</f>
        <v>131428</v>
      </c>
      <c r="D92" s="311">
        <f t="shared" ref="D92:E92" si="15">SUM(D93:D97)</f>
        <v>154816</v>
      </c>
      <c r="E92" s="311">
        <f t="shared" si="15"/>
        <v>130138</v>
      </c>
      <c r="F92" s="533" t="s">
        <v>678</v>
      </c>
    </row>
    <row r="93" spans="1:6" ht="12" customHeight="1">
      <c r="A93" s="277" t="s">
        <v>73</v>
      </c>
      <c r="B93" s="270" t="s">
        <v>37</v>
      </c>
      <c r="C93" s="99">
        <v>49316</v>
      </c>
      <c r="D93" s="99">
        <v>60873</v>
      </c>
      <c r="E93" s="266">
        <v>55070</v>
      </c>
      <c r="F93" s="533" t="s">
        <v>679</v>
      </c>
    </row>
    <row r="94" spans="1:6" ht="12" customHeight="1">
      <c r="A94" s="274" t="s">
        <v>74</v>
      </c>
      <c r="B94" s="268" t="s">
        <v>135</v>
      </c>
      <c r="C94" s="313">
        <v>13027</v>
      </c>
      <c r="D94" s="313">
        <v>15209</v>
      </c>
      <c r="E94" s="296">
        <v>13038</v>
      </c>
      <c r="F94" s="533" t="s">
        <v>680</v>
      </c>
    </row>
    <row r="95" spans="1:6" ht="12" customHeight="1">
      <c r="A95" s="274" t="s">
        <v>75</v>
      </c>
      <c r="B95" s="268" t="s">
        <v>102</v>
      </c>
      <c r="C95" s="315">
        <v>48529</v>
      </c>
      <c r="D95" s="315">
        <v>51893</v>
      </c>
      <c r="E95" s="298">
        <v>41652</v>
      </c>
      <c r="F95" s="533" t="s">
        <v>681</v>
      </c>
    </row>
    <row r="96" spans="1:6" ht="12" customHeight="1">
      <c r="A96" s="274" t="s">
        <v>76</v>
      </c>
      <c r="B96" s="271" t="s">
        <v>136</v>
      </c>
      <c r="C96" s="315">
        <v>14638</v>
      </c>
      <c r="D96" s="315">
        <v>16501</v>
      </c>
      <c r="E96" s="298">
        <v>13320</v>
      </c>
      <c r="F96" s="533" t="s">
        <v>682</v>
      </c>
    </row>
    <row r="97" spans="1:6" ht="12" customHeight="1">
      <c r="A97" s="274" t="s">
        <v>85</v>
      </c>
      <c r="B97" s="279" t="s">
        <v>137</v>
      </c>
      <c r="C97" s="315">
        <f>SUM(C102:C107)</f>
        <v>5918</v>
      </c>
      <c r="D97" s="315">
        <f t="shared" ref="D97:E97" si="16">SUM(D102:D107)</f>
        <v>10340</v>
      </c>
      <c r="E97" s="315">
        <f t="shared" si="16"/>
        <v>7058</v>
      </c>
      <c r="F97" s="533" t="s">
        <v>683</v>
      </c>
    </row>
    <row r="98" spans="1:6" ht="12" customHeight="1">
      <c r="A98" s="274" t="s">
        <v>77</v>
      </c>
      <c r="B98" s="268" t="s">
        <v>423</v>
      </c>
      <c r="C98" s="315">
        <v>0</v>
      </c>
      <c r="D98" s="315">
        <v>0</v>
      </c>
      <c r="E98" s="298">
        <v>0</v>
      </c>
      <c r="F98" s="533" t="s">
        <v>684</v>
      </c>
    </row>
    <row r="99" spans="1:6" ht="12" customHeight="1">
      <c r="A99" s="274" t="s">
        <v>78</v>
      </c>
      <c r="B99" s="291" t="s">
        <v>424</v>
      </c>
      <c r="C99" s="315">
        <v>0</v>
      </c>
      <c r="D99" s="315">
        <v>0</v>
      </c>
      <c r="E99" s="298">
        <v>0</v>
      </c>
      <c r="F99" s="533" t="s">
        <v>685</v>
      </c>
    </row>
    <row r="100" spans="1:6" ht="12" customHeight="1">
      <c r="A100" s="274" t="s">
        <v>86</v>
      </c>
      <c r="B100" s="292" t="s">
        <v>425</v>
      </c>
      <c r="C100" s="315">
        <v>0</v>
      </c>
      <c r="D100" s="315">
        <v>0</v>
      </c>
      <c r="E100" s="298">
        <v>0</v>
      </c>
      <c r="F100" s="533" t="s">
        <v>686</v>
      </c>
    </row>
    <row r="101" spans="1:6" ht="12" customHeight="1">
      <c r="A101" s="274" t="s">
        <v>87</v>
      </c>
      <c r="B101" s="292" t="s">
        <v>426</v>
      </c>
      <c r="C101" s="315">
        <v>0</v>
      </c>
      <c r="D101" s="315">
        <v>0</v>
      </c>
      <c r="E101" s="298">
        <v>0</v>
      </c>
      <c r="F101" s="533" t="s">
        <v>687</v>
      </c>
    </row>
    <row r="102" spans="1:6" ht="12" customHeight="1">
      <c r="A102" s="274" t="s">
        <v>88</v>
      </c>
      <c r="B102" s="291" t="s">
        <v>427</v>
      </c>
      <c r="C102" s="315">
        <v>3710</v>
      </c>
      <c r="D102" s="315">
        <v>7852</v>
      </c>
      <c r="E102" s="298">
        <v>4921</v>
      </c>
      <c r="F102" s="533" t="s">
        <v>688</v>
      </c>
    </row>
    <row r="103" spans="1:6" ht="12" customHeight="1">
      <c r="A103" s="274" t="s">
        <v>89</v>
      </c>
      <c r="B103" s="291" t="s">
        <v>428</v>
      </c>
      <c r="C103" s="315">
        <v>0</v>
      </c>
      <c r="D103" s="315">
        <v>0</v>
      </c>
      <c r="E103" s="298">
        <v>0</v>
      </c>
      <c r="F103" s="533" t="s">
        <v>689</v>
      </c>
    </row>
    <row r="104" spans="1:6" ht="12" customHeight="1">
      <c r="A104" s="274" t="s">
        <v>91</v>
      </c>
      <c r="B104" s="292" t="s">
        <v>429</v>
      </c>
      <c r="C104" s="315">
        <v>0</v>
      </c>
      <c r="D104" s="315">
        <v>0</v>
      </c>
      <c r="E104" s="298">
        <v>0</v>
      </c>
      <c r="F104" s="533" t="s">
        <v>690</v>
      </c>
    </row>
    <row r="105" spans="1:6" ht="12" customHeight="1">
      <c r="A105" s="273" t="s">
        <v>138</v>
      </c>
      <c r="B105" s="293" t="s">
        <v>430</v>
      </c>
      <c r="C105" s="315">
        <v>0</v>
      </c>
      <c r="D105" s="315">
        <v>0</v>
      </c>
      <c r="E105" s="298">
        <v>0</v>
      </c>
      <c r="F105" s="533" t="s">
        <v>691</v>
      </c>
    </row>
    <row r="106" spans="1:6" ht="12" customHeight="1">
      <c r="A106" s="274" t="s">
        <v>431</v>
      </c>
      <c r="B106" s="293" t="s">
        <v>432</v>
      </c>
      <c r="C106" s="315">
        <v>0</v>
      </c>
      <c r="D106" s="315">
        <v>0</v>
      </c>
      <c r="E106" s="298">
        <v>0</v>
      </c>
      <c r="F106" s="533" t="s">
        <v>692</v>
      </c>
    </row>
    <row r="107" spans="1:6" ht="12" customHeight="1" thickBot="1">
      <c r="A107" s="278" t="s">
        <v>433</v>
      </c>
      <c r="B107" s="294" t="s">
        <v>434</v>
      </c>
      <c r="C107" s="100">
        <v>2208</v>
      </c>
      <c r="D107" s="100">
        <v>2488</v>
      </c>
      <c r="E107" s="261">
        <v>2137</v>
      </c>
      <c r="F107" s="533" t="s">
        <v>693</v>
      </c>
    </row>
    <row r="108" spans="1:6" ht="12" customHeight="1" thickBot="1">
      <c r="A108" s="280" t="s">
        <v>8</v>
      </c>
      <c r="B108" s="283" t="s">
        <v>435</v>
      </c>
      <c r="C108" s="312">
        <f>SUM(C109,C111,C113)</f>
        <v>9775</v>
      </c>
      <c r="D108" s="312">
        <f t="shared" ref="D108:E108" si="17">SUM(D109,D111,D113)</f>
        <v>17783</v>
      </c>
      <c r="E108" s="312">
        <f t="shared" si="17"/>
        <v>16801</v>
      </c>
      <c r="F108" s="533" t="s">
        <v>694</v>
      </c>
    </row>
    <row r="109" spans="1:6" ht="12" customHeight="1">
      <c r="A109" s="275" t="s">
        <v>79</v>
      </c>
      <c r="B109" s="268" t="s">
        <v>161</v>
      </c>
      <c r="C109" s="314">
        <v>3275</v>
      </c>
      <c r="D109" s="314">
        <v>15683</v>
      </c>
      <c r="E109" s="297">
        <v>15102</v>
      </c>
      <c r="F109" s="533" t="s">
        <v>695</v>
      </c>
    </row>
    <row r="110" spans="1:6" ht="12" customHeight="1">
      <c r="A110" s="275" t="s">
        <v>80</v>
      </c>
      <c r="B110" s="272" t="s">
        <v>436</v>
      </c>
      <c r="C110" s="314">
        <v>0</v>
      </c>
      <c r="D110" s="314">
        <v>0</v>
      </c>
      <c r="E110" s="297">
        <v>0</v>
      </c>
      <c r="F110" s="533" t="s">
        <v>696</v>
      </c>
    </row>
    <row r="111" spans="1:6">
      <c r="A111" s="275" t="s">
        <v>81</v>
      </c>
      <c r="B111" s="272" t="s">
        <v>139</v>
      </c>
      <c r="C111" s="313">
        <v>0</v>
      </c>
      <c r="D111" s="313">
        <v>0</v>
      </c>
      <c r="E111" s="296">
        <v>0</v>
      </c>
      <c r="F111" s="533" t="s">
        <v>697</v>
      </c>
    </row>
    <row r="112" spans="1:6" ht="12" customHeight="1">
      <c r="A112" s="275" t="s">
        <v>82</v>
      </c>
      <c r="B112" s="272" t="s">
        <v>437</v>
      </c>
      <c r="C112" s="313">
        <v>0</v>
      </c>
      <c r="D112" s="313">
        <v>0</v>
      </c>
      <c r="E112" s="296">
        <v>0</v>
      </c>
      <c r="F112" s="533" t="s">
        <v>698</v>
      </c>
    </row>
    <row r="113" spans="1:6" ht="12" customHeight="1">
      <c r="A113" s="275" t="s">
        <v>83</v>
      </c>
      <c r="B113" s="304" t="s">
        <v>164</v>
      </c>
      <c r="C113" s="313">
        <f>SUM(C120:C121)</f>
        <v>6500</v>
      </c>
      <c r="D113" s="313">
        <f t="shared" ref="D113:E113" si="18">SUM(D120:D121)</f>
        <v>2100</v>
      </c>
      <c r="E113" s="313">
        <f t="shared" si="18"/>
        <v>1699</v>
      </c>
      <c r="F113" s="533" t="s">
        <v>699</v>
      </c>
    </row>
    <row r="114" spans="1:6" ht="21.75" customHeight="1">
      <c r="A114" s="275" t="s">
        <v>90</v>
      </c>
      <c r="B114" s="303" t="s">
        <v>438</v>
      </c>
      <c r="C114" s="313">
        <v>0</v>
      </c>
      <c r="D114" s="313">
        <v>0</v>
      </c>
      <c r="E114" s="296">
        <v>0</v>
      </c>
      <c r="F114" s="533" t="s">
        <v>700</v>
      </c>
    </row>
    <row r="115" spans="1:6" ht="24" customHeight="1">
      <c r="A115" s="275" t="s">
        <v>92</v>
      </c>
      <c r="B115" s="319" t="s">
        <v>439</v>
      </c>
      <c r="C115" s="313">
        <v>0</v>
      </c>
      <c r="D115" s="313">
        <v>0</v>
      </c>
      <c r="E115" s="296">
        <v>0</v>
      </c>
      <c r="F115" s="533" t="s">
        <v>701</v>
      </c>
    </row>
    <row r="116" spans="1:6" ht="12" customHeight="1">
      <c r="A116" s="275" t="s">
        <v>140</v>
      </c>
      <c r="B116" s="292" t="s">
        <v>426</v>
      </c>
      <c r="C116" s="313">
        <v>0</v>
      </c>
      <c r="D116" s="313">
        <v>0</v>
      </c>
      <c r="E116" s="296">
        <v>0</v>
      </c>
      <c r="F116" s="533" t="s">
        <v>702</v>
      </c>
    </row>
    <row r="117" spans="1:6" ht="12" customHeight="1">
      <c r="A117" s="275" t="s">
        <v>141</v>
      </c>
      <c r="B117" s="292" t="s">
        <v>440</v>
      </c>
      <c r="C117" s="313">
        <v>0</v>
      </c>
      <c r="D117" s="313">
        <v>0</v>
      </c>
      <c r="E117" s="296">
        <v>0</v>
      </c>
      <c r="F117" s="533" t="s">
        <v>703</v>
      </c>
    </row>
    <row r="118" spans="1:6" ht="12" customHeight="1">
      <c r="A118" s="275" t="s">
        <v>142</v>
      </c>
      <c r="B118" s="292" t="s">
        <v>441</v>
      </c>
      <c r="C118" s="313">
        <v>0</v>
      </c>
      <c r="D118" s="313">
        <v>0</v>
      </c>
      <c r="E118" s="296">
        <v>0</v>
      </c>
      <c r="F118" s="533" t="s">
        <v>704</v>
      </c>
    </row>
    <row r="119" spans="1:6" s="339" customFormat="1" ht="12" customHeight="1">
      <c r="A119" s="275" t="s">
        <v>442</v>
      </c>
      <c r="B119" s="292" t="s">
        <v>429</v>
      </c>
      <c r="C119" s="313">
        <v>0</v>
      </c>
      <c r="D119" s="313">
        <v>0</v>
      </c>
      <c r="E119" s="296">
        <v>0</v>
      </c>
      <c r="F119" s="533" t="s">
        <v>705</v>
      </c>
    </row>
    <row r="120" spans="1:6" ht="12" customHeight="1">
      <c r="A120" s="275" t="s">
        <v>443</v>
      </c>
      <c r="B120" s="292" t="s">
        <v>444</v>
      </c>
      <c r="C120" s="313">
        <v>500</v>
      </c>
      <c r="D120" s="313">
        <v>500</v>
      </c>
      <c r="E120" s="296">
        <v>100</v>
      </c>
      <c r="F120" s="533" t="s">
        <v>706</v>
      </c>
    </row>
    <row r="121" spans="1:6" ht="12" customHeight="1" thickBot="1">
      <c r="A121" s="273" t="s">
        <v>445</v>
      </c>
      <c r="B121" s="292" t="s">
        <v>446</v>
      </c>
      <c r="C121" s="315">
        <v>6000</v>
      </c>
      <c r="D121" s="315">
        <v>1600</v>
      </c>
      <c r="E121" s="298">
        <v>1599</v>
      </c>
      <c r="F121" s="533" t="s">
        <v>707</v>
      </c>
    </row>
    <row r="122" spans="1:6" ht="12" customHeight="1" thickBot="1">
      <c r="A122" s="280" t="s">
        <v>9</v>
      </c>
      <c r="B122" s="288" t="s">
        <v>447</v>
      </c>
      <c r="C122" s="312">
        <f>SUM(C123:C124)</f>
        <v>2531</v>
      </c>
      <c r="D122" s="312">
        <f t="shared" ref="D122:E122" si="19">SUM(D123:D124)</f>
        <v>2171</v>
      </c>
      <c r="E122" s="312">
        <f t="shared" si="19"/>
        <v>0</v>
      </c>
      <c r="F122" s="533" t="s">
        <v>708</v>
      </c>
    </row>
    <row r="123" spans="1:6" ht="12" customHeight="1">
      <c r="A123" s="275" t="s">
        <v>62</v>
      </c>
      <c r="B123" s="269" t="s">
        <v>47</v>
      </c>
      <c r="C123" s="314">
        <v>2531</v>
      </c>
      <c r="D123" s="314">
        <v>2171</v>
      </c>
      <c r="E123" s="297">
        <v>0</v>
      </c>
      <c r="F123" s="533" t="s">
        <v>709</v>
      </c>
    </row>
    <row r="124" spans="1:6" ht="12" customHeight="1" thickBot="1">
      <c r="A124" s="276" t="s">
        <v>63</v>
      </c>
      <c r="B124" s="272" t="s">
        <v>48</v>
      </c>
      <c r="C124" s="315"/>
      <c r="D124" s="315"/>
      <c r="E124" s="298">
        <v>0</v>
      </c>
      <c r="F124" s="533" t="s">
        <v>710</v>
      </c>
    </row>
    <row r="125" spans="1:6" ht="12" customHeight="1" thickBot="1">
      <c r="A125" s="280" t="s">
        <v>10</v>
      </c>
      <c r="B125" s="288" t="s">
        <v>448</v>
      </c>
      <c r="C125" s="312">
        <f>SUM(C122,C108,C92)</f>
        <v>143734</v>
      </c>
      <c r="D125" s="312">
        <f t="shared" ref="D125:E125" si="20">SUM(D122,D108,D92)</f>
        <v>174770</v>
      </c>
      <c r="E125" s="312">
        <f t="shared" si="20"/>
        <v>146939</v>
      </c>
      <c r="F125" s="533" t="s">
        <v>711</v>
      </c>
    </row>
    <row r="126" spans="1:6" ht="12" customHeight="1" thickBot="1">
      <c r="A126" s="280" t="s">
        <v>11</v>
      </c>
      <c r="B126" s="288" t="s">
        <v>449</v>
      </c>
      <c r="C126" s="312">
        <f>SUM(C127:C129)</f>
        <v>0</v>
      </c>
      <c r="D126" s="312">
        <f t="shared" ref="D126:E126" si="21">SUM(D127:D129)</f>
        <v>25702</v>
      </c>
      <c r="E126" s="312">
        <f t="shared" si="21"/>
        <v>25702</v>
      </c>
      <c r="F126" s="533" t="s">
        <v>712</v>
      </c>
    </row>
    <row r="127" spans="1:6" ht="12" customHeight="1">
      <c r="A127" s="275" t="s">
        <v>66</v>
      </c>
      <c r="B127" s="269" t="s">
        <v>450</v>
      </c>
      <c r="C127" s="313">
        <v>0</v>
      </c>
      <c r="D127" s="313">
        <v>0</v>
      </c>
      <c r="E127" s="296">
        <v>0</v>
      </c>
      <c r="F127" s="533" t="s">
        <v>713</v>
      </c>
    </row>
    <row r="128" spans="1:6" ht="12" customHeight="1">
      <c r="A128" s="275" t="s">
        <v>67</v>
      </c>
      <c r="B128" s="269" t="s">
        <v>451</v>
      </c>
      <c r="C128" s="313">
        <v>0</v>
      </c>
      <c r="D128" s="313">
        <v>25702</v>
      </c>
      <c r="E128" s="296">
        <v>25702</v>
      </c>
      <c r="F128" s="533" t="s">
        <v>714</v>
      </c>
    </row>
    <row r="129" spans="1:9" ht="12" customHeight="1" thickBot="1">
      <c r="A129" s="273" t="s">
        <v>68</v>
      </c>
      <c r="B129" s="267" t="s">
        <v>452</v>
      </c>
      <c r="C129" s="313">
        <v>0</v>
      </c>
      <c r="D129" s="313">
        <v>0</v>
      </c>
      <c r="E129" s="296">
        <v>0</v>
      </c>
      <c r="F129" s="533" t="s">
        <v>715</v>
      </c>
    </row>
    <row r="130" spans="1:9" ht="12" customHeight="1" thickBot="1">
      <c r="A130" s="280" t="s">
        <v>12</v>
      </c>
      <c r="B130" s="288" t="s">
        <v>453</v>
      </c>
      <c r="C130" s="312"/>
      <c r="D130" s="312"/>
      <c r="E130" s="295"/>
      <c r="F130" s="533" t="s">
        <v>716</v>
      </c>
    </row>
    <row r="131" spans="1:9" ht="12" customHeight="1">
      <c r="A131" s="275" t="s">
        <v>69</v>
      </c>
      <c r="B131" s="269" t="s">
        <v>454</v>
      </c>
      <c r="C131" s="313">
        <v>0</v>
      </c>
      <c r="D131" s="313">
        <v>0</v>
      </c>
      <c r="E131" s="296">
        <v>0</v>
      </c>
      <c r="F131" s="533" t="s">
        <v>717</v>
      </c>
    </row>
    <row r="132" spans="1:9" ht="12" customHeight="1">
      <c r="A132" s="275" t="s">
        <v>70</v>
      </c>
      <c r="B132" s="269" t="s">
        <v>455</v>
      </c>
      <c r="C132" s="313">
        <v>0</v>
      </c>
      <c r="D132" s="313">
        <v>0</v>
      </c>
      <c r="E132" s="296">
        <v>0</v>
      </c>
      <c r="F132" s="533" t="s">
        <v>718</v>
      </c>
    </row>
    <row r="133" spans="1:9" ht="12" customHeight="1">
      <c r="A133" s="275" t="s">
        <v>350</v>
      </c>
      <c r="B133" s="269" t="s">
        <v>456</v>
      </c>
      <c r="C133" s="313">
        <v>0</v>
      </c>
      <c r="D133" s="313">
        <v>0</v>
      </c>
      <c r="E133" s="296">
        <v>0</v>
      </c>
      <c r="F133" s="533" t="s">
        <v>719</v>
      </c>
    </row>
    <row r="134" spans="1:9" ht="12" customHeight="1" thickBot="1">
      <c r="A134" s="273" t="s">
        <v>352</v>
      </c>
      <c r="B134" s="267" t="s">
        <v>457</v>
      </c>
      <c r="C134" s="313">
        <v>0</v>
      </c>
      <c r="D134" s="313">
        <v>0</v>
      </c>
      <c r="E134" s="296">
        <v>0</v>
      </c>
      <c r="F134" s="533" t="s">
        <v>720</v>
      </c>
    </row>
    <row r="135" spans="1:9" ht="12" customHeight="1" thickBot="1">
      <c r="A135" s="280" t="s">
        <v>13</v>
      </c>
      <c r="B135" s="288" t="s">
        <v>458</v>
      </c>
      <c r="C135" s="318"/>
      <c r="D135" s="318"/>
      <c r="E135" s="330"/>
      <c r="F135" s="533" t="s">
        <v>721</v>
      </c>
    </row>
    <row r="136" spans="1:9" ht="12" customHeight="1">
      <c r="A136" s="275" t="s">
        <v>71</v>
      </c>
      <c r="B136" s="269" t="s">
        <v>459</v>
      </c>
      <c r="C136" s="313">
        <v>0</v>
      </c>
      <c r="D136" s="313">
        <v>0</v>
      </c>
      <c r="E136" s="296">
        <v>0</v>
      </c>
      <c r="F136" s="533" t="s">
        <v>722</v>
      </c>
    </row>
    <row r="137" spans="1:9" ht="12" customHeight="1">
      <c r="A137" s="275" t="s">
        <v>72</v>
      </c>
      <c r="B137" s="269" t="s">
        <v>460</v>
      </c>
      <c r="C137" s="313">
        <v>0</v>
      </c>
      <c r="D137" s="313">
        <v>0</v>
      </c>
      <c r="E137" s="296">
        <v>0</v>
      </c>
      <c r="F137" s="533" t="s">
        <v>723</v>
      </c>
    </row>
    <row r="138" spans="1:9" ht="12" customHeight="1">
      <c r="A138" s="275" t="s">
        <v>359</v>
      </c>
      <c r="B138" s="269" t="s">
        <v>461</v>
      </c>
      <c r="C138" s="313">
        <v>0</v>
      </c>
      <c r="D138" s="313">
        <v>0</v>
      </c>
      <c r="E138" s="296">
        <v>0</v>
      </c>
      <c r="F138" s="533" t="s">
        <v>724</v>
      </c>
    </row>
    <row r="139" spans="1:9" ht="12" customHeight="1" thickBot="1">
      <c r="A139" s="273" t="s">
        <v>361</v>
      </c>
      <c r="B139" s="267" t="s">
        <v>462</v>
      </c>
      <c r="C139" s="313">
        <v>0</v>
      </c>
      <c r="D139" s="313">
        <v>0</v>
      </c>
      <c r="E139" s="296">
        <v>0</v>
      </c>
      <c r="F139" s="533" t="s">
        <v>725</v>
      </c>
    </row>
    <row r="140" spans="1:9" ht="15" customHeight="1" thickBot="1">
      <c r="A140" s="280" t="s">
        <v>14</v>
      </c>
      <c r="B140" s="288" t="s">
        <v>463</v>
      </c>
      <c r="C140" s="101"/>
      <c r="D140" s="101"/>
      <c r="E140" s="265"/>
      <c r="F140" s="533" t="s">
        <v>726</v>
      </c>
      <c r="G140" s="329"/>
      <c r="H140" s="329"/>
      <c r="I140" s="329"/>
    </row>
    <row r="141" spans="1:9" s="322" customFormat="1" ht="12.95" customHeight="1">
      <c r="A141" s="275" t="s">
        <v>133</v>
      </c>
      <c r="B141" s="269" t="s">
        <v>464</v>
      </c>
      <c r="C141" s="313">
        <v>0</v>
      </c>
      <c r="D141" s="313">
        <v>0</v>
      </c>
      <c r="E141" s="296">
        <v>0</v>
      </c>
      <c r="F141" s="533" t="s">
        <v>727</v>
      </c>
    </row>
    <row r="142" spans="1:9" ht="12.75" customHeight="1">
      <c r="A142" s="275" t="s">
        <v>134</v>
      </c>
      <c r="B142" s="269" t="s">
        <v>465</v>
      </c>
      <c r="C142" s="313">
        <v>0</v>
      </c>
      <c r="D142" s="313">
        <v>0</v>
      </c>
      <c r="E142" s="296">
        <v>0</v>
      </c>
      <c r="F142" s="533" t="s">
        <v>728</v>
      </c>
    </row>
    <row r="143" spans="1:9" ht="12.75" customHeight="1">
      <c r="A143" s="275" t="s">
        <v>163</v>
      </c>
      <c r="B143" s="269" t="s">
        <v>466</v>
      </c>
      <c r="C143" s="313">
        <v>0</v>
      </c>
      <c r="D143" s="313">
        <v>0</v>
      </c>
      <c r="E143" s="296">
        <v>0</v>
      </c>
      <c r="F143" s="533" t="s">
        <v>729</v>
      </c>
    </row>
    <row r="144" spans="1:9" ht="12.75" customHeight="1" thickBot="1">
      <c r="A144" s="275" t="s">
        <v>367</v>
      </c>
      <c r="B144" s="269" t="s">
        <v>467</v>
      </c>
      <c r="C144" s="313">
        <v>0</v>
      </c>
      <c r="D144" s="313">
        <v>0</v>
      </c>
      <c r="E144" s="296">
        <v>0</v>
      </c>
      <c r="F144" s="533" t="s">
        <v>730</v>
      </c>
    </row>
    <row r="145" spans="1:6" ht="16.5" thickBot="1">
      <c r="A145" s="280" t="s">
        <v>15</v>
      </c>
      <c r="B145" s="288" t="s">
        <v>468</v>
      </c>
      <c r="C145" s="264">
        <f>SUM(C140,C135,C130,C126)</f>
        <v>0</v>
      </c>
      <c r="D145" s="264">
        <f t="shared" ref="D145:E145" si="22">SUM(D140,D135,D130,D126)</f>
        <v>25702</v>
      </c>
      <c r="E145" s="264">
        <f t="shared" si="22"/>
        <v>25702</v>
      </c>
      <c r="F145" s="533" t="s">
        <v>731</v>
      </c>
    </row>
    <row r="146" spans="1:6" ht="16.5" thickBot="1">
      <c r="A146" s="305" t="s">
        <v>16</v>
      </c>
      <c r="B146" s="308" t="s">
        <v>469</v>
      </c>
      <c r="C146" s="264">
        <f>SUM(C145,C125)</f>
        <v>143734</v>
      </c>
      <c r="D146" s="264">
        <f>SUM(D145,D125)</f>
        <v>200472</v>
      </c>
      <c r="E146" s="264">
        <f t="shared" ref="E146" si="23">SUM(E145,E125)</f>
        <v>172641</v>
      </c>
      <c r="F146" s="533" t="s">
        <v>732</v>
      </c>
    </row>
    <row r="148" spans="1:6" ht="18.75" customHeight="1">
      <c r="A148" s="638" t="s">
        <v>470</v>
      </c>
      <c r="B148" s="638"/>
      <c r="C148" s="638"/>
      <c r="D148" s="638"/>
      <c r="E148" s="638"/>
    </row>
    <row r="149" spans="1:6" ht="13.5" customHeight="1" thickBot="1">
      <c r="A149" s="290" t="s">
        <v>115</v>
      </c>
      <c r="B149" s="290"/>
      <c r="C149" s="320"/>
      <c r="E149" s="307" t="s">
        <v>162</v>
      </c>
    </row>
    <row r="150" spans="1:6" ht="21.75" thickBot="1">
      <c r="A150" s="280">
        <v>1</v>
      </c>
      <c r="B150" s="283" t="s">
        <v>471</v>
      </c>
      <c r="C150" s="306">
        <f>+C61-C125</f>
        <v>0</v>
      </c>
      <c r="D150" s="306">
        <f>+D61-D125</f>
        <v>-9663</v>
      </c>
      <c r="E150" s="306">
        <f>+E61-E125</f>
        <v>10383</v>
      </c>
    </row>
    <row r="151" spans="1:6" ht="21.75" thickBot="1">
      <c r="A151" s="280" t="s">
        <v>8</v>
      </c>
      <c r="B151" s="283" t="s">
        <v>472</v>
      </c>
      <c r="C151" s="306">
        <f>+C84-C145</f>
        <v>0</v>
      </c>
      <c r="D151" s="306">
        <f>+D84-D145</f>
        <v>9663</v>
      </c>
      <c r="E151" s="306">
        <f>+E84-E145</f>
        <v>9663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5" footer="0.5"/>
  <pageSetup paperSize="8" orientation="portrait" verticalDpi="0" r:id="rId1"/>
  <headerFooter alignWithMargins="0">
    <oddHeader>&amp;C&amp;"Times New Roman CE,Félkövér"&amp;12
2014. ÉVI ZÁRSZÁMADÁSÁNAK ÖSSZEVONT PÉNZÜGYI MÉRLEGE&amp;10
&amp;R&amp;"Times New Roman CE,Félkövér dőlt"&amp;11 1. melléklet a ....../2015. (......) önkormányzati rendelethez</oddHeader>
  </headerFooter>
  <rowBreaks count="1" manualBreakCount="1">
    <brk id="86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D11" sqref="D11"/>
    </sheetView>
  </sheetViews>
  <sheetFormatPr defaultRowHeight="12.75"/>
  <cols>
    <col min="1" max="1" width="16" style="472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08" customFormat="1" ht="21" customHeight="1" thickBot="1">
      <c r="A1" s="407"/>
      <c r="B1" s="409"/>
      <c r="C1" s="453"/>
      <c r="D1" s="453"/>
      <c r="E1" s="531" t="str">
        <f>+CONCATENATE("5.3. melléklet a ……/",LEFT(ÖSSZEFÜGGÉSEK!A4,4)+1,". (……) önkormányzati rendelethez")</f>
        <v>5.3. melléklet a ……/2015. (……) önkormányzati rendelethez</v>
      </c>
    </row>
    <row r="2" spans="1:5" s="454" customFormat="1" ht="25.5" customHeight="1">
      <c r="A2" s="434" t="s">
        <v>149</v>
      </c>
      <c r="B2" s="688" t="s">
        <v>544</v>
      </c>
      <c r="C2" s="689"/>
      <c r="D2" s="690"/>
      <c r="E2" s="477" t="s">
        <v>49</v>
      </c>
    </row>
    <row r="3" spans="1:5" s="454" customFormat="1" ht="24.75" thickBot="1">
      <c r="A3" s="452" t="s">
        <v>545</v>
      </c>
      <c r="B3" s="685" t="s">
        <v>661</v>
      </c>
      <c r="C3" s="692"/>
      <c r="D3" s="693"/>
      <c r="E3" s="478" t="s">
        <v>50</v>
      </c>
    </row>
    <row r="4" spans="1:5" s="455" customFormat="1" ht="15.95" customHeight="1" thickBot="1">
      <c r="A4" s="410"/>
      <c r="B4" s="410"/>
      <c r="C4" s="411"/>
      <c r="D4" s="411"/>
      <c r="E4" s="411" t="s">
        <v>42</v>
      </c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</row>
    <row r="7" spans="1:5" s="456" customFormat="1" ht="15.95" customHeight="1" thickBot="1">
      <c r="A7" s="683" t="s">
        <v>44</v>
      </c>
      <c r="B7" s="684"/>
      <c r="C7" s="684"/>
      <c r="D7" s="684"/>
      <c r="E7" s="696"/>
    </row>
    <row r="8" spans="1:5" s="430" customFormat="1" ht="12" customHeight="1" thickBot="1">
      <c r="A8" s="405" t="s">
        <v>7</v>
      </c>
      <c r="B8" s="468" t="s">
        <v>546</v>
      </c>
      <c r="C8" s="347">
        <f>SUM(C9:C18)</f>
        <v>0</v>
      </c>
      <c r="D8" s="347">
        <f>SUM(D9:D18)</f>
        <v>0</v>
      </c>
      <c r="E8" s="474">
        <f>SUM(E9:E18)</f>
        <v>0</v>
      </c>
    </row>
    <row r="9" spans="1:5" s="430" customFormat="1" ht="12" customHeight="1">
      <c r="A9" s="479" t="s">
        <v>73</v>
      </c>
      <c r="B9" s="270" t="s">
        <v>335</v>
      </c>
      <c r="C9" s="106"/>
      <c r="D9" s="106"/>
      <c r="E9" s="463"/>
    </row>
    <row r="10" spans="1:5" s="430" customFormat="1" ht="12" customHeight="1">
      <c r="A10" s="480" t="s">
        <v>74</v>
      </c>
      <c r="B10" s="268" t="s">
        <v>336</v>
      </c>
      <c r="C10" s="344"/>
      <c r="D10" s="344"/>
      <c r="E10" s="114"/>
    </row>
    <row r="11" spans="1:5" s="430" customFormat="1" ht="12" customHeight="1">
      <c r="A11" s="480" t="s">
        <v>75</v>
      </c>
      <c r="B11" s="268" t="s">
        <v>337</v>
      </c>
      <c r="C11" s="344"/>
      <c r="D11" s="344"/>
      <c r="E11" s="114"/>
    </row>
    <row r="12" spans="1:5" s="430" customFormat="1" ht="12" customHeight="1">
      <c r="A12" s="480" t="s">
        <v>76</v>
      </c>
      <c r="B12" s="268" t="s">
        <v>338</v>
      </c>
      <c r="C12" s="344"/>
      <c r="D12" s="344"/>
      <c r="E12" s="114"/>
    </row>
    <row r="13" spans="1:5" s="430" customFormat="1" ht="12" customHeight="1">
      <c r="A13" s="480" t="s">
        <v>109</v>
      </c>
      <c r="B13" s="268" t="s">
        <v>339</v>
      </c>
      <c r="C13" s="344"/>
      <c r="D13" s="344"/>
      <c r="E13" s="114"/>
    </row>
    <row r="14" spans="1:5" s="430" customFormat="1" ht="12" customHeight="1">
      <c r="A14" s="480" t="s">
        <v>77</v>
      </c>
      <c r="B14" s="268" t="s">
        <v>547</v>
      </c>
      <c r="C14" s="344"/>
      <c r="D14" s="344"/>
      <c r="E14" s="114"/>
    </row>
    <row r="15" spans="1:5" s="457" customFormat="1" ht="12" customHeight="1">
      <c r="A15" s="480" t="s">
        <v>78</v>
      </c>
      <c r="B15" s="267" t="s">
        <v>548</v>
      </c>
      <c r="C15" s="344"/>
      <c r="D15" s="344"/>
      <c r="E15" s="114"/>
    </row>
    <row r="16" spans="1:5" s="457" customFormat="1" ht="12" customHeight="1">
      <c r="A16" s="480" t="s">
        <v>86</v>
      </c>
      <c r="B16" s="268" t="s">
        <v>342</v>
      </c>
      <c r="C16" s="107"/>
      <c r="D16" s="107"/>
      <c r="E16" s="462"/>
    </row>
    <row r="17" spans="1:5" s="430" customFormat="1" ht="12" customHeight="1">
      <c r="A17" s="480" t="s">
        <v>87</v>
      </c>
      <c r="B17" s="268" t="s">
        <v>344</v>
      </c>
      <c r="C17" s="344"/>
      <c r="D17" s="344"/>
      <c r="E17" s="114"/>
    </row>
    <row r="18" spans="1:5" s="457" customFormat="1" ht="12" customHeight="1" thickBot="1">
      <c r="A18" s="480" t="s">
        <v>88</v>
      </c>
      <c r="B18" s="267" t="s">
        <v>346</v>
      </c>
      <c r="C18" s="346"/>
      <c r="D18" s="346"/>
      <c r="E18" s="458"/>
    </row>
    <row r="19" spans="1:5" s="457" customFormat="1" ht="12" customHeight="1" thickBot="1">
      <c r="A19" s="405" t="s">
        <v>8</v>
      </c>
      <c r="B19" s="468" t="s">
        <v>549</v>
      </c>
      <c r="C19" s="347">
        <f>SUM(C20:C22)</f>
        <v>0</v>
      </c>
      <c r="D19" s="347">
        <f>SUM(D20:D22)</f>
        <v>0</v>
      </c>
      <c r="E19" s="474">
        <f>SUM(E20:E22)</f>
        <v>0</v>
      </c>
    </row>
    <row r="20" spans="1:5" s="457" customFormat="1" ht="12" customHeight="1">
      <c r="A20" s="480" t="s">
        <v>79</v>
      </c>
      <c r="B20" s="269" t="s">
        <v>308</v>
      </c>
      <c r="C20" s="344"/>
      <c r="D20" s="344"/>
      <c r="E20" s="114"/>
    </row>
    <row r="21" spans="1:5" s="457" customFormat="1" ht="12" customHeight="1">
      <c r="A21" s="480" t="s">
        <v>80</v>
      </c>
      <c r="B21" s="268" t="s">
        <v>550</v>
      </c>
      <c r="C21" s="344"/>
      <c r="D21" s="344"/>
      <c r="E21" s="114"/>
    </row>
    <row r="22" spans="1:5" s="457" customFormat="1" ht="12" customHeight="1">
      <c r="A22" s="480" t="s">
        <v>81</v>
      </c>
      <c r="B22" s="268" t="s">
        <v>551</v>
      </c>
      <c r="C22" s="344"/>
      <c r="D22" s="344"/>
      <c r="E22" s="114"/>
    </row>
    <row r="23" spans="1:5" s="457" customFormat="1" ht="12" customHeight="1" thickBot="1">
      <c r="A23" s="480" t="s">
        <v>82</v>
      </c>
      <c r="B23" s="268" t="s">
        <v>657</v>
      </c>
      <c r="C23" s="344"/>
      <c r="D23" s="344"/>
      <c r="E23" s="114"/>
    </row>
    <row r="24" spans="1:5" s="457" customFormat="1" ht="12" customHeight="1" thickBot="1">
      <c r="A24" s="467" t="s">
        <v>9</v>
      </c>
      <c r="B24" s="288" t="s">
        <v>126</v>
      </c>
      <c r="C24" s="42"/>
      <c r="D24" s="42"/>
      <c r="E24" s="473"/>
    </row>
    <row r="25" spans="1:5" s="457" customFormat="1" ht="12" customHeight="1" thickBot="1">
      <c r="A25" s="467" t="s">
        <v>10</v>
      </c>
      <c r="B25" s="288" t="s">
        <v>552</v>
      </c>
      <c r="C25" s="347">
        <f>SUM(C26:C27)</f>
        <v>0</v>
      </c>
      <c r="D25" s="347">
        <f>SUM(D26:D27)</f>
        <v>0</v>
      </c>
      <c r="E25" s="474">
        <f>SUM(E26:E27)</f>
        <v>0</v>
      </c>
    </row>
    <row r="26" spans="1:5" s="457" customFormat="1" ht="12" customHeight="1">
      <c r="A26" s="481" t="s">
        <v>322</v>
      </c>
      <c r="B26" s="482" t="s">
        <v>550</v>
      </c>
      <c r="C26" s="103"/>
      <c r="D26" s="103"/>
      <c r="E26" s="461"/>
    </row>
    <row r="27" spans="1:5" s="457" customFormat="1" ht="12" customHeight="1">
      <c r="A27" s="481" t="s">
        <v>328</v>
      </c>
      <c r="B27" s="483" t="s">
        <v>553</v>
      </c>
      <c r="C27" s="348"/>
      <c r="D27" s="348"/>
      <c r="E27" s="460"/>
    </row>
    <row r="28" spans="1:5" s="457" customFormat="1" ht="12" customHeight="1" thickBot="1">
      <c r="A28" s="480" t="s">
        <v>330</v>
      </c>
      <c r="B28" s="484" t="s">
        <v>658</v>
      </c>
      <c r="C28" s="464"/>
      <c r="D28" s="464"/>
      <c r="E28" s="459"/>
    </row>
    <row r="29" spans="1:5" s="457" customFormat="1" ht="12" customHeight="1" thickBot="1">
      <c r="A29" s="467" t="s">
        <v>11</v>
      </c>
      <c r="B29" s="288" t="s">
        <v>554</v>
      </c>
      <c r="C29" s="347">
        <f>SUM(C30:C32)</f>
        <v>0</v>
      </c>
      <c r="D29" s="347">
        <f>SUM(D30:D32)</f>
        <v>0</v>
      </c>
      <c r="E29" s="474">
        <f>SUM(E30:E32)</f>
        <v>0</v>
      </c>
    </row>
    <row r="30" spans="1:5" s="457" customFormat="1" ht="12" customHeight="1">
      <c r="A30" s="481" t="s">
        <v>66</v>
      </c>
      <c r="B30" s="482" t="s">
        <v>348</v>
      </c>
      <c r="C30" s="103"/>
      <c r="D30" s="103"/>
      <c r="E30" s="461"/>
    </row>
    <row r="31" spans="1:5" s="457" customFormat="1" ht="12" customHeight="1">
      <c r="A31" s="481" t="s">
        <v>67</v>
      </c>
      <c r="B31" s="483" t="s">
        <v>349</v>
      </c>
      <c r="C31" s="348"/>
      <c r="D31" s="348"/>
      <c r="E31" s="460"/>
    </row>
    <row r="32" spans="1:5" s="457" customFormat="1" ht="12" customHeight="1" thickBot="1">
      <c r="A32" s="480" t="s">
        <v>68</v>
      </c>
      <c r="B32" s="466" t="s">
        <v>351</v>
      </c>
      <c r="C32" s="464"/>
      <c r="D32" s="464"/>
      <c r="E32" s="459"/>
    </row>
    <row r="33" spans="1:5" s="457" customFormat="1" ht="12" customHeight="1" thickBot="1">
      <c r="A33" s="467" t="s">
        <v>12</v>
      </c>
      <c r="B33" s="288" t="s">
        <v>476</v>
      </c>
      <c r="C33" s="42"/>
      <c r="D33" s="42"/>
      <c r="E33" s="473"/>
    </row>
    <row r="34" spans="1:5" s="430" customFormat="1" ht="12" customHeight="1" thickBot="1">
      <c r="A34" s="467" t="s">
        <v>13</v>
      </c>
      <c r="B34" s="288" t="s">
        <v>555</v>
      </c>
      <c r="C34" s="42"/>
      <c r="D34" s="42"/>
      <c r="E34" s="473"/>
    </row>
    <row r="35" spans="1:5" s="430" customFormat="1" ht="12" customHeight="1" thickBot="1">
      <c r="A35" s="405" t="s">
        <v>14</v>
      </c>
      <c r="B35" s="288" t="s">
        <v>659</v>
      </c>
      <c r="C35" s="347">
        <f>+C8+C19+C24+C25+C29+C33+C34</f>
        <v>0</v>
      </c>
      <c r="D35" s="347">
        <f>+D8+D19+D24+D25+D29+D33+D34</f>
        <v>0</v>
      </c>
      <c r="E35" s="474">
        <f>+E8+E19+E24+E25+E29+E33+E34</f>
        <v>0</v>
      </c>
    </row>
    <row r="36" spans="1:5" s="430" customFormat="1" ht="12" customHeight="1" thickBot="1">
      <c r="A36" s="469" t="s">
        <v>15</v>
      </c>
      <c r="B36" s="288" t="s">
        <v>557</v>
      </c>
      <c r="C36" s="347">
        <f>+C37+C38+C39</f>
        <v>0</v>
      </c>
      <c r="D36" s="347">
        <f>+D37+D38+D39</f>
        <v>0</v>
      </c>
      <c r="E36" s="474">
        <f>+E37+E38+E39</f>
        <v>0</v>
      </c>
    </row>
    <row r="37" spans="1:5" s="430" customFormat="1" ht="12" customHeight="1">
      <c r="A37" s="481" t="s">
        <v>558</v>
      </c>
      <c r="B37" s="482" t="s">
        <v>171</v>
      </c>
      <c r="C37" s="103"/>
      <c r="D37" s="103"/>
      <c r="E37" s="461"/>
    </row>
    <row r="38" spans="1:5" s="457" customFormat="1" ht="12" customHeight="1">
      <c r="A38" s="481" t="s">
        <v>559</v>
      </c>
      <c r="B38" s="483" t="s">
        <v>3</v>
      </c>
      <c r="C38" s="348"/>
      <c r="D38" s="348"/>
      <c r="E38" s="460"/>
    </row>
    <row r="39" spans="1:5" s="457" customFormat="1" ht="12" customHeight="1" thickBot="1">
      <c r="A39" s="480" t="s">
        <v>560</v>
      </c>
      <c r="B39" s="466" t="s">
        <v>561</v>
      </c>
      <c r="C39" s="464"/>
      <c r="D39" s="464"/>
      <c r="E39" s="459"/>
    </row>
    <row r="40" spans="1:5" s="457" customFormat="1" ht="15" customHeight="1" thickBot="1">
      <c r="A40" s="469" t="s">
        <v>16</v>
      </c>
      <c r="B40" s="470" t="s">
        <v>562</v>
      </c>
      <c r="C40" s="109">
        <f>+C35+C36</f>
        <v>0</v>
      </c>
      <c r="D40" s="109">
        <f>+D35+D36</f>
        <v>0</v>
      </c>
      <c r="E40" s="475">
        <f>+E35+E36</f>
        <v>0</v>
      </c>
    </row>
    <row r="41" spans="1:5" s="457" customFormat="1" ht="15" customHeight="1">
      <c r="A41" s="413"/>
      <c r="B41" s="414"/>
      <c r="C41" s="428"/>
      <c r="D41" s="428"/>
      <c r="E41" s="428"/>
    </row>
    <row r="42" spans="1:5" ht="13.5" thickBot="1">
      <c r="A42" s="415"/>
      <c r="B42" s="416"/>
      <c r="C42" s="429"/>
      <c r="D42" s="429"/>
      <c r="E42" s="429"/>
    </row>
    <row r="43" spans="1:5" s="456" customFormat="1" ht="16.5" customHeight="1" thickBot="1">
      <c r="A43" s="683" t="s">
        <v>45</v>
      </c>
      <c r="B43" s="684"/>
      <c r="C43" s="684"/>
      <c r="D43" s="684"/>
      <c r="E43" s="696"/>
    </row>
    <row r="44" spans="1:5" s="246" customFormat="1" ht="12" customHeight="1" thickBot="1">
      <c r="A44" s="467" t="s">
        <v>7</v>
      </c>
      <c r="B44" s="288" t="s">
        <v>563</v>
      </c>
      <c r="C44" s="347">
        <f>SUM(C45:C49)</f>
        <v>0</v>
      </c>
      <c r="D44" s="347">
        <f>SUM(D45:D49)</f>
        <v>0</v>
      </c>
      <c r="E44" s="373">
        <f>SUM(E45:E49)</f>
        <v>0</v>
      </c>
    </row>
    <row r="45" spans="1:5" ht="12" customHeight="1">
      <c r="A45" s="480" t="s">
        <v>73</v>
      </c>
      <c r="B45" s="269" t="s">
        <v>37</v>
      </c>
      <c r="C45" s="103"/>
      <c r="D45" s="103"/>
      <c r="E45" s="369"/>
    </row>
    <row r="46" spans="1:5" ht="12" customHeight="1">
      <c r="A46" s="480" t="s">
        <v>74</v>
      </c>
      <c r="B46" s="268" t="s">
        <v>135</v>
      </c>
      <c r="C46" s="341"/>
      <c r="D46" s="341"/>
      <c r="E46" s="370"/>
    </row>
    <row r="47" spans="1:5" ht="12" customHeight="1">
      <c r="A47" s="480" t="s">
        <v>75</v>
      </c>
      <c r="B47" s="268" t="s">
        <v>102</v>
      </c>
      <c r="C47" s="341"/>
      <c r="D47" s="341"/>
      <c r="E47" s="370"/>
    </row>
    <row r="48" spans="1:5" ht="12" customHeight="1">
      <c r="A48" s="480" t="s">
        <v>76</v>
      </c>
      <c r="B48" s="268" t="s">
        <v>136</v>
      </c>
      <c r="C48" s="341"/>
      <c r="D48" s="341"/>
      <c r="E48" s="370"/>
    </row>
    <row r="49" spans="1:5" ht="12" customHeight="1" thickBot="1">
      <c r="A49" s="480" t="s">
        <v>109</v>
      </c>
      <c r="B49" s="268" t="s">
        <v>137</v>
      </c>
      <c r="C49" s="341"/>
      <c r="D49" s="341"/>
      <c r="E49" s="370"/>
    </row>
    <row r="50" spans="1:5" ht="12" customHeight="1" thickBot="1">
      <c r="A50" s="467" t="s">
        <v>8</v>
      </c>
      <c r="B50" s="288" t="s">
        <v>564</v>
      </c>
      <c r="C50" s="347">
        <f>SUM(C51:C53)</f>
        <v>0</v>
      </c>
      <c r="D50" s="347">
        <f>SUM(D51:D53)</f>
        <v>0</v>
      </c>
      <c r="E50" s="373">
        <f>SUM(E51:E53)</f>
        <v>0</v>
      </c>
    </row>
    <row r="51" spans="1:5" s="246" customFormat="1" ht="12" customHeight="1">
      <c r="A51" s="480" t="s">
        <v>79</v>
      </c>
      <c r="B51" s="269" t="s">
        <v>161</v>
      </c>
      <c r="C51" s="103"/>
      <c r="D51" s="103"/>
      <c r="E51" s="369"/>
    </row>
    <row r="52" spans="1:5" ht="12" customHeight="1">
      <c r="A52" s="480" t="s">
        <v>80</v>
      </c>
      <c r="B52" s="268" t="s">
        <v>139</v>
      </c>
      <c r="C52" s="341"/>
      <c r="D52" s="341"/>
      <c r="E52" s="370"/>
    </row>
    <row r="53" spans="1:5" ht="12" customHeight="1">
      <c r="A53" s="480" t="s">
        <v>81</v>
      </c>
      <c r="B53" s="268" t="s">
        <v>46</v>
      </c>
      <c r="C53" s="341"/>
      <c r="D53" s="341"/>
      <c r="E53" s="370"/>
    </row>
    <row r="54" spans="1:5" ht="12" customHeight="1" thickBot="1">
      <c r="A54" s="480" t="s">
        <v>82</v>
      </c>
      <c r="B54" s="268" t="s">
        <v>660</v>
      </c>
      <c r="C54" s="341"/>
      <c r="D54" s="341"/>
      <c r="E54" s="370"/>
    </row>
    <row r="55" spans="1:5" ht="12" customHeight="1" thickBot="1">
      <c r="A55" s="467" t="s">
        <v>9</v>
      </c>
      <c r="B55" s="471" t="s">
        <v>565</v>
      </c>
      <c r="C55" s="347">
        <f>+C44+C50</f>
        <v>0</v>
      </c>
      <c r="D55" s="347">
        <f>+D44+D50</f>
        <v>0</v>
      </c>
      <c r="E55" s="373">
        <f>+E44+E50</f>
        <v>0</v>
      </c>
    </row>
    <row r="56" spans="1:5" ht="13.5" thickBot="1">
      <c r="C56" s="476"/>
      <c r="D56" s="476"/>
      <c r="E56" s="476"/>
    </row>
    <row r="57" spans="1:5" ht="15" customHeight="1" thickBot="1">
      <c r="A57" s="417" t="s">
        <v>652</v>
      </c>
      <c r="B57" s="418"/>
      <c r="C57" s="112"/>
      <c r="D57" s="112"/>
      <c r="E57" s="465"/>
    </row>
    <row r="58" spans="1:5" ht="14.25" customHeight="1" thickBot="1">
      <c r="A58" s="417" t="s">
        <v>151</v>
      </c>
      <c r="B58" s="418"/>
      <c r="C58" s="112"/>
      <c r="D58" s="112"/>
      <c r="E58" s="46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58"/>
  <sheetViews>
    <sheetView zoomScaleSheetLayoutView="115" workbookViewId="0">
      <selection activeCell="D1" sqref="D1"/>
    </sheetView>
  </sheetViews>
  <sheetFormatPr defaultRowHeight="12.75"/>
  <cols>
    <col min="1" max="1" width="16" style="472" customWidth="1"/>
    <col min="2" max="2" width="59.33203125" style="33" customWidth="1"/>
    <col min="3" max="4" width="15.83203125" style="33" customWidth="1"/>
    <col min="5" max="16384" width="9.33203125" style="33"/>
  </cols>
  <sheetData>
    <row r="1" spans="1:4" s="408" customFormat="1" ht="21" customHeight="1" thickBot="1">
      <c r="A1" s="407"/>
      <c r="B1" s="409"/>
      <c r="C1" s="453"/>
      <c r="D1" s="453" t="s">
        <v>800</v>
      </c>
    </row>
    <row r="2" spans="1:4" s="454" customFormat="1" ht="25.5" customHeight="1">
      <c r="A2" s="434" t="s">
        <v>149</v>
      </c>
      <c r="B2" s="688" t="s">
        <v>544</v>
      </c>
      <c r="C2" s="689"/>
      <c r="D2" s="690"/>
    </row>
    <row r="3" spans="1:4" s="454" customFormat="1" ht="24.75" thickBot="1">
      <c r="A3" s="452" t="s">
        <v>545</v>
      </c>
      <c r="B3" s="685" t="s">
        <v>656</v>
      </c>
      <c r="C3" s="692"/>
      <c r="D3" s="693"/>
    </row>
    <row r="4" spans="1:4" s="455" customFormat="1" ht="15.95" customHeight="1" thickBot="1">
      <c r="A4" s="410"/>
      <c r="B4" s="410"/>
      <c r="C4" s="411"/>
      <c r="D4" s="411" t="s">
        <v>42</v>
      </c>
    </row>
    <row r="5" spans="1:4" ht="24.75" thickBot="1">
      <c r="A5" s="256" t="s">
        <v>150</v>
      </c>
      <c r="B5" s="257" t="s">
        <v>43</v>
      </c>
      <c r="C5" s="98" t="s">
        <v>184</v>
      </c>
      <c r="D5" s="98" t="s">
        <v>189</v>
      </c>
    </row>
    <row r="6" spans="1:4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</row>
    <row r="7" spans="1:4" s="456" customFormat="1" ht="15.95" customHeight="1" thickBot="1">
      <c r="A7" s="683" t="s">
        <v>44</v>
      </c>
      <c r="B7" s="684"/>
      <c r="C7" s="684"/>
      <c r="D7" s="684"/>
    </row>
    <row r="8" spans="1:4" s="430" customFormat="1" ht="12" customHeight="1" thickBot="1">
      <c r="A8" s="405" t="s">
        <v>7</v>
      </c>
      <c r="B8" s="468" t="s">
        <v>546</v>
      </c>
      <c r="C8" s="347">
        <f>SUM(C9:C18)</f>
        <v>0</v>
      </c>
      <c r="D8" s="347">
        <f>SUM(D9:D18)</f>
        <v>0</v>
      </c>
    </row>
    <row r="9" spans="1:4" s="430" customFormat="1" ht="12" customHeight="1">
      <c r="A9" s="479" t="s">
        <v>73</v>
      </c>
      <c r="B9" s="270" t="s">
        <v>335</v>
      </c>
      <c r="C9" s="106"/>
      <c r="D9" s="106"/>
    </row>
    <row r="10" spans="1:4" s="430" customFormat="1" ht="12" customHeight="1">
      <c r="A10" s="480" t="s">
        <v>74</v>
      </c>
      <c r="B10" s="268" t="s">
        <v>336</v>
      </c>
      <c r="C10" s="344"/>
      <c r="D10" s="344"/>
    </row>
    <row r="11" spans="1:4" s="430" customFormat="1" ht="12" customHeight="1">
      <c r="A11" s="480" t="s">
        <v>75</v>
      </c>
      <c r="B11" s="268" t="s">
        <v>337</v>
      </c>
      <c r="C11" s="344"/>
      <c r="D11" s="344"/>
    </row>
    <row r="12" spans="1:4" s="430" customFormat="1" ht="12" customHeight="1">
      <c r="A12" s="480" t="s">
        <v>76</v>
      </c>
      <c r="B12" s="268" t="s">
        <v>338</v>
      </c>
      <c r="C12" s="344"/>
      <c r="D12" s="344"/>
    </row>
    <row r="13" spans="1:4" s="430" customFormat="1" ht="12" customHeight="1">
      <c r="A13" s="480" t="s">
        <v>109</v>
      </c>
      <c r="B13" s="268" t="s">
        <v>339</v>
      </c>
      <c r="C13" s="344"/>
      <c r="D13" s="344"/>
    </row>
    <row r="14" spans="1:4" s="430" customFormat="1" ht="12" customHeight="1">
      <c r="A14" s="480" t="s">
        <v>77</v>
      </c>
      <c r="B14" s="268" t="s">
        <v>547</v>
      </c>
      <c r="C14" s="344"/>
      <c r="D14" s="344"/>
    </row>
    <row r="15" spans="1:4" s="457" customFormat="1" ht="12" customHeight="1">
      <c r="A15" s="480" t="s">
        <v>78</v>
      </c>
      <c r="B15" s="267" t="s">
        <v>548</v>
      </c>
      <c r="C15" s="344"/>
      <c r="D15" s="344"/>
    </row>
    <row r="16" spans="1:4" s="457" customFormat="1" ht="12" customHeight="1">
      <c r="A16" s="480" t="s">
        <v>86</v>
      </c>
      <c r="B16" s="268" t="s">
        <v>342</v>
      </c>
      <c r="C16" s="107"/>
      <c r="D16" s="107"/>
    </row>
    <row r="17" spans="1:4" s="430" customFormat="1" ht="12" customHeight="1">
      <c r="A17" s="480" t="s">
        <v>87</v>
      </c>
      <c r="B17" s="268" t="s">
        <v>344</v>
      </c>
      <c r="C17" s="344"/>
      <c r="D17" s="344"/>
    </row>
    <row r="18" spans="1:4" s="457" customFormat="1" ht="12" customHeight="1" thickBot="1">
      <c r="A18" s="480" t="s">
        <v>88</v>
      </c>
      <c r="B18" s="267" t="s">
        <v>346</v>
      </c>
      <c r="C18" s="346"/>
      <c r="D18" s="346"/>
    </row>
    <row r="19" spans="1:4" s="457" customFormat="1" ht="12" customHeight="1" thickBot="1">
      <c r="A19" s="405" t="s">
        <v>8</v>
      </c>
      <c r="B19" s="468" t="s">
        <v>549</v>
      </c>
      <c r="C19" s="347">
        <f>SUM(C20:C22)</f>
        <v>0</v>
      </c>
      <c r="D19" s="347">
        <f>SUM(D20:D22)</f>
        <v>11137</v>
      </c>
    </row>
    <row r="20" spans="1:4" s="457" customFormat="1" ht="12" customHeight="1">
      <c r="A20" s="480" t="s">
        <v>79</v>
      </c>
      <c r="B20" s="269" t="s">
        <v>308</v>
      </c>
      <c r="C20" s="344"/>
      <c r="D20" s="344"/>
    </row>
    <row r="21" spans="1:4" s="457" customFormat="1" ht="12" customHeight="1">
      <c r="A21" s="480" t="s">
        <v>80</v>
      </c>
      <c r="B21" s="268" t="s">
        <v>550</v>
      </c>
      <c r="C21" s="344"/>
      <c r="D21" s="344"/>
    </row>
    <row r="22" spans="1:4" s="457" customFormat="1" ht="12" customHeight="1">
      <c r="A22" s="480" t="s">
        <v>81</v>
      </c>
      <c r="B22" s="268" t="s">
        <v>551</v>
      </c>
      <c r="C22" s="344"/>
      <c r="D22" s="344">
        <v>11137</v>
      </c>
    </row>
    <row r="23" spans="1:4" s="457" customFormat="1" ht="12" customHeight="1" thickBot="1">
      <c r="A23" s="480" t="s">
        <v>82</v>
      </c>
      <c r="B23" s="268" t="s">
        <v>657</v>
      </c>
      <c r="C23" s="344"/>
      <c r="D23" s="344"/>
    </row>
    <row r="24" spans="1:4" s="457" customFormat="1" ht="12" customHeight="1" thickBot="1">
      <c r="A24" s="467" t="s">
        <v>9</v>
      </c>
      <c r="B24" s="288" t="s">
        <v>126</v>
      </c>
      <c r="C24" s="42"/>
      <c r="D24" s="42"/>
    </row>
    <row r="25" spans="1:4" s="457" customFormat="1" ht="12" customHeight="1" thickBot="1">
      <c r="A25" s="467" t="s">
        <v>10</v>
      </c>
      <c r="B25" s="288" t="s">
        <v>552</v>
      </c>
      <c r="C25" s="347">
        <f>SUM(C26:C27)</f>
        <v>0</v>
      </c>
      <c r="D25" s="347">
        <f>SUM(D26:D27)</f>
        <v>0</v>
      </c>
    </row>
    <row r="26" spans="1:4" s="457" customFormat="1" ht="12" customHeight="1">
      <c r="A26" s="481" t="s">
        <v>322</v>
      </c>
      <c r="B26" s="482" t="s">
        <v>550</v>
      </c>
      <c r="C26" s="103"/>
      <c r="D26" s="103"/>
    </row>
    <row r="27" spans="1:4" s="457" customFormat="1" ht="12" customHeight="1">
      <c r="A27" s="481" t="s">
        <v>328</v>
      </c>
      <c r="B27" s="483" t="s">
        <v>553</v>
      </c>
      <c r="C27" s="348"/>
      <c r="D27" s="348"/>
    </row>
    <row r="28" spans="1:4" s="457" customFormat="1" ht="12" customHeight="1" thickBot="1">
      <c r="A28" s="480" t="s">
        <v>330</v>
      </c>
      <c r="B28" s="484" t="s">
        <v>658</v>
      </c>
      <c r="C28" s="464"/>
      <c r="D28" s="464"/>
    </row>
    <row r="29" spans="1:4" s="457" customFormat="1" ht="12" customHeight="1" thickBot="1">
      <c r="A29" s="467" t="s">
        <v>11</v>
      </c>
      <c r="B29" s="288" t="s">
        <v>554</v>
      </c>
      <c r="C29" s="347">
        <f>SUM(C30:C32)</f>
        <v>0</v>
      </c>
      <c r="D29" s="347">
        <f>SUM(D30:D32)</f>
        <v>0</v>
      </c>
    </row>
    <row r="30" spans="1:4" s="457" customFormat="1" ht="12" customHeight="1">
      <c r="A30" s="481" t="s">
        <v>66</v>
      </c>
      <c r="B30" s="482" t="s">
        <v>348</v>
      </c>
      <c r="C30" s="103"/>
      <c r="D30" s="103"/>
    </row>
    <row r="31" spans="1:4" s="457" customFormat="1" ht="12" customHeight="1">
      <c r="A31" s="481" t="s">
        <v>67</v>
      </c>
      <c r="B31" s="483" t="s">
        <v>349</v>
      </c>
      <c r="C31" s="348"/>
      <c r="D31" s="348"/>
    </row>
    <row r="32" spans="1:4" s="457" customFormat="1" ht="12" customHeight="1" thickBot="1">
      <c r="A32" s="480" t="s">
        <v>68</v>
      </c>
      <c r="B32" s="466" t="s">
        <v>351</v>
      </c>
      <c r="C32" s="464"/>
      <c r="D32" s="464"/>
    </row>
    <row r="33" spans="1:4" s="457" customFormat="1" ht="12" customHeight="1" thickBot="1">
      <c r="A33" s="467" t="s">
        <v>12</v>
      </c>
      <c r="B33" s="288" t="s">
        <v>476</v>
      </c>
      <c r="C33" s="42"/>
      <c r="D33" s="42"/>
    </row>
    <row r="34" spans="1:4" s="430" customFormat="1" ht="12" customHeight="1" thickBot="1">
      <c r="A34" s="467" t="s">
        <v>13</v>
      </c>
      <c r="B34" s="288" t="s">
        <v>555</v>
      </c>
      <c r="C34" s="42"/>
      <c r="D34" s="42"/>
    </row>
    <row r="35" spans="1:4" s="430" customFormat="1" ht="12" customHeight="1" thickBot="1">
      <c r="A35" s="405" t="s">
        <v>14</v>
      </c>
      <c r="B35" s="288" t="s">
        <v>659</v>
      </c>
      <c r="C35" s="347">
        <f>+C8+C19+C24+C25+C29+C33+C34</f>
        <v>0</v>
      </c>
      <c r="D35" s="347">
        <f>+D8+D19+D24+D25+D29+D33+D34</f>
        <v>11137</v>
      </c>
    </row>
    <row r="36" spans="1:4" s="430" customFormat="1" ht="12" customHeight="1" thickBot="1">
      <c r="A36" s="469" t="s">
        <v>15</v>
      </c>
      <c r="B36" s="288" t="s">
        <v>557</v>
      </c>
      <c r="C36" s="347">
        <f>+C37+C38+C39</f>
        <v>5976</v>
      </c>
      <c r="D36" s="347">
        <f>+D37+D38+D39</f>
        <v>5976</v>
      </c>
    </row>
    <row r="37" spans="1:4" s="430" customFormat="1" ht="12" customHeight="1">
      <c r="A37" s="481" t="s">
        <v>558</v>
      </c>
      <c r="B37" s="482" t="s">
        <v>171</v>
      </c>
      <c r="C37" s="103"/>
      <c r="D37" s="103"/>
    </row>
    <row r="38" spans="1:4" s="457" customFormat="1" ht="12" customHeight="1">
      <c r="A38" s="481" t="s">
        <v>559</v>
      </c>
      <c r="B38" s="483" t="s">
        <v>3</v>
      </c>
      <c r="C38" s="348"/>
      <c r="D38" s="348"/>
    </row>
    <row r="39" spans="1:4" s="457" customFormat="1" ht="12" customHeight="1" thickBot="1">
      <c r="A39" s="480" t="s">
        <v>560</v>
      </c>
      <c r="B39" s="466" t="s">
        <v>561</v>
      </c>
      <c r="C39" s="464">
        <v>5976</v>
      </c>
      <c r="D39" s="464">
        <v>5976</v>
      </c>
    </row>
    <row r="40" spans="1:4" s="457" customFormat="1" ht="15" customHeight="1" thickBot="1">
      <c r="A40" s="469" t="s">
        <v>16</v>
      </c>
      <c r="B40" s="470" t="s">
        <v>562</v>
      </c>
      <c r="C40" s="109">
        <f>+C35+C36</f>
        <v>5976</v>
      </c>
      <c r="D40" s="109">
        <f>+D35+D36</f>
        <v>17113</v>
      </c>
    </row>
    <row r="41" spans="1:4" s="457" customFormat="1" ht="15" customHeight="1">
      <c r="A41" s="413"/>
      <c r="B41" s="414"/>
      <c r="C41" s="428"/>
      <c r="D41" s="428"/>
    </row>
    <row r="42" spans="1:4" ht="13.5" thickBot="1">
      <c r="A42" s="415"/>
      <c r="B42" s="416"/>
      <c r="C42" s="429"/>
      <c r="D42" s="429"/>
    </row>
    <row r="43" spans="1:4" s="456" customFormat="1" ht="16.5" customHeight="1" thickBot="1">
      <c r="A43" s="683" t="s">
        <v>45</v>
      </c>
      <c r="B43" s="684"/>
      <c r="C43" s="684"/>
      <c r="D43" s="684"/>
    </row>
    <row r="44" spans="1:4" s="246" customFormat="1" ht="12" customHeight="1" thickBot="1">
      <c r="A44" s="467" t="s">
        <v>7</v>
      </c>
      <c r="B44" s="288" t="s">
        <v>563</v>
      </c>
      <c r="C44" s="347">
        <f>SUM(C45:C49)</f>
        <v>12419</v>
      </c>
      <c r="D44" s="347">
        <f>SUM(D45:D49)</f>
        <v>12429</v>
      </c>
    </row>
    <row r="45" spans="1:4" ht="12" customHeight="1">
      <c r="A45" s="480" t="s">
        <v>73</v>
      </c>
      <c r="B45" s="269" t="s">
        <v>37</v>
      </c>
      <c r="C45" s="103"/>
      <c r="D45" s="103"/>
    </row>
    <row r="46" spans="1:4" ht="12" customHeight="1">
      <c r="A46" s="480" t="s">
        <v>74</v>
      </c>
      <c r="B46" s="268" t="s">
        <v>135</v>
      </c>
      <c r="C46" s="341"/>
      <c r="D46" s="341"/>
    </row>
    <row r="47" spans="1:4" ht="12" customHeight="1">
      <c r="A47" s="480" t="s">
        <v>75</v>
      </c>
      <c r="B47" s="268" t="s">
        <v>102</v>
      </c>
      <c r="C47" s="341"/>
      <c r="D47" s="341"/>
    </row>
    <row r="48" spans="1:4" ht="12" customHeight="1">
      <c r="A48" s="480" t="s">
        <v>76</v>
      </c>
      <c r="B48" s="268" t="s">
        <v>136</v>
      </c>
      <c r="C48" s="341">
        <v>12419</v>
      </c>
      <c r="D48" s="341">
        <v>12429</v>
      </c>
    </row>
    <row r="49" spans="1:4" ht="12" customHeight="1" thickBot="1">
      <c r="A49" s="480" t="s">
        <v>109</v>
      </c>
      <c r="B49" s="268" t="s">
        <v>137</v>
      </c>
      <c r="C49" s="341"/>
      <c r="D49" s="341"/>
    </row>
    <row r="50" spans="1:4" ht="12" customHeight="1" thickBot="1">
      <c r="A50" s="467" t="s">
        <v>8</v>
      </c>
      <c r="B50" s="288" t="s">
        <v>564</v>
      </c>
      <c r="C50" s="347">
        <f>SUM(C51:C53)</f>
        <v>0</v>
      </c>
      <c r="D50" s="347">
        <f>SUM(D51:D53)</f>
        <v>0</v>
      </c>
    </row>
    <row r="51" spans="1:4" s="246" customFormat="1" ht="12" customHeight="1">
      <c r="A51" s="480" t="s">
        <v>79</v>
      </c>
      <c r="B51" s="269" t="s">
        <v>161</v>
      </c>
      <c r="C51" s="103"/>
      <c r="D51" s="103"/>
    </row>
    <row r="52" spans="1:4" ht="12" customHeight="1">
      <c r="A52" s="480" t="s">
        <v>80</v>
      </c>
      <c r="B52" s="268" t="s">
        <v>139</v>
      </c>
      <c r="C52" s="341"/>
      <c r="D52" s="341"/>
    </row>
    <row r="53" spans="1:4" ht="12" customHeight="1">
      <c r="A53" s="480" t="s">
        <v>81</v>
      </c>
      <c r="B53" s="268" t="s">
        <v>46</v>
      </c>
      <c r="C53" s="341"/>
      <c r="D53" s="341"/>
    </row>
    <row r="54" spans="1:4" ht="12" customHeight="1" thickBot="1">
      <c r="A54" s="480" t="s">
        <v>82</v>
      </c>
      <c r="B54" s="268" t="s">
        <v>660</v>
      </c>
      <c r="C54" s="341"/>
      <c r="D54" s="341"/>
    </row>
    <row r="55" spans="1:4" ht="12" customHeight="1" thickBot="1">
      <c r="A55" s="467" t="s">
        <v>9</v>
      </c>
      <c r="B55" s="471" t="s">
        <v>565</v>
      </c>
      <c r="C55" s="347">
        <f>+C44+C50</f>
        <v>12419</v>
      </c>
      <c r="D55" s="347">
        <f>+D44+D50</f>
        <v>12429</v>
      </c>
    </row>
    <row r="56" spans="1:4" ht="13.5" thickBot="1">
      <c r="C56" s="476"/>
      <c r="D56" s="476"/>
    </row>
    <row r="57" spans="1:4" ht="15" customHeight="1" thickBot="1">
      <c r="A57" s="417" t="s">
        <v>652</v>
      </c>
      <c r="B57" s="418"/>
      <c r="C57" s="112"/>
      <c r="D57" s="112"/>
    </row>
    <row r="58" spans="1:4" ht="14.25" customHeight="1" thickBot="1">
      <c r="A58" s="417" t="s">
        <v>151</v>
      </c>
      <c r="B58" s="418"/>
      <c r="C58" s="112"/>
      <c r="D58" s="112"/>
    </row>
  </sheetData>
  <mergeCells count="4">
    <mergeCell ref="B2:D2"/>
    <mergeCell ref="A43:D43"/>
    <mergeCell ref="A7:D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M146"/>
  <sheetViews>
    <sheetView zoomScaleSheetLayoutView="145" workbookViewId="0">
      <selection activeCell="F1" sqref="F1:F65536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6" width="0" style="537" hidden="1" customWidth="1"/>
    <col min="7" max="16384" width="9.33203125" style="33"/>
  </cols>
  <sheetData>
    <row r="1" spans="1:6" s="408" customFormat="1" ht="21" customHeight="1" thickBot="1">
      <c r="A1" s="407"/>
      <c r="B1" s="409"/>
      <c r="C1" s="453"/>
      <c r="D1" s="453"/>
      <c r="E1" s="531" t="str">
        <f>+CONCATENATE("8.1. melléklet a ……/",LEFT(ÖSSZEFÜGGÉSEK!A4,4)+1,". (……) önkormányzati rendelethez")</f>
        <v>8.1. melléklet a ……/2015. (……) önkormányzati rendelethez</v>
      </c>
      <c r="F1" s="540"/>
    </row>
    <row r="2" spans="1:6" s="454" customFormat="1" ht="25.5" customHeight="1">
      <c r="A2" s="434" t="s">
        <v>149</v>
      </c>
      <c r="B2" s="688" t="s">
        <v>152</v>
      </c>
      <c r="C2" s="689"/>
      <c r="D2" s="690"/>
      <c r="E2" s="477" t="s">
        <v>50</v>
      </c>
      <c r="F2" s="541"/>
    </row>
    <row r="3" spans="1:6" s="454" customFormat="1" ht="24.75" thickBot="1">
      <c r="A3" s="452" t="s">
        <v>148</v>
      </c>
      <c r="B3" s="685" t="s">
        <v>537</v>
      </c>
      <c r="C3" s="692"/>
      <c r="D3" s="693"/>
      <c r="E3" s="478" t="s">
        <v>41</v>
      </c>
      <c r="F3" s="541"/>
    </row>
    <row r="4" spans="1:6" s="455" customFormat="1" ht="15.95" customHeight="1" thickBot="1">
      <c r="A4" s="410"/>
      <c r="B4" s="410"/>
      <c r="C4" s="411"/>
      <c r="D4" s="411"/>
      <c r="E4" s="411" t="s">
        <v>42</v>
      </c>
      <c r="F4" s="542"/>
    </row>
    <row r="5" spans="1:6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6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  <c r="F6" s="543"/>
    </row>
    <row r="7" spans="1:6" s="456" customFormat="1" ht="15.95" customHeight="1" thickBot="1">
      <c r="A7" s="683" t="s">
        <v>44</v>
      </c>
      <c r="B7" s="684"/>
      <c r="C7" s="684"/>
      <c r="D7" s="684"/>
      <c r="E7" s="696"/>
      <c r="F7" s="543"/>
    </row>
    <row r="8" spans="1:6" s="430" customFormat="1" ht="12" customHeight="1" thickBot="1">
      <c r="A8" s="405" t="s">
        <v>7</v>
      </c>
      <c r="B8" s="468" t="s">
        <v>546</v>
      </c>
      <c r="C8" s="347">
        <v>0</v>
      </c>
      <c r="D8" s="492">
        <v>0</v>
      </c>
      <c r="E8" s="474">
        <v>0</v>
      </c>
      <c r="F8" s="543" t="s">
        <v>678</v>
      </c>
    </row>
    <row r="9" spans="1:6" s="430" customFormat="1" ht="12" customHeight="1">
      <c r="A9" s="479" t="s">
        <v>73</v>
      </c>
      <c r="B9" s="270" t="s">
        <v>335</v>
      </c>
      <c r="C9" s="106">
        <v>0</v>
      </c>
      <c r="D9" s="493">
        <v>0</v>
      </c>
      <c r="E9" s="463">
        <v>0</v>
      </c>
      <c r="F9" s="543" t="s">
        <v>679</v>
      </c>
    </row>
    <row r="10" spans="1:6" s="430" customFormat="1" ht="12" customHeight="1">
      <c r="A10" s="480" t="s">
        <v>74</v>
      </c>
      <c r="B10" s="268" t="s">
        <v>336</v>
      </c>
      <c r="C10" s="344">
        <v>50</v>
      </c>
      <c r="D10" s="494">
        <v>65</v>
      </c>
      <c r="E10" s="114">
        <v>39</v>
      </c>
      <c r="F10" s="543" t="s">
        <v>680</v>
      </c>
    </row>
    <row r="11" spans="1:6" s="430" customFormat="1" ht="12" customHeight="1">
      <c r="A11" s="480" t="s">
        <v>75</v>
      </c>
      <c r="B11" s="268" t="s">
        <v>337</v>
      </c>
      <c r="C11" s="344">
        <v>2790</v>
      </c>
      <c r="D11" s="494">
        <v>1479</v>
      </c>
      <c r="E11" s="114">
        <v>1465</v>
      </c>
      <c r="F11" s="543" t="s">
        <v>681</v>
      </c>
    </row>
    <row r="12" spans="1:6" s="430" customFormat="1" ht="12" customHeight="1">
      <c r="A12" s="480" t="s">
        <v>76</v>
      </c>
      <c r="B12" s="268" t="s">
        <v>338</v>
      </c>
      <c r="C12" s="344">
        <v>2185</v>
      </c>
      <c r="D12" s="494">
        <v>1911</v>
      </c>
      <c r="E12" s="114">
        <v>1904</v>
      </c>
      <c r="F12" s="543" t="s">
        <v>682</v>
      </c>
    </row>
    <row r="13" spans="1:6" s="430" customFormat="1" ht="12" customHeight="1">
      <c r="A13" s="480" t="s">
        <v>109</v>
      </c>
      <c r="B13" s="268" t="s">
        <v>339</v>
      </c>
      <c r="C13" s="344">
        <v>4638</v>
      </c>
      <c r="D13" s="494">
        <v>5738</v>
      </c>
      <c r="E13" s="114">
        <v>5731</v>
      </c>
      <c r="F13" s="543" t="s">
        <v>683</v>
      </c>
    </row>
    <row r="14" spans="1:6" s="430" customFormat="1" ht="12" customHeight="1">
      <c r="A14" s="480" t="s">
        <v>77</v>
      </c>
      <c r="B14" s="268" t="s">
        <v>547</v>
      </c>
      <c r="C14" s="344">
        <v>1387</v>
      </c>
      <c r="D14" s="494">
        <v>2024</v>
      </c>
      <c r="E14" s="114">
        <v>1882</v>
      </c>
      <c r="F14" s="543" t="s">
        <v>684</v>
      </c>
    </row>
    <row r="15" spans="1:6" s="457" customFormat="1" ht="12" customHeight="1">
      <c r="A15" s="480" t="s">
        <v>78</v>
      </c>
      <c r="B15" s="267" t="s">
        <v>548</v>
      </c>
      <c r="C15" s="344">
        <v>0</v>
      </c>
      <c r="D15" s="494">
        <v>0</v>
      </c>
      <c r="E15" s="114">
        <v>0</v>
      </c>
      <c r="F15" s="543" t="s">
        <v>685</v>
      </c>
    </row>
    <row r="16" spans="1:6" s="457" customFormat="1" ht="12" customHeight="1">
      <c r="A16" s="480" t="s">
        <v>86</v>
      </c>
      <c r="B16" s="268" t="s">
        <v>342</v>
      </c>
      <c r="C16" s="107">
        <v>50</v>
      </c>
      <c r="D16" s="495">
        <v>80</v>
      </c>
      <c r="E16" s="462">
        <v>61</v>
      </c>
      <c r="F16" s="543" t="s">
        <v>686</v>
      </c>
    </row>
    <row r="17" spans="1:6" s="430" customFormat="1" ht="12" customHeight="1">
      <c r="A17" s="480" t="s">
        <v>87</v>
      </c>
      <c r="B17" s="268" t="s">
        <v>344</v>
      </c>
      <c r="C17" s="344">
        <v>0</v>
      </c>
      <c r="D17" s="494">
        <v>0</v>
      </c>
      <c r="E17" s="114">
        <v>0</v>
      </c>
      <c r="F17" s="543" t="s">
        <v>687</v>
      </c>
    </row>
    <row r="18" spans="1:6" s="457" customFormat="1" ht="12" customHeight="1" thickBot="1">
      <c r="A18" s="480" t="s">
        <v>88</v>
      </c>
      <c r="B18" s="267" t="s">
        <v>346</v>
      </c>
      <c r="C18" s="346">
        <v>0</v>
      </c>
      <c r="D18" s="115">
        <v>231</v>
      </c>
      <c r="E18" s="458">
        <v>204</v>
      </c>
      <c r="F18" s="543" t="s">
        <v>688</v>
      </c>
    </row>
    <row r="19" spans="1:6" s="457" customFormat="1" ht="12" customHeight="1" thickBot="1">
      <c r="A19" s="405" t="s">
        <v>8</v>
      </c>
      <c r="B19" s="468" t="s">
        <v>549</v>
      </c>
      <c r="C19" s="347">
        <v>273941</v>
      </c>
      <c r="D19" s="492">
        <v>362165</v>
      </c>
      <c r="E19" s="474">
        <v>344232</v>
      </c>
      <c r="F19" s="543" t="s">
        <v>689</v>
      </c>
    </row>
    <row r="20" spans="1:6" s="457" customFormat="1" ht="12" customHeight="1">
      <c r="A20" s="480" t="s">
        <v>79</v>
      </c>
      <c r="B20" s="269" t="s">
        <v>308</v>
      </c>
      <c r="C20" s="344">
        <v>0</v>
      </c>
      <c r="D20" s="494">
        <v>0</v>
      </c>
      <c r="E20" s="114">
        <v>0</v>
      </c>
      <c r="F20" s="543" t="s">
        <v>690</v>
      </c>
    </row>
    <row r="21" spans="1:6" s="457" customFormat="1" ht="12" customHeight="1">
      <c r="A21" s="480" t="s">
        <v>80</v>
      </c>
      <c r="B21" s="268" t="s">
        <v>550</v>
      </c>
      <c r="C21" s="344">
        <v>0</v>
      </c>
      <c r="D21" s="494">
        <v>0</v>
      </c>
      <c r="E21" s="114">
        <v>0</v>
      </c>
      <c r="F21" s="543" t="s">
        <v>691</v>
      </c>
    </row>
    <row r="22" spans="1:6" s="457" customFormat="1" ht="12" customHeight="1">
      <c r="A22" s="480" t="s">
        <v>81</v>
      </c>
      <c r="B22" s="268" t="s">
        <v>551</v>
      </c>
      <c r="C22" s="344">
        <v>9886</v>
      </c>
      <c r="D22" s="494">
        <v>14095</v>
      </c>
      <c r="E22" s="114">
        <v>14006</v>
      </c>
      <c r="F22" s="543" t="s">
        <v>692</v>
      </c>
    </row>
    <row r="23" spans="1:6" s="430" customFormat="1" ht="12" customHeight="1" thickBot="1">
      <c r="A23" s="480" t="s">
        <v>82</v>
      </c>
      <c r="B23" s="268" t="s">
        <v>662</v>
      </c>
      <c r="C23" s="344">
        <v>0</v>
      </c>
      <c r="D23" s="494">
        <v>0</v>
      </c>
      <c r="E23" s="114">
        <v>0</v>
      </c>
      <c r="F23" s="543" t="s">
        <v>693</v>
      </c>
    </row>
    <row r="24" spans="1:6" s="430" customFormat="1" ht="12" customHeight="1" thickBot="1">
      <c r="A24" s="467" t="s">
        <v>9</v>
      </c>
      <c r="B24" s="288" t="s">
        <v>126</v>
      </c>
      <c r="C24" s="42">
        <v>19180</v>
      </c>
      <c r="D24" s="496">
        <v>17045</v>
      </c>
      <c r="E24" s="473">
        <v>16731</v>
      </c>
      <c r="F24" s="543" t="s">
        <v>694</v>
      </c>
    </row>
    <row r="25" spans="1:6" s="430" customFormat="1" ht="12" customHeight="1" thickBot="1">
      <c r="A25" s="467" t="s">
        <v>10</v>
      </c>
      <c r="B25" s="288" t="s">
        <v>552</v>
      </c>
      <c r="C25" s="347">
        <v>273941</v>
      </c>
      <c r="D25" s="492">
        <v>362165</v>
      </c>
      <c r="E25" s="474">
        <v>344232</v>
      </c>
      <c r="F25" s="543" t="s">
        <v>695</v>
      </c>
    </row>
    <row r="26" spans="1:6" s="430" customFormat="1" ht="12" customHeight="1">
      <c r="A26" s="481" t="s">
        <v>322</v>
      </c>
      <c r="B26" s="482" t="s">
        <v>550</v>
      </c>
      <c r="C26" s="103">
        <v>0</v>
      </c>
      <c r="D26" s="487">
        <v>0</v>
      </c>
      <c r="E26" s="461">
        <v>0</v>
      </c>
      <c r="F26" s="543" t="s">
        <v>696</v>
      </c>
    </row>
    <row r="27" spans="1:6" s="430" customFormat="1" ht="12" customHeight="1">
      <c r="A27" s="481" t="s">
        <v>328</v>
      </c>
      <c r="B27" s="483" t="s">
        <v>553</v>
      </c>
      <c r="C27" s="348">
        <v>0</v>
      </c>
      <c r="D27" s="497">
        <v>10174</v>
      </c>
      <c r="E27" s="460">
        <v>10173</v>
      </c>
      <c r="F27" s="543" t="s">
        <v>697</v>
      </c>
    </row>
    <row r="28" spans="1:6" s="430" customFormat="1" ht="12" customHeight="1" thickBot="1">
      <c r="A28" s="480" t="s">
        <v>330</v>
      </c>
      <c r="B28" s="484" t="s">
        <v>663</v>
      </c>
      <c r="C28" s="464">
        <v>0</v>
      </c>
      <c r="D28" s="498">
        <v>0</v>
      </c>
      <c r="E28" s="459">
        <v>0</v>
      </c>
      <c r="F28" s="543" t="s">
        <v>698</v>
      </c>
    </row>
    <row r="29" spans="1:6" s="430" customFormat="1" ht="12" customHeight="1" thickBot="1">
      <c r="A29" s="467" t="s">
        <v>11</v>
      </c>
      <c r="B29" s="288" t="s">
        <v>554</v>
      </c>
      <c r="C29" s="347">
        <v>273941</v>
      </c>
      <c r="D29" s="492">
        <v>362165</v>
      </c>
      <c r="E29" s="474">
        <v>344232</v>
      </c>
      <c r="F29" s="543" t="s">
        <v>699</v>
      </c>
    </row>
    <row r="30" spans="1:6" s="430" customFormat="1" ht="12" customHeight="1">
      <c r="A30" s="481" t="s">
        <v>66</v>
      </c>
      <c r="B30" s="482" t="s">
        <v>348</v>
      </c>
      <c r="C30" s="103">
        <v>0</v>
      </c>
      <c r="D30" s="487">
        <v>0</v>
      </c>
      <c r="E30" s="461">
        <v>0</v>
      </c>
      <c r="F30" s="543" t="s">
        <v>700</v>
      </c>
    </row>
    <row r="31" spans="1:6" s="430" customFormat="1" ht="12" customHeight="1">
      <c r="A31" s="481" t="s">
        <v>67</v>
      </c>
      <c r="B31" s="483" t="s">
        <v>349</v>
      </c>
      <c r="C31" s="348">
        <v>0</v>
      </c>
      <c r="D31" s="497">
        <v>0</v>
      </c>
      <c r="E31" s="460">
        <v>0</v>
      </c>
      <c r="F31" s="543" t="s">
        <v>701</v>
      </c>
    </row>
    <row r="32" spans="1:6" s="430" customFormat="1" ht="12" customHeight="1" thickBot="1">
      <c r="A32" s="480" t="s">
        <v>68</v>
      </c>
      <c r="B32" s="466" t="s">
        <v>351</v>
      </c>
      <c r="C32" s="464">
        <v>0</v>
      </c>
      <c r="D32" s="498">
        <v>0</v>
      </c>
      <c r="E32" s="459">
        <v>0</v>
      </c>
      <c r="F32" s="543" t="s">
        <v>702</v>
      </c>
    </row>
    <row r="33" spans="1:13" s="430" customFormat="1" ht="12" customHeight="1" thickBot="1">
      <c r="A33" s="467" t="s">
        <v>12</v>
      </c>
      <c r="B33" s="288" t="s">
        <v>476</v>
      </c>
      <c r="C33" s="42">
        <v>0</v>
      </c>
      <c r="D33" s="496">
        <v>150</v>
      </c>
      <c r="E33" s="473">
        <v>91</v>
      </c>
      <c r="F33" s="543" t="s">
        <v>703</v>
      </c>
    </row>
    <row r="34" spans="1:13" s="430" customFormat="1" ht="12" customHeight="1" thickBot="1">
      <c r="A34" s="467" t="s">
        <v>13</v>
      </c>
      <c r="B34" s="288" t="s">
        <v>555</v>
      </c>
      <c r="C34" s="42">
        <v>9218</v>
      </c>
      <c r="D34" s="496">
        <v>5356</v>
      </c>
      <c r="E34" s="473">
        <v>4461</v>
      </c>
      <c r="F34" s="543" t="s">
        <v>704</v>
      </c>
    </row>
    <row r="35" spans="1:13" s="430" customFormat="1" ht="12" customHeight="1" thickBot="1">
      <c r="A35" s="405" t="s">
        <v>14</v>
      </c>
      <c r="B35" s="288" t="s">
        <v>556</v>
      </c>
      <c r="C35" s="347">
        <v>273941</v>
      </c>
      <c r="D35" s="492">
        <v>362165</v>
      </c>
      <c r="E35" s="474">
        <v>344232</v>
      </c>
      <c r="F35" s="543" t="s">
        <v>705</v>
      </c>
    </row>
    <row r="36" spans="1:13" s="457" customFormat="1" ht="12" customHeight="1" thickBot="1">
      <c r="A36" s="469" t="s">
        <v>15</v>
      </c>
      <c r="B36" s="288" t="s">
        <v>557</v>
      </c>
      <c r="C36" s="347">
        <v>273941</v>
      </c>
      <c r="D36" s="492">
        <v>362165</v>
      </c>
      <c r="E36" s="474">
        <v>344232</v>
      </c>
      <c r="F36" s="543" t="s">
        <v>706</v>
      </c>
    </row>
    <row r="37" spans="1:13" s="457" customFormat="1" ht="15" customHeight="1">
      <c r="A37" s="481" t="s">
        <v>558</v>
      </c>
      <c r="B37" s="482" t="s">
        <v>171</v>
      </c>
      <c r="C37" s="103">
        <v>0</v>
      </c>
      <c r="D37" s="487">
        <v>6189</v>
      </c>
      <c r="E37" s="461">
        <v>6189</v>
      </c>
      <c r="F37" s="543" t="s">
        <v>707</v>
      </c>
    </row>
    <row r="38" spans="1:13" s="457" customFormat="1" ht="15" customHeight="1">
      <c r="A38" s="481" t="s">
        <v>559</v>
      </c>
      <c r="B38" s="483" t="s">
        <v>3</v>
      </c>
      <c r="C38" s="348">
        <v>0</v>
      </c>
      <c r="D38" s="497">
        <v>0</v>
      </c>
      <c r="E38" s="460">
        <v>0</v>
      </c>
      <c r="F38" s="543" t="s">
        <v>708</v>
      </c>
    </row>
    <row r="39" spans="1:13" ht="16.5" thickBot="1">
      <c r="A39" s="480" t="s">
        <v>560</v>
      </c>
      <c r="B39" s="466" t="s">
        <v>561</v>
      </c>
      <c r="C39" s="464">
        <v>0</v>
      </c>
      <c r="D39" s="498">
        <v>0</v>
      </c>
      <c r="E39" s="459">
        <v>0</v>
      </c>
      <c r="F39" s="543" t="s">
        <v>709</v>
      </c>
    </row>
    <row r="40" spans="1:13" s="456" customFormat="1" ht="16.5" customHeight="1" thickBot="1">
      <c r="A40" s="469" t="s">
        <v>16</v>
      </c>
      <c r="B40" s="470" t="s">
        <v>562</v>
      </c>
      <c r="C40" s="109">
        <v>273941</v>
      </c>
      <c r="D40" s="499">
        <v>362165</v>
      </c>
      <c r="E40" s="475">
        <v>344232</v>
      </c>
      <c r="F40" s="543" t="s">
        <v>710</v>
      </c>
    </row>
    <row r="41" spans="1:13" s="246" customFormat="1" ht="12" customHeight="1">
      <c r="A41" s="413"/>
      <c r="B41" s="414"/>
      <c r="C41" s="428"/>
      <c r="D41" s="428"/>
      <c r="E41" s="428"/>
      <c r="F41" s="543"/>
    </row>
    <row r="42" spans="1:13" ht="12" customHeight="1" thickBot="1">
      <c r="A42" s="415"/>
      <c r="B42" s="416"/>
      <c r="C42" s="429"/>
      <c r="D42" s="429"/>
      <c r="E42" s="429"/>
      <c r="F42" s="543"/>
    </row>
    <row r="43" spans="1:13" ht="12" customHeight="1" thickBot="1">
      <c r="A43" s="683" t="s">
        <v>45</v>
      </c>
      <c r="B43" s="684"/>
      <c r="C43" s="684"/>
      <c r="D43" s="684"/>
      <c r="E43" s="696"/>
      <c r="F43" s="456"/>
    </row>
    <row r="44" spans="1:13" ht="12" customHeight="1" thickBot="1">
      <c r="A44" s="467" t="s">
        <v>7</v>
      </c>
      <c r="B44" s="288" t="s">
        <v>563</v>
      </c>
      <c r="C44" s="347">
        <v>0</v>
      </c>
      <c r="D44" s="347">
        <v>0</v>
      </c>
      <c r="E44" s="474">
        <v>0</v>
      </c>
      <c r="F44" s="543" t="s">
        <v>678</v>
      </c>
    </row>
    <row r="45" spans="1:13" ht="12" customHeight="1">
      <c r="A45" s="480" t="s">
        <v>73</v>
      </c>
      <c r="B45" s="269" t="s">
        <v>37</v>
      </c>
      <c r="C45" s="103">
        <v>15923</v>
      </c>
      <c r="D45" s="103">
        <v>21752</v>
      </c>
      <c r="E45" s="461">
        <v>19649</v>
      </c>
      <c r="F45" s="543" t="s">
        <v>679</v>
      </c>
      <c r="M45" s="33">
        <f>15000/60</f>
        <v>250</v>
      </c>
    </row>
    <row r="46" spans="1:13" ht="12" customHeight="1">
      <c r="A46" s="480" t="s">
        <v>74</v>
      </c>
      <c r="B46" s="268" t="s">
        <v>135</v>
      </c>
      <c r="C46" s="341">
        <v>4339</v>
      </c>
      <c r="D46" s="341">
        <v>4688</v>
      </c>
      <c r="E46" s="485">
        <v>3729</v>
      </c>
      <c r="F46" s="543" t="s">
        <v>680</v>
      </c>
      <c r="M46" s="33">
        <f>+M45/8</f>
        <v>31.25</v>
      </c>
    </row>
    <row r="47" spans="1:13" ht="12" customHeight="1">
      <c r="A47" s="480" t="s">
        <v>75</v>
      </c>
      <c r="B47" s="268" t="s">
        <v>102</v>
      </c>
      <c r="C47" s="341">
        <v>35139</v>
      </c>
      <c r="D47" s="341">
        <v>39567</v>
      </c>
      <c r="E47" s="485">
        <v>32954</v>
      </c>
      <c r="F47" s="543" t="s">
        <v>681</v>
      </c>
    </row>
    <row r="48" spans="1:13" s="246" customFormat="1" ht="12" customHeight="1">
      <c r="A48" s="480" t="s">
        <v>76</v>
      </c>
      <c r="B48" s="268" t="s">
        <v>136</v>
      </c>
      <c r="C48" s="341">
        <v>2219</v>
      </c>
      <c r="D48" s="341">
        <v>4072</v>
      </c>
      <c r="E48" s="485">
        <v>3591</v>
      </c>
      <c r="F48" s="543" t="s">
        <v>682</v>
      </c>
    </row>
    <row r="49" spans="1:6" ht="12" customHeight="1" thickBot="1">
      <c r="A49" s="480" t="s">
        <v>109</v>
      </c>
      <c r="B49" s="268" t="s">
        <v>137</v>
      </c>
      <c r="C49" s="341">
        <v>8224</v>
      </c>
      <c r="D49" s="341">
        <v>12286</v>
      </c>
      <c r="E49" s="485">
        <v>7057</v>
      </c>
      <c r="F49" s="543" t="s">
        <v>683</v>
      </c>
    </row>
    <row r="50" spans="1:6" ht="12" customHeight="1" thickBot="1">
      <c r="A50" s="467" t="s">
        <v>8</v>
      </c>
      <c r="B50" s="288" t="s">
        <v>564</v>
      </c>
      <c r="C50" s="347">
        <v>273941</v>
      </c>
      <c r="D50" s="347">
        <v>362165</v>
      </c>
      <c r="E50" s="474">
        <v>344232</v>
      </c>
      <c r="F50" s="543" t="s">
        <v>684</v>
      </c>
    </row>
    <row r="51" spans="1:6" ht="12" customHeight="1">
      <c r="A51" s="480" t="s">
        <v>79</v>
      </c>
      <c r="B51" s="269" t="s">
        <v>161</v>
      </c>
      <c r="C51" s="103">
        <v>2775</v>
      </c>
      <c r="D51" s="103">
        <v>15433</v>
      </c>
      <c r="E51" s="461">
        <v>14885</v>
      </c>
      <c r="F51" s="543" t="s">
        <v>685</v>
      </c>
    </row>
    <row r="52" spans="1:6" ht="12" customHeight="1">
      <c r="A52" s="480" t="s">
        <v>80</v>
      </c>
      <c r="B52" s="268" t="s">
        <v>139</v>
      </c>
      <c r="C52" s="341">
        <v>0</v>
      </c>
      <c r="D52" s="341">
        <v>0</v>
      </c>
      <c r="E52" s="485">
        <v>0</v>
      </c>
      <c r="F52" s="543" t="s">
        <v>686</v>
      </c>
    </row>
    <row r="53" spans="1:6" ht="15" customHeight="1">
      <c r="A53" s="480" t="s">
        <v>81</v>
      </c>
      <c r="B53" s="268" t="s">
        <v>46</v>
      </c>
      <c r="C53" s="341">
        <v>6500</v>
      </c>
      <c r="D53" s="341">
        <v>2100</v>
      </c>
      <c r="E53" s="485">
        <v>1699</v>
      </c>
      <c r="F53" s="543" t="s">
        <v>687</v>
      </c>
    </row>
    <row r="54" spans="1:6" ht="16.5" thickBot="1">
      <c r="A54" s="480" t="s">
        <v>82</v>
      </c>
      <c r="B54" s="268" t="s">
        <v>664</v>
      </c>
      <c r="C54" s="341">
        <v>0</v>
      </c>
      <c r="D54" s="341">
        <v>0</v>
      </c>
      <c r="E54" s="485">
        <v>0</v>
      </c>
      <c r="F54" s="543" t="s">
        <v>688</v>
      </c>
    </row>
    <row r="55" spans="1:6" ht="15" customHeight="1" thickBot="1">
      <c r="A55" s="467" t="s">
        <v>9</v>
      </c>
      <c r="B55" s="471" t="s">
        <v>565</v>
      </c>
      <c r="C55" s="109">
        <v>0</v>
      </c>
      <c r="D55" s="109">
        <v>0</v>
      </c>
      <c r="E55" s="475">
        <v>0</v>
      </c>
      <c r="F55" s="543" t="s">
        <v>689</v>
      </c>
    </row>
    <row r="56" spans="1:6" ht="16.5" thickBot="1">
      <c r="C56" s="476"/>
      <c r="D56" s="476"/>
      <c r="E56" s="476"/>
      <c r="F56" s="543"/>
    </row>
    <row r="57" spans="1:6" ht="16.5" thickBot="1">
      <c r="A57" s="417" t="s">
        <v>652</v>
      </c>
      <c r="B57" s="418"/>
      <c r="C57" s="112"/>
      <c r="D57" s="112"/>
      <c r="E57" s="465"/>
      <c r="F57" s="543"/>
    </row>
    <row r="58" spans="1:6" ht="16.5" thickBot="1">
      <c r="A58" s="417" t="s">
        <v>151</v>
      </c>
      <c r="B58" s="418"/>
      <c r="C58" s="112"/>
      <c r="D58" s="112"/>
      <c r="E58" s="465"/>
      <c r="F58" s="543"/>
    </row>
    <row r="59" spans="1:6" ht="15.75">
      <c r="F59" s="543"/>
    </row>
    <row r="60" spans="1:6" ht="15.75">
      <c r="F60" s="543"/>
    </row>
    <row r="61" spans="1:6" ht="15.75">
      <c r="F61" s="543"/>
    </row>
    <row r="62" spans="1:6" ht="15.75">
      <c r="F62" s="543"/>
    </row>
    <row r="63" spans="1:6" ht="15.75">
      <c r="F63" s="543"/>
    </row>
    <row r="64" spans="1:6" ht="15.75">
      <c r="F64" s="543"/>
    </row>
    <row r="65" spans="6:6" ht="15.75">
      <c r="F65" s="543"/>
    </row>
    <row r="66" spans="6:6" ht="15.75">
      <c r="F66" s="543"/>
    </row>
    <row r="67" spans="6:6" ht="15.75">
      <c r="F67" s="543"/>
    </row>
    <row r="68" spans="6:6" ht="15.75">
      <c r="F68" s="543"/>
    </row>
    <row r="69" spans="6:6" ht="15.75">
      <c r="F69" s="543"/>
    </row>
    <row r="70" spans="6:6" ht="15.75">
      <c r="F70" s="543"/>
    </row>
    <row r="71" spans="6:6" ht="15.75">
      <c r="F71" s="543"/>
    </row>
    <row r="72" spans="6:6" ht="15.75">
      <c r="F72" s="543"/>
    </row>
    <row r="73" spans="6:6" ht="15.75">
      <c r="F73" s="543"/>
    </row>
    <row r="74" spans="6:6" ht="15.75">
      <c r="F74" s="543"/>
    </row>
    <row r="75" spans="6:6" ht="15.75">
      <c r="F75" s="543"/>
    </row>
    <row r="76" spans="6:6" ht="15.75">
      <c r="F76" s="543"/>
    </row>
    <row r="77" spans="6:6" ht="15.75">
      <c r="F77" s="543"/>
    </row>
    <row r="78" spans="6:6" ht="15.75">
      <c r="F78" s="543"/>
    </row>
    <row r="79" spans="6:6" ht="15.75">
      <c r="F79" s="543"/>
    </row>
    <row r="80" spans="6:6" ht="15.75">
      <c r="F80" s="543"/>
    </row>
    <row r="81" spans="6:6" ht="15.75">
      <c r="F81" s="543"/>
    </row>
    <row r="82" spans="6:6" ht="15.75">
      <c r="F82" s="543"/>
    </row>
    <row r="83" spans="6:6" ht="15.75">
      <c r="F83" s="543"/>
    </row>
    <row r="84" spans="6:6" ht="15.75">
      <c r="F84" s="543"/>
    </row>
    <row r="85" spans="6:6" ht="15.75">
      <c r="F85" s="543"/>
    </row>
    <row r="86" spans="6:6" ht="15.75">
      <c r="F86" s="543"/>
    </row>
    <row r="87" spans="6:6" ht="15.75">
      <c r="F87" s="543"/>
    </row>
    <row r="88" spans="6:6" ht="15">
      <c r="F88" s="544"/>
    </row>
    <row r="90" spans="6:6" ht="15.75">
      <c r="F90" s="543"/>
    </row>
    <row r="91" spans="6:6">
      <c r="F91" s="545"/>
    </row>
    <row r="92" spans="6:6">
      <c r="F92" s="545"/>
    </row>
    <row r="93" spans="6:6">
      <c r="F93" s="545"/>
    </row>
    <row r="94" spans="6:6">
      <c r="F94" s="545"/>
    </row>
    <row r="95" spans="6:6">
      <c r="F95" s="545"/>
    </row>
    <row r="96" spans="6:6">
      <c r="F96" s="545"/>
    </row>
    <row r="97" spans="6:6">
      <c r="F97" s="545"/>
    </row>
    <row r="98" spans="6:6">
      <c r="F98" s="545"/>
    </row>
    <row r="99" spans="6:6">
      <c r="F99" s="545"/>
    </row>
    <row r="100" spans="6:6">
      <c r="F100" s="545"/>
    </row>
    <row r="101" spans="6:6">
      <c r="F101" s="545"/>
    </row>
    <row r="102" spans="6:6">
      <c r="F102" s="545"/>
    </row>
    <row r="103" spans="6:6">
      <c r="F103" s="545"/>
    </row>
    <row r="104" spans="6:6">
      <c r="F104" s="545"/>
    </row>
    <row r="105" spans="6:6">
      <c r="F105" s="545"/>
    </row>
    <row r="106" spans="6:6">
      <c r="F106" s="545"/>
    </row>
    <row r="107" spans="6:6">
      <c r="F107" s="545"/>
    </row>
    <row r="108" spans="6:6">
      <c r="F108" s="545"/>
    </row>
    <row r="109" spans="6:6">
      <c r="F109" s="545"/>
    </row>
    <row r="110" spans="6:6">
      <c r="F110" s="545"/>
    </row>
    <row r="111" spans="6:6">
      <c r="F111" s="545"/>
    </row>
    <row r="112" spans="6:6">
      <c r="F112" s="545"/>
    </row>
    <row r="113" spans="6:6">
      <c r="F113" s="545"/>
    </row>
    <row r="114" spans="6:6">
      <c r="F114" s="545"/>
    </row>
    <row r="115" spans="6:6">
      <c r="F115" s="545"/>
    </row>
    <row r="116" spans="6:6">
      <c r="F116" s="545"/>
    </row>
    <row r="117" spans="6:6">
      <c r="F117" s="545"/>
    </row>
    <row r="118" spans="6:6">
      <c r="F118" s="545"/>
    </row>
    <row r="119" spans="6:6">
      <c r="F119" s="545"/>
    </row>
    <row r="120" spans="6:6">
      <c r="F120" s="545"/>
    </row>
    <row r="121" spans="6:6">
      <c r="F121" s="545"/>
    </row>
    <row r="122" spans="6:6">
      <c r="F122" s="545"/>
    </row>
    <row r="123" spans="6:6">
      <c r="F123" s="545"/>
    </row>
    <row r="124" spans="6:6">
      <c r="F124" s="545"/>
    </row>
    <row r="125" spans="6:6">
      <c r="F125" s="545"/>
    </row>
    <row r="126" spans="6:6">
      <c r="F126" s="545"/>
    </row>
    <row r="127" spans="6:6">
      <c r="F127" s="545"/>
    </row>
    <row r="128" spans="6:6">
      <c r="F128" s="545"/>
    </row>
    <row r="129" spans="6:6">
      <c r="F129" s="545"/>
    </row>
    <row r="130" spans="6:6">
      <c r="F130" s="545"/>
    </row>
    <row r="131" spans="6:6">
      <c r="F131" s="545"/>
    </row>
    <row r="132" spans="6:6">
      <c r="F132" s="545"/>
    </row>
    <row r="133" spans="6:6">
      <c r="F133" s="545"/>
    </row>
    <row r="134" spans="6:6">
      <c r="F134" s="545"/>
    </row>
    <row r="135" spans="6:6">
      <c r="F135" s="545"/>
    </row>
    <row r="136" spans="6:6">
      <c r="F136" s="545"/>
    </row>
    <row r="137" spans="6:6">
      <c r="F137" s="545"/>
    </row>
    <row r="138" spans="6:6">
      <c r="F138" s="545"/>
    </row>
    <row r="139" spans="6:6">
      <c r="F139" s="545"/>
    </row>
    <row r="140" spans="6:6">
      <c r="F140" s="545"/>
    </row>
    <row r="141" spans="6:6">
      <c r="F141" s="545"/>
    </row>
    <row r="142" spans="6:6">
      <c r="F142" s="545"/>
    </row>
    <row r="143" spans="6:6">
      <c r="F143" s="545"/>
    </row>
    <row r="144" spans="6:6">
      <c r="F144" s="545"/>
    </row>
    <row r="145" spans="6:6">
      <c r="F145" s="545"/>
    </row>
    <row r="146" spans="6:6">
      <c r="F146" s="545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B19" sqref="B19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6" width="0" style="537" hidden="1" customWidth="1"/>
    <col min="7" max="16384" width="9.33203125" style="33"/>
  </cols>
  <sheetData>
    <row r="1" spans="1:6" s="408" customFormat="1" ht="21" customHeight="1" thickBot="1">
      <c r="A1" s="407"/>
      <c r="B1" s="409"/>
      <c r="C1" s="453"/>
      <c r="D1" s="453"/>
      <c r="E1" s="531" t="str">
        <f>+CONCATENATE("8.1.1. melléklet a ……/",LEFT(ÖSSZEFÜGGÉSEK!A4,4)+1,". (……) önkormányzati rendelethez")</f>
        <v>8.1.1. melléklet a ……/2015. (……) önkormányzati rendelethez</v>
      </c>
      <c r="F1" s="540"/>
    </row>
    <row r="2" spans="1:6" s="454" customFormat="1" ht="25.5" customHeight="1">
      <c r="A2" s="434" t="s">
        <v>149</v>
      </c>
      <c r="B2" s="688" t="s">
        <v>152</v>
      </c>
      <c r="C2" s="689"/>
      <c r="D2" s="690"/>
      <c r="E2" s="477" t="s">
        <v>50</v>
      </c>
      <c r="F2" s="541"/>
    </row>
    <row r="3" spans="1:6" s="454" customFormat="1" ht="24.75" thickBot="1">
      <c r="A3" s="452" t="s">
        <v>148</v>
      </c>
      <c r="B3" s="685" t="s">
        <v>671</v>
      </c>
      <c r="C3" s="692"/>
      <c r="D3" s="693"/>
      <c r="E3" s="478" t="s">
        <v>49</v>
      </c>
      <c r="F3" s="541"/>
    </row>
    <row r="4" spans="1:6" s="455" customFormat="1" ht="15.95" customHeight="1" thickBot="1">
      <c r="A4" s="410"/>
      <c r="B4" s="410"/>
      <c r="C4" s="411"/>
      <c r="D4" s="411"/>
      <c r="E4" s="411" t="s">
        <v>42</v>
      </c>
      <c r="F4" s="542"/>
    </row>
    <row r="5" spans="1:6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6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  <c r="F6" s="543"/>
    </row>
    <row r="7" spans="1:6" s="456" customFormat="1" ht="15.95" customHeight="1" thickBot="1">
      <c r="A7" s="683" t="s">
        <v>44</v>
      </c>
      <c r="B7" s="684"/>
      <c r="C7" s="684"/>
      <c r="D7" s="684"/>
      <c r="E7" s="696"/>
      <c r="F7" s="543"/>
    </row>
    <row r="8" spans="1:6" s="430" customFormat="1" ht="12" customHeight="1" thickBot="1">
      <c r="A8" s="405" t="s">
        <v>7</v>
      </c>
      <c r="B8" s="468" t="s">
        <v>546</v>
      </c>
      <c r="C8" s="347">
        <v>0</v>
      </c>
      <c r="D8" s="492">
        <v>0</v>
      </c>
      <c r="E8" s="474">
        <v>0</v>
      </c>
      <c r="F8" s="543" t="s">
        <v>678</v>
      </c>
    </row>
    <row r="9" spans="1:6" s="430" customFormat="1" ht="12" customHeight="1">
      <c r="A9" s="479" t="s">
        <v>73</v>
      </c>
      <c r="B9" s="270" t="s">
        <v>335</v>
      </c>
      <c r="C9" s="106">
        <v>0</v>
      </c>
      <c r="D9" s="493">
        <v>0</v>
      </c>
      <c r="E9" s="463">
        <v>0</v>
      </c>
      <c r="F9" s="543" t="s">
        <v>679</v>
      </c>
    </row>
    <row r="10" spans="1:6" s="430" customFormat="1" ht="12" customHeight="1">
      <c r="A10" s="480" t="s">
        <v>74</v>
      </c>
      <c r="B10" s="268" t="s">
        <v>336</v>
      </c>
      <c r="C10" s="344">
        <v>50</v>
      </c>
      <c r="D10" s="494">
        <v>65</v>
      </c>
      <c r="E10" s="114">
        <v>39</v>
      </c>
      <c r="F10" s="543" t="s">
        <v>680</v>
      </c>
    </row>
    <row r="11" spans="1:6" s="430" customFormat="1" ht="12" customHeight="1">
      <c r="A11" s="480" t="s">
        <v>75</v>
      </c>
      <c r="B11" s="268" t="s">
        <v>337</v>
      </c>
      <c r="C11" s="344">
        <v>2790</v>
      </c>
      <c r="D11" s="494">
        <v>1479</v>
      </c>
      <c r="E11" s="114">
        <v>1465</v>
      </c>
      <c r="F11" s="543" t="s">
        <v>681</v>
      </c>
    </row>
    <row r="12" spans="1:6" s="430" customFormat="1" ht="12" customHeight="1">
      <c r="A12" s="480" t="s">
        <v>76</v>
      </c>
      <c r="B12" s="268" t="s">
        <v>338</v>
      </c>
      <c r="C12" s="344">
        <v>2185</v>
      </c>
      <c r="D12" s="494">
        <v>1911</v>
      </c>
      <c r="E12" s="114">
        <v>1904</v>
      </c>
      <c r="F12" s="543" t="s">
        <v>682</v>
      </c>
    </row>
    <row r="13" spans="1:6" s="430" customFormat="1" ht="12" customHeight="1">
      <c r="A13" s="480" t="s">
        <v>109</v>
      </c>
      <c r="B13" s="268" t="s">
        <v>339</v>
      </c>
      <c r="C13" s="344">
        <v>4638</v>
      </c>
      <c r="D13" s="494">
        <v>5738</v>
      </c>
      <c r="E13" s="114">
        <v>5731</v>
      </c>
      <c r="F13" s="543" t="s">
        <v>683</v>
      </c>
    </row>
    <row r="14" spans="1:6" s="430" customFormat="1" ht="12" customHeight="1">
      <c r="A14" s="480" t="s">
        <v>77</v>
      </c>
      <c r="B14" s="268" t="s">
        <v>547</v>
      </c>
      <c r="C14" s="344">
        <v>1387</v>
      </c>
      <c r="D14" s="494">
        <v>2024</v>
      </c>
      <c r="E14" s="114">
        <v>1882</v>
      </c>
      <c r="F14" s="543" t="s">
        <v>684</v>
      </c>
    </row>
    <row r="15" spans="1:6" s="457" customFormat="1" ht="12" customHeight="1">
      <c r="A15" s="480" t="s">
        <v>78</v>
      </c>
      <c r="B15" s="267" t="s">
        <v>548</v>
      </c>
      <c r="C15" s="344">
        <v>0</v>
      </c>
      <c r="D15" s="494">
        <v>0</v>
      </c>
      <c r="E15" s="114">
        <v>0</v>
      </c>
      <c r="F15" s="543" t="s">
        <v>685</v>
      </c>
    </row>
    <row r="16" spans="1:6" s="457" customFormat="1" ht="12" customHeight="1">
      <c r="A16" s="480" t="s">
        <v>86</v>
      </c>
      <c r="B16" s="268" t="s">
        <v>342</v>
      </c>
      <c r="C16" s="107">
        <v>50</v>
      </c>
      <c r="D16" s="495">
        <v>80</v>
      </c>
      <c r="E16" s="462">
        <v>61</v>
      </c>
      <c r="F16" s="543" t="s">
        <v>686</v>
      </c>
    </row>
    <row r="17" spans="1:6" s="430" customFormat="1" ht="12" customHeight="1">
      <c r="A17" s="480" t="s">
        <v>87</v>
      </c>
      <c r="B17" s="268" t="s">
        <v>344</v>
      </c>
      <c r="C17" s="344">
        <v>0</v>
      </c>
      <c r="D17" s="494">
        <v>0</v>
      </c>
      <c r="E17" s="114">
        <v>0</v>
      </c>
      <c r="F17" s="543" t="s">
        <v>687</v>
      </c>
    </row>
    <row r="18" spans="1:6" s="457" customFormat="1" ht="12" customHeight="1" thickBot="1">
      <c r="A18" s="480" t="s">
        <v>88</v>
      </c>
      <c r="B18" s="267" t="s">
        <v>346</v>
      </c>
      <c r="C18" s="346">
        <v>0</v>
      </c>
      <c r="D18" s="115">
        <v>231</v>
      </c>
      <c r="E18" s="458">
        <v>204</v>
      </c>
      <c r="F18" s="543" t="s">
        <v>688</v>
      </c>
    </row>
    <row r="19" spans="1:6" s="457" customFormat="1" ht="12" customHeight="1" thickBot="1">
      <c r="A19" s="405" t="s">
        <v>8</v>
      </c>
      <c r="B19" s="468" t="s">
        <v>549</v>
      </c>
      <c r="C19" s="347">
        <v>273941</v>
      </c>
      <c r="D19" s="492">
        <v>362165</v>
      </c>
      <c r="E19" s="474">
        <v>344232</v>
      </c>
      <c r="F19" s="543" t="s">
        <v>689</v>
      </c>
    </row>
    <row r="20" spans="1:6" s="457" customFormat="1" ht="12" customHeight="1">
      <c r="A20" s="480" t="s">
        <v>79</v>
      </c>
      <c r="B20" s="269" t="s">
        <v>308</v>
      </c>
      <c r="C20" s="344">
        <v>0</v>
      </c>
      <c r="D20" s="494">
        <v>0</v>
      </c>
      <c r="E20" s="114">
        <v>0</v>
      </c>
      <c r="F20" s="543" t="s">
        <v>690</v>
      </c>
    </row>
    <row r="21" spans="1:6" s="457" customFormat="1" ht="12" customHeight="1">
      <c r="A21" s="480" t="s">
        <v>80</v>
      </c>
      <c r="B21" s="268" t="s">
        <v>550</v>
      </c>
      <c r="C21" s="344">
        <v>0</v>
      </c>
      <c r="D21" s="494">
        <v>0</v>
      </c>
      <c r="E21" s="114">
        <v>0</v>
      </c>
      <c r="F21" s="543" t="s">
        <v>691</v>
      </c>
    </row>
    <row r="22" spans="1:6" s="457" customFormat="1" ht="12" customHeight="1">
      <c r="A22" s="480" t="s">
        <v>81</v>
      </c>
      <c r="B22" s="268" t="s">
        <v>551</v>
      </c>
      <c r="C22" s="344">
        <v>9886</v>
      </c>
      <c r="D22" s="494">
        <v>14095</v>
      </c>
      <c r="E22" s="114">
        <v>14006</v>
      </c>
      <c r="F22" s="543" t="s">
        <v>692</v>
      </c>
    </row>
    <row r="23" spans="1:6" s="430" customFormat="1" ht="12" customHeight="1" thickBot="1">
      <c r="A23" s="480" t="s">
        <v>82</v>
      </c>
      <c r="B23" s="268" t="s">
        <v>662</v>
      </c>
      <c r="C23" s="344">
        <v>0</v>
      </c>
      <c r="D23" s="494">
        <v>0</v>
      </c>
      <c r="E23" s="114">
        <v>0</v>
      </c>
      <c r="F23" s="543" t="s">
        <v>693</v>
      </c>
    </row>
    <row r="24" spans="1:6" s="430" customFormat="1" ht="12" customHeight="1" thickBot="1">
      <c r="A24" s="467" t="s">
        <v>9</v>
      </c>
      <c r="B24" s="288" t="s">
        <v>126</v>
      </c>
      <c r="C24" s="42">
        <v>19180</v>
      </c>
      <c r="D24" s="496">
        <v>17045</v>
      </c>
      <c r="E24" s="473">
        <v>16731</v>
      </c>
      <c r="F24" s="543" t="s">
        <v>694</v>
      </c>
    </row>
    <row r="25" spans="1:6" s="430" customFormat="1" ht="12" customHeight="1" thickBot="1">
      <c r="A25" s="467" t="s">
        <v>10</v>
      </c>
      <c r="B25" s="288" t="s">
        <v>552</v>
      </c>
      <c r="C25" s="347">
        <v>273941</v>
      </c>
      <c r="D25" s="492">
        <v>362165</v>
      </c>
      <c r="E25" s="474">
        <v>344232</v>
      </c>
      <c r="F25" s="543" t="s">
        <v>695</v>
      </c>
    </row>
    <row r="26" spans="1:6" s="430" customFormat="1" ht="12" customHeight="1">
      <c r="A26" s="481" t="s">
        <v>322</v>
      </c>
      <c r="B26" s="482" t="s">
        <v>550</v>
      </c>
      <c r="C26" s="103">
        <v>0</v>
      </c>
      <c r="D26" s="487">
        <v>0</v>
      </c>
      <c r="E26" s="461">
        <v>0</v>
      </c>
      <c r="F26" s="543" t="s">
        <v>696</v>
      </c>
    </row>
    <row r="27" spans="1:6" s="430" customFormat="1" ht="12" customHeight="1">
      <c r="A27" s="481" t="s">
        <v>328</v>
      </c>
      <c r="B27" s="483" t="s">
        <v>553</v>
      </c>
      <c r="C27" s="348">
        <v>0</v>
      </c>
      <c r="D27" s="497">
        <v>10174</v>
      </c>
      <c r="E27" s="460">
        <v>10173</v>
      </c>
      <c r="F27" s="543" t="s">
        <v>697</v>
      </c>
    </row>
    <row r="28" spans="1:6" s="430" customFormat="1" ht="12" customHeight="1" thickBot="1">
      <c r="A28" s="480" t="s">
        <v>330</v>
      </c>
      <c r="B28" s="484" t="s">
        <v>663</v>
      </c>
      <c r="C28" s="464">
        <v>0</v>
      </c>
      <c r="D28" s="498">
        <v>0</v>
      </c>
      <c r="E28" s="459">
        <v>0</v>
      </c>
      <c r="F28" s="543" t="s">
        <v>698</v>
      </c>
    </row>
    <row r="29" spans="1:6" s="430" customFormat="1" ht="12" customHeight="1" thickBot="1">
      <c r="A29" s="467" t="s">
        <v>11</v>
      </c>
      <c r="B29" s="288" t="s">
        <v>554</v>
      </c>
      <c r="C29" s="347">
        <v>273941</v>
      </c>
      <c r="D29" s="492">
        <v>362165</v>
      </c>
      <c r="E29" s="474">
        <v>344232</v>
      </c>
      <c r="F29" s="543" t="s">
        <v>699</v>
      </c>
    </row>
    <row r="30" spans="1:6" s="430" customFormat="1" ht="12" customHeight="1">
      <c r="A30" s="481" t="s">
        <v>66</v>
      </c>
      <c r="B30" s="482" t="s">
        <v>348</v>
      </c>
      <c r="C30" s="103">
        <v>0</v>
      </c>
      <c r="D30" s="487">
        <v>0</v>
      </c>
      <c r="E30" s="461">
        <v>0</v>
      </c>
      <c r="F30" s="543" t="s">
        <v>700</v>
      </c>
    </row>
    <row r="31" spans="1:6" s="430" customFormat="1" ht="12" customHeight="1">
      <c r="A31" s="481" t="s">
        <v>67</v>
      </c>
      <c r="B31" s="483" t="s">
        <v>349</v>
      </c>
      <c r="C31" s="348">
        <v>0</v>
      </c>
      <c r="D31" s="497">
        <v>0</v>
      </c>
      <c r="E31" s="460">
        <v>0</v>
      </c>
      <c r="F31" s="543" t="s">
        <v>701</v>
      </c>
    </row>
    <row r="32" spans="1:6" s="430" customFormat="1" ht="12" customHeight="1" thickBot="1">
      <c r="A32" s="480" t="s">
        <v>68</v>
      </c>
      <c r="B32" s="466" t="s">
        <v>351</v>
      </c>
      <c r="C32" s="464">
        <v>0</v>
      </c>
      <c r="D32" s="498">
        <v>0</v>
      </c>
      <c r="E32" s="459">
        <v>0</v>
      </c>
      <c r="F32" s="543" t="s">
        <v>702</v>
      </c>
    </row>
    <row r="33" spans="1:6" s="430" customFormat="1" ht="12" customHeight="1" thickBot="1">
      <c r="A33" s="467" t="s">
        <v>12</v>
      </c>
      <c r="B33" s="288" t="s">
        <v>476</v>
      </c>
      <c r="C33" s="42">
        <v>0</v>
      </c>
      <c r="D33" s="496">
        <v>150</v>
      </c>
      <c r="E33" s="473">
        <v>91</v>
      </c>
      <c r="F33" s="543" t="s">
        <v>703</v>
      </c>
    </row>
    <row r="34" spans="1:6" s="430" customFormat="1" ht="12" customHeight="1" thickBot="1">
      <c r="A34" s="467" t="s">
        <v>13</v>
      </c>
      <c r="B34" s="288" t="s">
        <v>555</v>
      </c>
      <c r="C34" s="42">
        <v>9218</v>
      </c>
      <c r="D34" s="496">
        <v>5356</v>
      </c>
      <c r="E34" s="473">
        <v>4461</v>
      </c>
      <c r="F34" s="543" t="s">
        <v>704</v>
      </c>
    </row>
    <row r="35" spans="1:6" s="430" customFormat="1" ht="12" customHeight="1" thickBot="1">
      <c r="A35" s="405" t="s">
        <v>14</v>
      </c>
      <c r="B35" s="288" t="s">
        <v>556</v>
      </c>
      <c r="C35" s="347">
        <v>273941</v>
      </c>
      <c r="D35" s="492">
        <v>362165</v>
      </c>
      <c r="E35" s="474">
        <v>344232</v>
      </c>
      <c r="F35" s="543" t="s">
        <v>705</v>
      </c>
    </row>
    <row r="36" spans="1:6" s="457" customFormat="1" ht="12" customHeight="1" thickBot="1">
      <c r="A36" s="469" t="s">
        <v>15</v>
      </c>
      <c r="B36" s="288" t="s">
        <v>557</v>
      </c>
      <c r="C36" s="347">
        <v>273941</v>
      </c>
      <c r="D36" s="492">
        <v>362165</v>
      </c>
      <c r="E36" s="474">
        <v>344232</v>
      </c>
      <c r="F36" s="543" t="s">
        <v>706</v>
      </c>
    </row>
    <row r="37" spans="1:6" s="457" customFormat="1" ht="15" customHeight="1">
      <c r="A37" s="481" t="s">
        <v>558</v>
      </c>
      <c r="B37" s="482" t="s">
        <v>171</v>
      </c>
      <c r="C37" s="103">
        <v>0</v>
      </c>
      <c r="D37" s="487">
        <v>6189</v>
      </c>
      <c r="E37" s="461">
        <v>6189</v>
      </c>
      <c r="F37" s="543" t="s">
        <v>707</v>
      </c>
    </row>
    <row r="38" spans="1:6" s="457" customFormat="1" ht="15" customHeight="1">
      <c r="A38" s="481" t="s">
        <v>559</v>
      </c>
      <c r="B38" s="483" t="s">
        <v>3</v>
      </c>
      <c r="C38" s="348">
        <v>0</v>
      </c>
      <c r="D38" s="497">
        <v>0</v>
      </c>
      <c r="E38" s="460">
        <v>0</v>
      </c>
      <c r="F38" s="543" t="s">
        <v>708</v>
      </c>
    </row>
    <row r="39" spans="1:6" ht="16.5" thickBot="1">
      <c r="A39" s="480" t="s">
        <v>560</v>
      </c>
      <c r="B39" s="466" t="s">
        <v>561</v>
      </c>
      <c r="C39" s="464">
        <v>0</v>
      </c>
      <c r="D39" s="498">
        <v>0</v>
      </c>
      <c r="E39" s="459">
        <v>0</v>
      </c>
      <c r="F39" s="543" t="s">
        <v>709</v>
      </c>
    </row>
    <row r="40" spans="1:6" s="456" customFormat="1" ht="16.5" customHeight="1" thickBot="1">
      <c r="A40" s="469" t="s">
        <v>16</v>
      </c>
      <c r="B40" s="470" t="s">
        <v>562</v>
      </c>
      <c r="C40" s="109">
        <v>273941</v>
      </c>
      <c r="D40" s="499">
        <v>362165</v>
      </c>
      <c r="E40" s="475">
        <v>344232</v>
      </c>
      <c r="F40" s="543" t="s">
        <v>710</v>
      </c>
    </row>
    <row r="41" spans="1:6" s="246" customFormat="1" ht="12" customHeight="1">
      <c r="A41" s="413"/>
      <c r="B41" s="414"/>
      <c r="C41" s="428"/>
      <c r="D41" s="428"/>
      <c r="E41" s="428"/>
      <c r="F41" s="543"/>
    </row>
    <row r="42" spans="1:6" ht="12" customHeight="1" thickBot="1">
      <c r="A42" s="415"/>
      <c r="B42" s="416"/>
      <c r="C42" s="429"/>
      <c r="D42" s="429"/>
      <c r="E42" s="429"/>
      <c r="F42" s="543"/>
    </row>
    <row r="43" spans="1:6" ht="12" customHeight="1" thickBot="1">
      <c r="A43" s="683" t="s">
        <v>45</v>
      </c>
      <c r="B43" s="684"/>
      <c r="C43" s="684"/>
      <c r="D43" s="684"/>
      <c r="E43" s="696"/>
      <c r="F43" s="456"/>
    </row>
    <row r="44" spans="1:6" ht="12" customHeight="1" thickBot="1">
      <c r="A44" s="467" t="s">
        <v>7</v>
      </c>
      <c r="B44" s="288" t="s">
        <v>563</v>
      </c>
      <c r="C44" s="347">
        <v>0</v>
      </c>
      <c r="D44" s="347">
        <v>0</v>
      </c>
      <c r="E44" s="474">
        <v>0</v>
      </c>
      <c r="F44" s="543" t="s">
        <v>678</v>
      </c>
    </row>
    <row r="45" spans="1:6" ht="12" customHeight="1">
      <c r="A45" s="480" t="s">
        <v>73</v>
      </c>
      <c r="B45" s="269" t="s">
        <v>37</v>
      </c>
      <c r="C45" s="103">
        <v>15923</v>
      </c>
      <c r="D45" s="103">
        <v>21752</v>
      </c>
      <c r="E45" s="461">
        <v>19649</v>
      </c>
      <c r="F45" s="543" t="s">
        <v>679</v>
      </c>
    </row>
    <row r="46" spans="1:6" ht="12" customHeight="1">
      <c r="A46" s="480" t="s">
        <v>74</v>
      </c>
      <c r="B46" s="268" t="s">
        <v>135</v>
      </c>
      <c r="C46" s="341">
        <v>4339</v>
      </c>
      <c r="D46" s="341">
        <v>4688</v>
      </c>
      <c r="E46" s="485">
        <v>3729</v>
      </c>
      <c r="F46" s="543" t="s">
        <v>680</v>
      </c>
    </row>
    <row r="47" spans="1:6" ht="12" customHeight="1">
      <c r="A47" s="480" t="s">
        <v>75</v>
      </c>
      <c r="B47" s="268" t="s">
        <v>102</v>
      </c>
      <c r="C47" s="341">
        <v>35139</v>
      </c>
      <c r="D47" s="341">
        <v>39567</v>
      </c>
      <c r="E47" s="485">
        <v>32954</v>
      </c>
      <c r="F47" s="543" t="s">
        <v>681</v>
      </c>
    </row>
    <row r="48" spans="1:6" s="246" customFormat="1" ht="12" customHeight="1">
      <c r="A48" s="480" t="s">
        <v>76</v>
      </c>
      <c r="B48" s="268" t="s">
        <v>136</v>
      </c>
      <c r="C48" s="341">
        <v>2219</v>
      </c>
      <c r="D48" s="341">
        <v>4072</v>
      </c>
      <c r="E48" s="485">
        <v>3591</v>
      </c>
      <c r="F48" s="543" t="s">
        <v>682</v>
      </c>
    </row>
    <row r="49" spans="1:6" ht="12" customHeight="1" thickBot="1">
      <c r="A49" s="480" t="s">
        <v>109</v>
      </c>
      <c r="B49" s="268" t="s">
        <v>137</v>
      </c>
      <c r="C49" s="341">
        <v>8224</v>
      </c>
      <c r="D49" s="341">
        <v>12286</v>
      </c>
      <c r="E49" s="485">
        <v>7057</v>
      </c>
      <c r="F49" s="543" t="s">
        <v>683</v>
      </c>
    </row>
    <row r="50" spans="1:6" ht="12" customHeight="1" thickBot="1">
      <c r="A50" s="467" t="s">
        <v>8</v>
      </c>
      <c r="B50" s="288" t="s">
        <v>564</v>
      </c>
      <c r="C50" s="347">
        <v>273941</v>
      </c>
      <c r="D50" s="347">
        <v>362165</v>
      </c>
      <c r="E50" s="474">
        <v>344232</v>
      </c>
      <c r="F50" s="543" t="s">
        <v>684</v>
      </c>
    </row>
    <row r="51" spans="1:6" ht="12" customHeight="1">
      <c r="A51" s="480" t="s">
        <v>79</v>
      </c>
      <c r="B51" s="269" t="s">
        <v>161</v>
      </c>
      <c r="C51" s="103">
        <v>2775</v>
      </c>
      <c r="D51" s="103">
        <v>15433</v>
      </c>
      <c r="E51" s="461">
        <v>14885</v>
      </c>
      <c r="F51" s="543" t="s">
        <v>685</v>
      </c>
    </row>
    <row r="52" spans="1:6" ht="12" customHeight="1">
      <c r="A52" s="480" t="s">
        <v>80</v>
      </c>
      <c r="B52" s="268" t="s">
        <v>139</v>
      </c>
      <c r="C52" s="341">
        <v>0</v>
      </c>
      <c r="D52" s="341">
        <v>0</v>
      </c>
      <c r="E52" s="485">
        <v>0</v>
      </c>
      <c r="F52" s="543" t="s">
        <v>686</v>
      </c>
    </row>
    <row r="53" spans="1:6" ht="15" customHeight="1">
      <c r="A53" s="480" t="s">
        <v>81</v>
      </c>
      <c r="B53" s="268" t="s">
        <v>46</v>
      </c>
      <c r="C53" s="341">
        <v>6500</v>
      </c>
      <c r="D53" s="341">
        <v>2100</v>
      </c>
      <c r="E53" s="485">
        <v>1699</v>
      </c>
      <c r="F53" s="543" t="s">
        <v>687</v>
      </c>
    </row>
    <row r="54" spans="1:6" ht="16.5" thickBot="1">
      <c r="A54" s="480" t="s">
        <v>82</v>
      </c>
      <c r="B54" s="268" t="s">
        <v>664</v>
      </c>
      <c r="C54" s="341">
        <v>0</v>
      </c>
      <c r="D54" s="341">
        <v>0</v>
      </c>
      <c r="E54" s="485">
        <v>0</v>
      </c>
      <c r="F54" s="543" t="s">
        <v>688</v>
      </c>
    </row>
    <row r="55" spans="1:6" ht="15" customHeight="1" thickBot="1">
      <c r="A55" s="467" t="s">
        <v>9</v>
      </c>
      <c r="B55" s="471" t="s">
        <v>565</v>
      </c>
      <c r="C55" s="109">
        <v>0</v>
      </c>
      <c r="D55" s="109">
        <v>0</v>
      </c>
      <c r="E55" s="475">
        <v>0</v>
      </c>
      <c r="F55" s="543" t="s">
        <v>689</v>
      </c>
    </row>
    <row r="56" spans="1:6" ht="16.5" thickBot="1">
      <c r="C56" s="476"/>
      <c r="D56" s="476"/>
      <c r="E56" s="476"/>
      <c r="F56" s="543"/>
    </row>
    <row r="57" spans="1:6" ht="16.5" thickBot="1">
      <c r="A57" s="417" t="s">
        <v>652</v>
      </c>
      <c r="B57" s="418"/>
      <c r="C57" s="112"/>
      <c r="D57" s="112"/>
      <c r="E57" s="465"/>
      <c r="F57" s="543"/>
    </row>
    <row r="58" spans="1:6" ht="16.5" thickBot="1">
      <c r="A58" s="417" t="s">
        <v>151</v>
      </c>
      <c r="B58" s="418"/>
      <c r="C58" s="112"/>
      <c r="D58" s="112"/>
      <c r="E58" s="465"/>
      <c r="F58" s="543"/>
    </row>
    <row r="59" spans="1:6" ht="15.75">
      <c r="F59" s="543"/>
    </row>
    <row r="60" spans="1:6" ht="15.75">
      <c r="F60" s="543"/>
    </row>
    <row r="61" spans="1:6" ht="15.75">
      <c r="F61" s="543"/>
    </row>
    <row r="62" spans="1:6" ht="15.75">
      <c r="F62" s="543"/>
    </row>
    <row r="63" spans="1:6" ht="15.75">
      <c r="F63" s="543"/>
    </row>
    <row r="64" spans="1:6" ht="15.75">
      <c r="F64" s="543"/>
    </row>
    <row r="65" spans="6:6" ht="15.75">
      <c r="F65" s="543"/>
    </row>
    <row r="66" spans="6:6" ht="15.75">
      <c r="F66" s="543"/>
    </row>
    <row r="67" spans="6:6" ht="15.75">
      <c r="F67" s="543"/>
    </row>
    <row r="68" spans="6:6" ht="15.75">
      <c r="F68" s="543"/>
    </row>
    <row r="69" spans="6:6" ht="15.75">
      <c r="F69" s="543"/>
    </row>
    <row r="70" spans="6:6" ht="15.75">
      <c r="F70" s="543"/>
    </row>
    <row r="71" spans="6:6" ht="15.75">
      <c r="F71" s="543"/>
    </row>
    <row r="72" spans="6:6" ht="15.75">
      <c r="F72" s="543"/>
    </row>
    <row r="73" spans="6:6" ht="15.75">
      <c r="F73" s="543"/>
    </row>
    <row r="74" spans="6:6" ht="15.75">
      <c r="F74" s="543"/>
    </row>
    <row r="75" spans="6:6" ht="15.75">
      <c r="F75" s="543"/>
    </row>
    <row r="76" spans="6:6" ht="15.75">
      <c r="F76" s="543"/>
    </row>
    <row r="77" spans="6:6" ht="15.75">
      <c r="F77" s="543"/>
    </row>
    <row r="78" spans="6:6" ht="15.75">
      <c r="F78" s="543"/>
    </row>
    <row r="79" spans="6:6" ht="15.75">
      <c r="F79" s="543"/>
    </row>
    <row r="80" spans="6:6" ht="15.75">
      <c r="F80" s="543"/>
    </row>
    <row r="81" spans="6:6" ht="15.75">
      <c r="F81" s="543"/>
    </row>
    <row r="82" spans="6:6" ht="15.75">
      <c r="F82" s="543"/>
    </row>
    <row r="83" spans="6:6" ht="15.75">
      <c r="F83" s="543"/>
    </row>
    <row r="84" spans="6:6" ht="15.75">
      <c r="F84" s="543"/>
    </row>
    <row r="85" spans="6:6" ht="15.75">
      <c r="F85" s="543"/>
    </row>
    <row r="86" spans="6:6" ht="15.75">
      <c r="F86" s="543"/>
    </row>
    <row r="87" spans="6:6" ht="15.75">
      <c r="F87" s="543"/>
    </row>
    <row r="88" spans="6:6" ht="15">
      <c r="F88" s="544"/>
    </row>
    <row r="90" spans="6:6" ht="15.75">
      <c r="F90" s="543"/>
    </row>
    <row r="91" spans="6:6">
      <c r="F91" s="545"/>
    </row>
    <row r="92" spans="6:6">
      <c r="F92" s="545"/>
    </row>
    <row r="93" spans="6:6">
      <c r="F93" s="545"/>
    </row>
    <row r="94" spans="6:6">
      <c r="F94" s="545"/>
    </row>
    <row r="95" spans="6:6">
      <c r="F95" s="545"/>
    </row>
    <row r="96" spans="6:6">
      <c r="F96" s="545"/>
    </row>
    <row r="97" spans="6:6">
      <c r="F97" s="545"/>
    </row>
    <row r="98" spans="6:6">
      <c r="F98" s="545"/>
    </row>
    <row r="99" spans="6:6">
      <c r="F99" s="545"/>
    </row>
    <row r="100" spans="6:6">
      <c r="F100" s="545"/>
    </row>
    <row r="101" spans="6:6">
      <c r="F101" s="545"/>
    </row>
    <row r="102" spans="6:6">
      <c r="F102" s="545"/>
    </row>
    <row r="103" spans="6:6">
      <c r="F103" s="545"/>
    </row>
    <row r="104" spans="6:6">
      <c r="F104" s="545"/>
    </row>
    <row r="105" spans="6:6">
      <c r="F105" s="545"/>
    </row>
    <row r="106" spans="6:6">
      <c r="F106" s="545"/>
    </row>
    <row r="107" spans="6:6">
      <c r="F107" s="545"/>
    </row>
    <row r="108" spans="6:6">
      <c r="F108" s="545"/>
    </row>
    <row r="109" spans="6:6">
      <c r="F109" s="545"/>
    </row>
    <row r="110" spans="6:6">
      <c r="F110" s="545"/>
    </row>
    <row r="111" spans="6:6">
      <c r="F111" s="545"/>
    </row>
    <row r="112" spans="6:6">
      <c r="F112" s="545"/>
    </row>
    <row r="113" spans="6:6">
      <c r="F113" s="545"/>
    </row>
    <row r="114" spans="6:6">
      <c r="F114" s="545"/>
    </row>
    <row r="115" spans="6:6">
      <c r="F115" s="545"/>
    </row>
    <row r="116" spans="6:6">
      <c r="F116" s="545"/>
    </row>
    <row r="117" spans="6:6">
      <c r="F117" s="545"/>
    </row>
    <row r="118" spans="6:6">
      <c r="F118" s="545"/>
    </row>
    <row r="119" spans="6:6">
      <c r="F119" s="545"/>
    </row>
    <row r="120" spans="6:6">
      <c r="F120" s="545"/>
    </row>
    <row r="121" spans="6:6">
      <c r="F121" s="545"/>
    </row>
    <row r="122" spans="6:6">
      <c r="F122" s="545"/>
    </row>
    <row r="123" spans="6:6">
      <c r="F123" s="545"/>
    </row>
    <row r="124" spans="6:6">
      <c r="F124" s="545"/>
    </row>
    <row r="125" spans="6:6">
      <c r="F125" s="545"/>
    </row>
    <row r="126" spans="6:6">
      <c r="F126" s="545"/>
    </row>
    <row r="127" spans="6:6">
      <c r="F127" s="545"/>
    </row>
    <row r="128" spans="6:6">
      <c r="F128" s="545"/>
    </row>
    <row r="129" spans="6:6">
      <c r="F129" s="545"/>
    </row>
    <row r="130" spans="6:6">
      <c r="F130" s="545"/>
    </row>
    <row r="131" spans="6:6">
      <c r="F131" s="545"/>
    </row>
    <row r="132" spans="6:6">
      <c r="F132" s="545"/>
    </row>
    <row r="133" spans="6:6">
      <c r="F133" s="545"/>
    </row>
    <row r="134" spans="6:6">
      <c r="F134" s="545"/>
    </row>
    <row r="135" spans="6:6">
      <c r="F135" s="545"/>
    </row>
    <row r="136" spans="6:6">
      <c r="F136" s="545"/>
    </row>
    <row r="137" spans="6:6">
      <c r="F137" s="545"/>
    </row>
    <row r="138" spans="6:6">
      <c r="F138" s="545"/>
    </row>
    <row r="139" spans="6:6">
      <c r="F139" s="545"/>
    </row>
    <row r="140" spans="6:6">
      <c r="F140" s="545"/>
    </row>
    <row r="141" spans="6:6">
      <c r="F141" s="545"/>
    </row>
    <row r="142" spans="6:6">
      <c r="F142" s="545"/>
    </row>
    <row r="143" spans="6:6">
      <c r="F143" s="545"/>
    </row>
    <row r="144" spans="6:6">
      <c r="F144" s="545"/>
    </row>
    <row r="145" spans="6:6">
      <c r="F145" s="545"/>
    </row>
    <row r="146" spans="6:6">
      <c r="F146" s="54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F21" sqref="F21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16384" width="9.33203125" style="33"/>
  </cols>
  <sheetData>
    <row r="1" spans="1:5" s="408" customFormat="1" ht="21" customHeight="1" thickBot="1">
      <c r="A1" s="407"/>
      <c r="B1" s="409"/>
      <c r="C1" s="453"/>
      <c r="D1" s="453"/>
      <c r="E1" s="531" t="str">
        <f>+CONCATENATE("8.1.2. melléklet a ……/",LEFT(ÖSSZEFÜGGÉSEK!A4,4)+1,". (……) önkormányzati rendelethez")</f>
        <v>8.1.2. melléklet a ……/2015. (……) önkormányzati rendelethez</v>
      </c>
    </row>
    <row r="2" spans="1:5" s="454" customFormat="1" ht="25.5" customHeight="1">
      <c r="A2" s="434" t="s">
        <v>149</v>
      </c>
      <c r="B2" s="688" t="s">
        <v>152</v>
      </c>
      <c r="C2" s="689"/>
      <c r="D2" s="690"/>
      <c r="E2" s="477" t="s">
        <v>50</v>
      </c>
    </row>
    <row r="3" spans="1:5" s="454" customFormat="1" ht="24.75" thickBot="1">
      <c r="A3" s="452" t="s">
        <v>148</v>
      </c>
      <c r="B3" s="685" t="s">
        <v>661</v>
      </c>
      <c r="C3" s="692"/>
      <c r="D3" s="693"/>
      <c r="E3" s="478" t="s">
        <v>50</v>
      </c>
    </row>
    <row r="4" spans="1:5" s="455" customFormat="1" ht="15.95" customHeight="1" thickBot="1">
      <c r="A4" s="410"/>
      <c r="B4" s="410"/>
      <c r="C4" s="411"/>
      <c r="D4" s="411"/>
      <c r="E4" s="411" t="s">
        <v>42</v>
      </c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</row>
    <row r="7" spans="1:5" s="456" customFormat="1" ht="15.95" customHeight="1" thickBot="1">
      <c r="A7" s="683" t="s">
        <v>44</v>
      </c>
      <c r="B7" s="684"/>
      <c r="C7" s="684"/>
      <c r="D7" s="684"/>
      <c r="E7" s="696"/>
    </row>
    <row r="8" spans="1:5" s="430" customFormat="1" ht="12" customHeight="1" thickBot="1">
      <c r="A8" s="405" t="s">
        <v>7</v>
      </c>
      <c r="B8" s="468" t="s">
        <v>546</v>
      </c>
      <c r="C8" s="347">
        <f>SUM(C9:C18)</f>
        <v>0</v>
      </c>
      <c r="D8" s="492">
        <f>SUM(D9:D18)</f>
        <v>0</v>
      </c>
      <c r="E8" s="474">
        <f>SUM(E9:E18)</f>
        <v>0</v>
      </c>
    </row>
    <row r="9" spans="1:5" s="430" customFormat="1" ht="12" customHeight="1">
      <c r="A9" s="479" t="s">
        <v>73</v>
      </c>
      <c r="B9" s="270" t="s">
        <v>335</v>
      </c>
      <c r="C9" s="106"/>
      <c r="D9" s="493"/>
      <c r="E9" s="463"/>
    </row>
    <row r="10" spans="1:5" s="430" customFormat="1" ht="12" customHeight="1">
      <c r="A10" s="480" t="s">
        <v>74</v>
      </c>
      <c r="B10" s="268" t="s">
        <v>336</v>
      </c>
      <c r="C10" s="344"/>
      <c r="D10" s="494"/>
      <c r="E10" s="114"/>
    </row>
    <row r="11" spans="1:5" s="430" customFormat="1" ht="12" customHeight="1">
      <c r="A11" s="480" t="s">
        <v>75</v>
      </c>
      <c r="B11" s="268" t="s">
        <v>337</v>
      </c>
      <c r="C11" s="344"/>
      <c r="D11" s="494"/>
      <c r="E11" s="114"/>
    </row>
    <row r="12" spans="1:5" s="430" customFormat="1" ht="12" customHeight="1">
      <c r="A12" s="480" t="s">
        <v>76</v>
      </c>
      <c r="B12" s="268" t="s">
        <v>338</v>
      </c>
      <c r="C12" s="344"/>
      <c r="D12" s="494"/>
      <c r="E12" s="114"/>
    </row>
    <row r="13" spans="1:5" s="430" customFormat="1" ht="12" customHeight="1">
      <c r="A13" s="480" t="s">
        <v>109</v>
      </c>
      <c r="B13" s="268" t="s">
        <v>339</v>
      </c>
      <c r="C13" s="344"/>
      <c r="D13" s="494"/>
      <c r="E13" s="114"/>
    </row>
    <row r="14" spans="1:5" s="430" customFormat="1" ht="12" customHeight="1">
      <c r="A14" s="480" t="s">
        <v>77</v>
      </c>
      <c r="B14" s="268" t="s">
        <v>547</v>
      </c>
      <c r="C14" s="344"/>
      <c r="D14" s="494"/>
      <c r="E14" s="114"/>
    </row>
    <row r="15" spans="1:5" s="457" customFormat="1" ht="12" customHeight="1">
      <c r="A15" s="480" t="s">
        <v>78</v>
      </c>
      <c r="B15" s="267" t="s">
        <v>548</v>
      </c>
      <c r="C15" s="344"/>
      <c r="D15" s="494"/>
      <c r="E15" s="114"/>
    </row>
    <row r="16" spans="1:5" s="457" customFormat="1" ht="12" customHeight="1">
      <c r="A16" s="480" t="s">
        <v>86</v>
      </c>
      <c r="B16" s="268" t="s">
        <v>342</v>
      </c>
      <c r="C16" s="107"/>
      <c r="D16" s="495"/>
      <c r="E16" s="462"/>
    </row>
    <row r="17" spans="1:5" s="430" customFormat="1" ht="12" customHeight="1">
      <c r="A17" s="480" t="s">
        <v>87</v>
      </c>
      <c r="B17" s="268" t="s">
        <v>344</v>
      </c>
      <c r="C17" s="344"/>
      <c r="D17" s="494"/>
      <c r="E17" s="114"/>
    </row>
    <row r="18" spans="1:5" s="457" customFormat="1" ht="12" customHeight="1" thickBot="1">
      <c r="A18" s="480" t="s">
        <v>88</v>
      </c>
      <c r="B18" s="267" t="s">
        <v>346</v>
      </c>
      <c r="C18" s="346"/>
      <c r="D18" s="115"/>
      <c r="E18" s="458"/>
    </row>
    <row r="19" spans="1:5" s="457" customFormat="1" ht="12" customHeight="1" thickBot="1">
      <c r="A19" s="405" t="s">
        <v>8</v>
      </c>
      <c r="B19" s="468" t="s">
        <v>549</v>
      </c>
      <c r="C19" s="347">
        <f>SUM(C20:C22)</f>
        <v>0</v>
      </c>
      <c r="D19" s="492">
        <f>SUM(D20:D22)</f>
        <v>0</v>
      </c>
      <c r="E19" s="474">
        <f>SUM(E20:E22)</f>
        <v>0</v>
      </c>
    </row>
    <row r="20" spans="1:5" s="457" customFormat="1" ht="12" customHeight="1">
      <c r="A20" s="480" t="s">
        <v>79</v>
      </c>
      <c r="B20" s="269" t="s">
        <v>308</v>
      </c>
      <c r="C20" s="344"/>
      <c r="D20" s="494"/>
      <c r="E20" s="114"/>
    </row>
    <row r="21" spans="1:5" s="457" customFormat="1" ht="12" customHeight="1">
      <c r="A21" s="480" t="s">
        <v>80</v>
      </c>
      <c r="B21" s="268" t="s">
        <v>550</v>
      </c>
      <c r="C21" s="344"/>
      <c r="D21" s="494"/>
      <c r="E21" s="114"/>
    </row>
    <row r="22" spans="1:5" s="457" customFormat="1" ht="12" customHeight="1">
      <c r="A22" s="480" t="s">
        <v>81</v>
      </c>
      <c r="B22" s="268" t="s">
        <v>551</v>
      </c>
      <c r="C22" s="344"/>
      <c r="D22" s="494"/>
      <c r="E22" s="114"/>
    </row>
    <row r="23" spans="1:5" s="430" customFormat="1" ht="12" customHeight="1" thickBot="1">
      <c r="A23" s="480" t="s">
        <v>82</v>
      </c>
      <c r="B23" s="268" t="s">
        <v>662</v>
      </c>
      <c r="C23" s="344"/>
      <c r="D23" s="494"/>
      <c r="E23" s="114"/>
    </row>
    <row r="24" spans="1:5" s="430" customFormat="1" ht="12" customHeight="1" thickBot="1">
      <c r="A24" s="467" t="s">
        <v>9</v>
      </c>
      <c r="B24" s="288" t="s">
        <v>126</v>
      </c>
      <c r="C24" s="42"/>
      <c r="D24" s="496"/>
      <c r="E24" s="473"/>
    </row>
    <row r="25" spans="1:5" s="430" customFormat="1" ht="12" customHeight="1" thickBot="1">
      <c r="A25" s="467" t="s">
        <v>10</v>
      </c>
      <c r="B25" s="288" t="s">
        <v>552</v>
      </c>
      <c r="C25" s="347">
        <f>+C26+C27</f>
        <v>0</v>
      </c>
      <c r="D25" s="492">
        <f>+D26+D27</f>
        <v>0</v>
      </c>
      <c r="E25" s="474">
        <f>+E26+E27</f>
        <v>0</v>
      </c>
    </row>
    <row r="26" spans="1:5" s="430" customFormat="1" ht="12" customHeight="1">
      <c r="A26" s="481" t="s">
        <v>322</v>
      </c>
      <c r="B26" s="482" t="s">
        <v>550</v>
      </c>
      <c r="C26" s="103"/>
      <c r="D26" s="487"/>
      <c r="E26" s="461"/>
    </row>
    <row r="27" spans="1:5" s="430" customFormat="1" ht="12" customHeight="1">
      <c r="A27" s="481" t="s">
        <v>328</v>
      </c>
      <c r="B27" s="483" t="s">
        <v>553</v>
      </c>
      <c r="C27" s="348"/>
      <c r="D27" s="497"/>
      <c r="E27" s="460"/>
    </row>
    <row r="28" spans="1:5" s="430" customFormat="1" ht="12" customHeight="1" thickBot="1">
      <c r="A28" s="480" t="s">
        <v>330</v>
      </c>
      <c r="B28" s="484" t="s">
        <v>663</v>
      </c>
      <c r="C28" s="464"/>
      <c r="D28" s="498"/>
      <c r="E28" s="459"/>
    </row>
    <row r="29" spans="1:5" s="430" customFormat="1" ht="12" customHeight="1" thickBot="1">
      <c r="A29" s="467" t="s">
        <v>11</v>
      </c>
      <c r="B29" s="288" t="s">
        <v>554</v>
      </c>
      <c r="C29" s="347">
        <f>+C30+C31+C32</f>
        <v>0</v>
      </c>
      <c r="D29" s="492">
        <f>+D30+D31+D32</f>
        <v>0</v>
      </c>
      <c r="E29" s="474">
        <f>+E30+E31+E32</f>
        <v>0</v>
      </c>
    </row>
    <row r="30" spans="1:5" s="430" customFormat="1" ht="12" customHeight="1">
      <c r="A30" s="481" t="s">
        <v>66</v>
      </c>
      <c r="B30" s="482" t="s">
        <v>348</v>
      </c>
      <c r="C30" s="103"/>
      <c r="D30" s="487"/>
      <c r="E30" s="461"/>
    </row>
    <row r="31" spans="1:5" s="430" customFormat="1" ht="12" customHeight="1">
      <c r="A31" s="481" t="s">
        <v>67</v>
      </c>
      <c r="B31" s="483" t="s">
        <v>349</v>
      </c>
      <c r="C31" s="348"/>
      <c r="D31" s="497"/>
      <c r="E31" s="460"/>
    </row>
    <row r="32" spans="1:5" s="430" customFormat="1" ht="12" customHeight="1" thickBot="1">
      <c r="A32" s="480" t="s">
        <v>68</v>
      </c>
      <c r="B32" s="466" t="s">
        <v>351</v>
      </c>
      <c r="C32" s="464"/>
      <c r="D32" s="498"/>
      <c r="E32" s="459"/>
    </row>
    <row r="33" spans="1:5" s="430" customFormat="1" ht="12" customHeight="1" thickBot="1">
      <c r="A33" s="467" t="s">
        <v>12</v>
      </c>
      <c r="B33" s="288" t="s">
        <v>476</v>
      </c>
      <c r="C33" s="42"/>
      <c r="D33" s="496"/>
      <c r="E33" s="473"/>
    </row>
    <row r="34" spans="1:5" s="430" customFormat="1" ht="12" customHeight="1" thickBot="1">
      <c r="A34" s="467" t="s">
        <v>13</v>
      </c>
      <c r="B34" s="288" t="s">
        <v>555</v>
      </c>
      <c r="C34" s="42"/>
      <c r="D34" s="496"/>
      <c r="E34" s="473"/>
    </row>
    <row r="35" spans="1:5" s="430" customFormat="1" ht="12" customHeight="1" thickBot="1">
      <c r="A35" s="405" t="s">
        <v>14</v>
      </c>
      <c r="B35" s="288" t="s">
        <v>556</v>
      </c>
      <c r="C35" s="347">
        <f>+C8+C19+C24+C25+C29+C33+C34</f>
        <v>0</v>
      </c>
      <c r="D35" s="492">
        <f>+D8+D19+D24+D25+D29+D33+D34</f>
        <v>0</v>
      </c>
      <c r="E35" s="474">
        <f>+E8+E19+E24+E25+E29+E33+E34</f>
        <v>0</v>
      </c>
    </row>
    <row r="36" spans="1:5" s="457" customFormat="1" ht="12" customHeight="1" thickBot="1">
      <c r="A36" s="469" t="s">
        <v>15</v>
      </c>
      <c r="B36" s="288" t="s">
        <v>557</v>
      </c>
      <c r="C36" s="347">
        <f>+C37+C38+C39</f>
        <v>0</v>
      </c>
      <c r="D36" s="492">
        <f>+D37+D38+D39</f>
        <v>0</v>
      </c>
      <c r="E36" s="474">
        <f>+E37+E38+E39</f>
        <v>0</v>
      </c>
    </row>
    <row r="37" spans="1:5" s="457" customFormat="1" ht="15" customHeight="1">
      <c r="A37" s="481" t="s">
        <v>558</v>
      </c>
      <c r="B37" s="482" t="s">
        <v>171</v>
      </c>
      <c r="C37" s="103"/>
      <c r="D37" s="487"/>
      <c r="E37" s="461"/>
    </row>
    <row r="38" spans="1:5" s="457" customFormat="1" ht="15" customHeight="1">
      <c r="A38" s="481" t="s">
        <v>559</v>
      </c>
      <c r="B38" s="483" t="s">
        <v>3</v>
      </c>
      <c r="C38" s="348"/>
      <c r="D38" s="497"/>
      <c r="E38" s="460"/>
    </row>
    <row r="39" spans="1:5" ht="13.5" thickBot="1">
      <c r="A39" s="480" t="s">
        <v>560</v>
      </c>
      <c r="B39" s="466" t="s">
        <v>561</v>
      </c>
      <c r="C39" s="464"/>
      <c r="D39" s="498"/>
      <c r="E39" s="459"/>
    </row>
    <row r="40" spans="1:5" s="456" customFormat="1" ht="16.5" customHeight="1" thickBot="1">
      <c r="A40" s="469" t="s">
        <v>16</v>
      </c>
      <c r="B40" s="470" t="s">
        <v>562</v>
      </c>
      <c r="C40" s="109">
        <f>+C35+C36</f>
        <v>0</v>
      </c>
      <c r="D40" s="499">
        <f>+D35+D36</f>
        <v>0</v>
      </c>
      <c r="E40" s="475">
        <f>+E35+E36</f>
        <v>0</v>
      </c>
    </row>
    <row r="41" spans="1:5" s="246" customFormat="1" ht="12" customHeight="1">
      <c r="A41" s="413"/>
      <c r="B41" s="414"/>
      <c r="C41" s="428"/>
      <c r="D41" s="428"/>
      <c r="E41" s="428"/>
    </row>
    <row r="42" spans="1:5" ht="12" customHeight="1" thickBot="1">
      <c r="A42" s="415"/>
      <c r="B42" s="416"/>
      <c r="C42" s="429"/>
      <c r="D42" s="429"/>
      <c r="E42" s="429"/>
    </row>
    <row r="43" spans="1:5" ht="12" customHeight="1" thickBot="1">
      <c r="A43" s="683" t="s">
        <v>45</v>
      </c>
      <c r="B43" s="684"/>
      <c r="C43" s="684"/>
      <c r="D43" s="684"/>
      <c r="E43" s="696"/>
    </row>
    <row r="44" spans="1:5" ht="12" customHeight="1" thickBot="1">
      <c r="A44" s="467" t="s">
        <v>7</v>
      </c>
      <c r="B44" s="288" t="s">
        <v>563</v>
      </c>
      <c r="C44" s="347">
        <f>SUM(C45:C49)</f>
        <v>0</v>
      </c>
      <c r="D44" s="347">
        <f>SUM(D45:D49)</f>
        <v>0</v>
      </c>
      <c r="E44" s="474">
        <f>SUM(E45:E49)</f>
        <v>0</v>
      </c>
    </row>
    <row r="45" spans="1:5" ht="12" customHeight="1">
      <c r="A45" s="480" t="s">
        <v>73</v>
      </c>
      <c r="B45" s="269" t="s">
        <v>37</v>
      </c>
      <c r="C45" s="103"/>
      <c r="D45" s="103"/>
      <c r="E45" s="461"/>
    </row>
    <row r="46" spans="1:5" ht="12" customHeight="1">
      <c r="A46" s="480" t="s">
        <v>74</v>
      </c>
      <c r="B46" s="268" t="s">
        <v>135</v>
      </c>
      <c r="C46" s="341"/>
      <c r="D46" s="341"/>
      <c r="E46" s="485"/>
    </row>
    <row r="47" spans="1:5" ht="12" customHeight="1">
      <c r="A47" s="480" t="s">
        <v>75</v>
      </c>
      <c r="B47" s="268" t="s">
        <v>102</v>
      </c>
      <c r="C47" s="341"/>
      <c r="D47" s="341"/>
      <c r="E47" s="485"/>
    </row>
    <row r="48" spans="1:5" s="246" customFormat="1" ht="12" customHeight="1">
      <c r="A48" s="480" t="s">
        <v>76</v>
      </c>
      <c r="B48" s="268" t="s">
        <v>136</v>
      </c>
      <c r="C48" s="341"/>
      <c r="D48" s="341"/>
      <c r="E48" s="485"/>
    </row>
    <row r="49" spans="1:5" ht="12" customHeight="1" thickBot="1">
      <c r="A49" s="480" t="s">
        <v>109</v>
      </c>
      <c r="B49" s="268" t="s">
        <v>137</v>
      </c>
      <c r="C49" s="341"/>
      <c r="D49" s="341"/>
      <c r="E49" s="485"/>
    </row>
    <row r="50" spans="1:5" ht="12" customHeight="1" thickBot="1">
      <c r="A50" s="467" t="s">
        <v>8</v>
      </c>
      <c r="B50" s="288" t="s">
        <v>564</v>
      </c>
      <c r="C50" s="347">
        <f>SUM(C51:C53)</f>
        <v>0</v>
      </c>
      <c r="D50" s="347">
        <f>SUM(D51:D53)</f>
        <v>0</v>
      </c>
      <c r="E50" s="474">
        <f>SUM(E51:E53)</f>
        <v>0</v>
      </c>
    </row>
    <row r="51" spans="1:5" ht="12" customHeight="1">
      <c r="A51" s="480" t="s">
        <v>79</v>
      </c>
      <c r="B51" s="269" t="s">
        <v>161</v>
      </c>
      <c r="C51" s="103"/>
      <c r="D51" s="103"/>
      <c r="E51" s="461"/>
    </row>
    <row r="52" spans="1:5" ht="12" customHeight="1">
      <c r="A52" s="480" t="s">
        <v>80</v>
      </c>
      <c r="B52" s="268" t="s">
        <v>139</v>
      </c>
      <c r="C52" s="341"/>
      <c r="D52" s="341"/>
      <c r="E52" s="485"/>
    </row>
    <row r="53" spans="1:5" ht="15" customHeight="1">
      <c r="A53" s="480" t="s">
        <v>81</v>
      </c>
      <c r="B53" s="268" t="s">
        <v>46</v>
      </c>
      <c r="C53" s="341"/>
      <c r="D53" s="341"/>
      <c r="E53" s="485"/>
    </row>
    <row r="54" spans="1:5" ht="13.5" thickBot="1">
      <c r="A54" s="480" t="s">
        <v>82</v>
      </c>
      <c r="B54" s="268" t="s">
        <v>664</v>
      </c>
      <c r="C54" s="341"/>
      <c r="D54" s="341"/>
      <c r="E54" s="485"/>
    </row>
    <row r="55" spans="1:5" ht="15" customHeight="1" thickBot="1">
      <c r="A55" s="467" t="s">
        <v>9</v>
      </c>
      <c r="B55" s="471" t="s">
        <v>565</v>
      </c>
      <c r="C55" s="109">
        <f>+C44+C50</f>
        <v>0</v>
      </c>
      <c r="D55" s="109">
        <f>+D44+D50</f>
        <v>0</v>
      </c>
      <c r="E55" s="475">
        <f>+E44+E50</f>
        <v>0</v>
      </c>
    </row>
    <row r="56" spans="1:5" ht="13.5" thickBot="1">
      <c r="C56" s="476"/>
      <c r="D56" s="476"/>
      <c r="E56" s="476"/>
    </row>
    <row r="57" spans="1:5" ht="13.5" thickBot="1">
      <c r="A57" s="417" t="s">
        <v>652</v>
      </c>
      <c r="B57" s="418"/>
      <c r="C57" s="112"/>
      <c r="D57" s="112"/>
      <c r="E57" s="465"/>
    </row>
    <row r="58" spans="1:5" ht="13.5" thickBot="1">
      <c r="A58" s="417" t="s">
        <v>151</v>
      </c>
      <c r="B58" s="418"/>
      <c r="C58" s="112"/>
      <c r="D58" s="112"/>
      <c r="E58" s="465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8" sqref="B8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16384" width="9.33203125" style="33"/>
  </cols>
  <sheetData>
    <row r="1" spans="1:5" s="408" customFormat="1" ht="21" customHeight="1" thickBot="1">
      <c r="A1" s="407"/>
      <c r="B1" s="409"/>
      <c r="C1" s="453"/>
      <c r="D1" s="453"/>
      <c r="E1" s="531" t="str">
        <f>+CONCATENATE("8.1.3. melléklet a ……/",LEFT(ÖSSZEFÜGGÉSEK!A4,4)+1,". (……) önkormányzati rendelethez")</f>
        <v>8.1.3. melléklet a ……/2015. (……) önkormányzati rendelethez</v>
      </c>
    </row>
    <row r="2" spans="1:5" s="454" customFormat="1" ht="25.5" customHeight="1">
      <c r="A2" s="434" t="s">
        <v>149</v>
      </c>
      <c r="B2" s="688" t="s">
        <v>152</v>
      </c>
      <c r="C2" s="689"/>
      <c r="D2" s="690"/>
      <c r="E2" s="477" t="s">
        <v>50</v>
      </c>
    </row>
    <row r="3" spans="1:5" s="454" customFormat="1" ht="24.75" thickBot="1">
      <c r="A3" s="452" t="s">
        <v>148</v>
      </c>
      <c r="B3" s="685" t="s">
        <v>672</v>
      </c>
      <c r="C3" s="692"/>
      <c r="D3" s="693"/>
      <c r="E3" s="478" t="s">
        <v>51</v>
      </c>
    </row>
    <row r="4" spans="1:5" s="455" customFormat="1" ht="15.95" customHeight="1" thickBot="1">
      <c r="A4" s="410"/>
      <c r="B4" s="410"/>
      <c r="C4" s="411"/>
      <c r="D4" s="411"/>
      <c r="E4" s="411" t="s">
        <v>42</v>
      </c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</row>
    <row r="7" spans="1:5" s="456" customFormat="1" ht="15.95" customHeight="1" thickBot="1">
      <c r="A7" s="683" t="s">
        <v>44</v>
      </c>
      <c r="B7" s="684"/>
      <c r="C7" s="684"/>
      <c r="D7" s="684"/>
      <c r="E7" s="696"/>
    </row>
    <row r="8" spans="1:5" s="430" customFormat="1" ht="12" customHeight="1" thickBot="1">
      <c r="A8" s="405" t="s">
        <v>7</v>
      </c>
      <c r="B8" s="468" t="s">
        <v>546</v>
      </c>
      <c r="C8" s="347">
        <f>SUM(C9:C18)</f>
        <v>0</v>
      </c>
      <c r="D8" s="492">
        <f>SUM(D9:D18)</f>
        <v>0</v>
      </c>
      <c r="E8" s="474">
        <f>SUM(E9:E18)</f>
        <v>0</v>
      </c>
    </row>
    <row r="9" spans="1:5" s="430" customFormat="1" ht="12" customHeight="1">
      <c r="A9" s="479" t="s">
        <v>73</v>
      </c>
      <c r="B9" s="270" t="s">
        <v>335</v>
      </c>
      <c r="C9" s="106"/>
      <c r="D9" s="493"/>
      <c r="E9" s="463"/>
    </row>
    <row r="10" spans="1:5" s="430" customFormat="1" ht="12" customHeight="1">
      <c r="A10" s="480" t="s">
        <v>74</v>
      </c>
      <c r="B10" s="268" t="s">
        <v>336</v>
      </c>
      <c r="C10" s="344"/>
      <c r="D10" s="494"/>
      <c r="E10" s="114"/>
    </row>
    <row r="11" spans="1:5" s="430" customFormat="1" ht="12" customHeight="1">
      <c r="A11" s="480" t="s">
        <v>75</v>
      </c>
      <c r="B11" s="268" t="s">
        <v>337</v>
      </c>
      <c r="C11" s="344"/>
      <c r="D11" s="494"/>
      <c r="E11" s="114"/>
    </row>
    <row r="12" spans="1:5" s="430" customFormat="1" ht="12" customHeight="1">
      <c r="A12" s="480" t="s">
        <v>76</v>
      </c>
      <c r="B12" s="268" t="s">
        <v>338</v>
      </c>
      <c r="C12" s="344"/>
      <c r="D12" s="494"/>
      <c r="E12" s="114"/>
    </row>
    <row r="13" spans="1:5" s="430" customFormat="1" ht="12" customHeight="1">
      <c r="A13" s="480" t="s">
        <v>109</v>
      </c>
      <c r="B13" s="268" t="s">
        <v>339</v>
      </c>
      <c r="C13" s="344"/>
      <c r="D13" s="494"/>
      <c r="E13" s="114"/>
    </row>
    <row r="14" spans="1:5" s="430" customFormat="1" ht="12" customHeight="1">
      <c r="A14" s="480" t="s">
        <v>77</v>
      </c>
      <c r="B14" s="268" t="s">
        <v>547</v>
      </c>
      <c r="C14" s="344"/>
      <c r="D14" s="494"/>
      <c r="E14" s="114"/>
    </row>
    <row r="15" spans="1:5" s="457" customFormat="1" ht="12" customHeight="1">
      <c r="A15" s="480" t="s">
        <v>78</v>
      </c>
      <c r="B15" s="267" t="s">
        <v>548</v>
      </c>
      <c r="C15" s="344"/>
      <c r="D15" s="494"/>
      <c r="E15" s="114"/>
    </row>
    <row r="16" spans="1:5" s="457" customFormat="1" ht="12" customHeight="1">
      <c r="A16" s="480" t="s">
        <v>86</v>
      </c>
      <c r="B16" s="268" t="s">
        <v>342</v>
      </c>
      <c r="C16" s="107"/>
      <c r="D16" s="495"/>
      <c r="E16" s="462"/>
    </row>
    <row r="17" spans="1:5" s="430" customFormat="1" ht="12" customHeight="1">
      <c r="A17" s="480" t="s">
        <v>87</v>
      </c>
      <c r="B17" s="268" t="s">
        <v>344</v>
      </c>
      <c r="C17" s="344"/>
      <c r="D17" s="494"/>
      <c r="E17" s="114"/>
    </row>
    <row r="18" spans="1:5" s="457" customFormat="1" ht="12" customHeight="1" thickBot="1">
      <c r="A18" s="480" t="s">
        <v>88</v>
      </c>
      <c r="B18" s="267" t="s">
        <v>346</v>
      </c>
      <c r="C18" s="346"/>
      <c r="D18" s="115"/>
      <c r="E18" s="458"/>
    </row>
    <row r="19" spans="1:5" s="457" customFormat="1" ht="12" customHeight="1" thickBot="1">
      <c r="A19" s="405" t="s">
        <v>8</v>
      </c>
      <c r="B19" s="468" t="s">
        <v>549</v>
      </c>
      <c r="C19" s="347">
        <f>SUM(C20:C22)</f>
        <v>0</v>
      </c>
      <c r="D19" s="492">
        <f>SUM(D20:D22)</f>
        <v>0</v>
      </c>
      <c r="E19" s="474">
        <f>SUM(E20:E22)</f>
        <v>0</v>
      </c>
    </row>
    <row r="20" spans="1:5" s="457" customFormat="1" ht="12" customHeight="1">
      <c r="A20" s="480" t="s">
        <v>79</v>
      </c>
      <c r="B20" s="269" t="s">
        <v>308</v>
      </c>
      <c r="C20" s="344"/>
      <c r="D20" s="494"/>
      <c r="E20" s="114"/>
    </row>
    <row r="21" spans="1:5" s="457" customFormat="1" ht="12" customHeight="1">
      <c r="A21" s="480" t="s">
        <v>80</v>
      </c>
      <c r="B21" s="268" t="s">
        <v>550</v>
      </c>
      <c r="C21" s="344"/>
      <c r="D21" s="494"/>
      <c r="E21" s="114"/>
    </row>
    <row r="22" spans="1:5" s="457" customFormat="1" ht="12" customHeight="1">
      <c r="A22" s="480" t="s">
        <v>81</v>
      </c>
      <c r="B22" s="268" t="s">
        <v>551</v>
      </c>
      <c r="C22" s="344"/>
      <c r="D22" s="494"/>
      <c r="E22" s="114"/>
    </row>
    <row r="23" spans="1:5" s="430" customFormat="1" ht="12" customHeight="1" thickBot="1">
      <c r="A23" s="480" t="s">
        <v>82</v>
      </c>
      <c r="B23" s="268" t="s">
        <v>662</v>
      </c>
      <c r="C23" s="344"/>
      <c r="D23" s="494"/>
      <c r="E23" s="114"/>
    </row>
    <row r="24" spans="1:5" s="430" customFormat="1" ht="12" customHeight="1" thickBot="1">
      <c r="A24" s="467" t="s">
        <v>9</v>
      </c>
      <c r="B24" s="288" t="s">
        <v>126</v>
      </c>
      <c r="C24" s="42"/>
      <c r="D24" s="496"/>
      <c r="E24" s="473"/>
    </row>
    <row r="25" spans="1:5" s="430" customFormat="1" ht="12" customHeight="1" thickBot="1">
      <c r="A25" s="467" t="s">
        <v>10</v>
      </c>
      <c r="B25" s="288" t="s">
        <v>552</v>
      </c>
      <c r="C25" s="347">
        <f>+C26+C27</f>
        <v>0</v>
      </c>
      <c r="D25" s="492">
        <f>+D26+D27</f>
        <v>0</v>
      </c>
      <c r="E25" s="474">
        <f>+E26+E27</f>
        <v>0</v>
      </c>
    </row>
    <row r="26" spans="1:5" s="430" customFormat="1" ht="12" customHeight="1">
      <c r="A26" s="481" t="s">
        <v>322</v>
      </c>
      <c r="B26" s="482" t="s">
        <v>550</v>
      </c>
      <c r="C26" s="103"/>
      <c r="D26" s="487"/>
      <c r="E26" s="461"/>
    </row>
    <row r="27" spans="1:5" s="430" customFormat="1" ht="12" customHeight="1">
      <c r="A27" s="481" t="s">
        <v>328</v>
      </c>
      <c r="B27" s="483" t="s">
        <v>553</v>
      </c>
      <c r="C27" s="348"/>
      <c r="D27" s="497"/>
      <c r="E27" s="460"/>
    </row>
    <row r="28" spans="1:5" s="430" customFormat="1" ht="12" customHeight="1" thickBot="1">
      <c r="A28" s="480" t="s">
        <v>330</v>
      </c>
      <c r="B28" s="484" t="s">
        <v>663</v>
      </c>
      <c r="C28" s="464"/>
      <c r="D28" s="498"/>
      <c r="E28" s="459"/>
    </row>
    <row r="29" spans="1:5" s="430" customFormat="1" ht="12" customHeight="1" thickBot="1">
      <c r="A29" s="467" t="s">
        <v>11</v>
      </c>
      <c r="B29" s="288" t="s">
        <v>554</v>
      </c>
      <c r="C29" s="347">
        <f>+C30+C31+C32</f>
        <v>0</v>
      </c>
      <c r="D29" s="492">
        <f>+D30+D31+D32</f>
        <v>0</v>
      </c>
      <c r="E29" s="474">
        <f>+E30+E31+E32</f>
        <v>0</v>
      </c>
    </row>
    <row r="30" spans="1:5" s="430" customFormat="1" ht="12" customHeight="1">
      <c r="A30" s="481" t="s">
        <v>66</v>
      </c>
      <c r="B30" s="482" t="s">
        <v>348</v>
      </c>
      <c r="C30" s="103"/>
      <c r="D30" s="487"/>
      <c r="E30" s="461"/>
    </row>
    <row r="31" spans="1:5" s="430" customFormat="1" ht="12" customHeight="1">
      <c r="A31" s="481" t="s">
        <v>67</v>
      </c>
      <c r="B31" s="483" t="s">
        <v>349</v>
      </c>
      <c r="C31" s="348"/>
      <c r="D31" s="497"/>
      <c r="E31" s="460"/>
    </row>
    <row r="32" spans="1:5" s="430" customFormat="1" ht="12" customHeight="1" thickBot="1">
      <c r="A32" s="480" t="s">
        <v>68</v>
      </c>
      <c r="B32" s="466" t="s">
        <v>351</v>
      </c>
      <c r="C32" s="464"/>
      <c r="D32" s="498"/>
      <c r="E32" s="459"/>
    </row>
    <row r="33" spans="1:5" s="430" customFormat="1" ht="12" customHeight="1" thickBot="1">
      <c r="A33" s="467" t="s">
        <v>12</v>
      </c>
      <c r="B33" s="288" t="s">
        <v>476</v>
      </c>
      <c r="C33" s="42"/>
      <c r="D33" s="496"/>
      <c r="E33" s="473"/>
    </row>
    <row r="34" spans="1:5" s="430" customFormat="1" ht="12" customHeight="1" thickBot="1">
      <c r="A34" s="467" t="s">
        <v>13</v>
      </c>
      <c r="B34" s="288" t="s">
        <v>555</v>
      </c>
      <c r="C34" s="42"/>
      <c r="D34" s="496"/>
      <c r="E34" s="473"/>
    </row>
    <row r="35" spans="1:5" s="430" customFormat="1" ht="12" customHeight="1" thickBot="1">
      <c r="A35" s="405" t="s">
        <v>14</v>
      </c>
      <c r="B35" s="288" t="s">
        <v>556</v>
      </c>
      <c r="C35" s="347">
        <f>+C8+C19+C24+C25+C29+C33+C34</f>
        <v>0</v>
      </c>
      <c r="D35" s="492">
        <f>+D8+D19+D24+D25+D29+D33+D34</f>
        <v>0</v>
      </c>
      <c r="E35" s="474">
        <f>+E8+E19+E24+E25+E29+E33+E34</f>
        <v>0</v>
      </c>
    </row>
    <row r="36" spans="1:5" s="457" customFormat="1" ht="12" customHeight="1" thickBot="1">
      <c r="A36" s="469" t="s">
        <v>15</v>
      </c>
      <c r="B36" s="288" t="s">
        <v>557</v>
      </c>
      <c r="C36" s="347">
        <f>+C37+C38+C39</f>
        <v>0</v>
      </c>
      <c r="D36" s="492">
        <f>+D37+D38+D39</f>
        <v>0</v>
      </c>
      <c r="E36" s="474">
        <f>+E37+E38+E39</f>
        <v>0</v>
      </c>
    </row>
    <row r="37" spans="1:5" s="457" customFormat="1" ht="15" customHeight="1">
      <c r="A37" s="481" t="s">
        <v>558</v>
      </c>
      <c r="B37" s="482" t="s">
        <v>171</v>
      </c>
      <c r="C37" s="103"/>
      <c r="D37" s="487"/>
      <c r="E37" s="461"/>
    </row>
    <row r="38" spans="1:5" s="457" customFormat="1" ht="15" customHeight="1">
      <c r="A38" s="481" t="s">
        <v>559</v>
      </c>
      <c r="B38" s="483" t="s">
        <v>3</v>
      </c>
      <c r="C38" s="348"/>
      <c r="D38" s="497"/>
      <c r="E38" s="460"/>
    </row>
    <row r="39" spans="1:5" ht="13.5" thickBot="1">
      <c r="A39" s="480" t="s">
        <v>560</v>
      </c>
      <c r="B39" s="466" t="s">
        <v>561</v>
      </c>
      <c r="C39" s="464"/>
      <c r="D39" s="498"/>
      <c r="E39" s="459"/>
    </row>
    <row r="40" spans="1:5" s="456" customFormat="1" ht="16.5" customHeight="1" thickBot="1">
      <c r="A40" s="469" t="s">
        <v>16</v>
      </c>
      <c r="B40" s="470" t="s">
        <v>562</v>
      </c>
      <c r="C40" s="109">
        <f>+C35+C36</f>
        <v>0</v>
      </c>
      <c r="D40" s="499">
        <f>+D35+D36</f>
        <v>0</v>
      </c>
      <c r="E40" s="475">
        <f>+E35+E36</f>
        <v>0</v>
      </c>
    </row>
    <row r="41" spans="1:5" s="246" customFormat="1" ht="12" customHeight="1">
      <c r="A41" s="413"/>
      <c r="B41" s="414"/>
      <c r="C41" s="428"/>
      <c r="D41" s="428"/>
      <c r="E41" s="428"/>
    </row>
    <row r="42" spans="1:5" ht="12" customHeight="1" thickBot="1">
      <c r="A42" s="415"/>
      <c r="B42" s="416"/>
      <c r="C42" s="429"/>
      <c r="D42" s="429"/>
      <c r="E42" s="429"/>
    </row>
    <row r="43" spans="1:5" ht="12" customHeight="1" thickBot="1">
      <c r="A43" s="683" t="s">
        <v>45</v>
      </c>
      <c r="B43" s="684"/>
      <c r="C43" s="684"/>
      <c r="D43" s="684"/>
      <c r="E43" s="696"/>
    </row>
    <row r="44" spans="1:5" ht="12" customHeight="1" thickBot="1">
      <c r="A44" s="467" t="s">
        <v>7</v>
      </c>
      <c r="B44" s="288" t="s">
        <v>563</v>
      </c>
      <c r="C44" s="347">
        <f>SUM(C45:C49)</f>
        <v>0</v>
      </c>
      <c r="D44" s="347">
        <f>SUM(D45:D49)</f>
        <v>0</v>
      </c>
      <c r="E44" s="474">
        <f>SUM(E45:E49)</f>
        <v>0</v>
      </c>
    </row>
    <row r="45" spans="1:5" ht="12" customHeight="1">
      <c r="A45" s="480" t="s">
        <v>73</v>
      </c>
      <c r="B45" s="269" t="s">
        <v>37</v>
      </c>
      <c r="C45" s="103"/>
      <c r="D45" s="103"/>
      <c r="E45" s="461"/>
    </row>
    <row r="46" spans="1:5" ht="12" customHeight="1">
      <c r="A46" s="480" t="s">
        <v>74</v>
      </c>
      <c r="B46" s="268" t="s">
        <v>135</v>
      </c>
      <c r="C46" s="341"/>
      <c r="D46" s="341"/>
      <c r="E46" s="485"/>
    </row>
    <row r="47" spans="1:5" ht="12" customHeight="1">
      <c r="A47" s="480" t="s">
        <v>75</v>
      </c>
      <c r="B47" s="268" t="s">
        <v>102</v>
      </c>
      <c r="C47" s="341"/>
      <c r="D47" s="341"/>
      <c r="E47" s="485"/>
    </row>
    <row r="48" spans="1:5" s="246" customFormat="1" ht="12" customHeight="1">
      <c r="A48" s="480" t="s">
        <v>76</v>
      </c>
      <c r="B48" s="268" t="s">
        <v>136</v>
      </c>
      <c r="C48" s="341"/>
      <c r="D48" s="341"/>
      <c r="E48" s="485"/>
    </row>
    <row r="49" spans="1:5" ht="12" customHeight="1" thickBot="1">
      <c r="A49" s="480" t="s">
        <v>109</v>
      </c>
      <c r="B49" s="268" t="s">
        <v>137</v>
      </c>
      <c r="C49" s="341"/>
      <c r="D49" s="341"/>
      <c r="E49" s="485"/>
    </row>
    <row r="50" spans="1:5" ht="12" customHeight="1" thickBot="1">
      <c r="A50" s="467" t="s">
        <v>8</v>
      </c>
      <c r="B50" s="288" t="s">
        <v>564</v>
      </c>
      <c r="C50" s="347">
        <f>SUM(C51:C53)</f>
        <v>0</v>
      </c>
      <c r="D50" s="347">
        <f>SUM(D51:D53)</f>
        <v>0</v>
      </c>
      <c r="E50" s="474">
        <f>SUM(E51:E53)</f>
        <v>0</v>
      </c>
    </row>
    <row r="51" spans="1:5" ht="12" customHeight="1">
      <c r="A51" s="480" t="s">
        <v>79</v>
      </c>
      <c r="B51" s="269" t="s">
        <v>161</v>
      </c>
      <c r="C51" s="103"/>
      <c r="D51" s="103"/>
      <c r="E51" s="461"/>
    </row>
    <row r="52" spans="1:5" ht="12" customHeight="1">
      <c r="A52" s="480" t="s">
        <v>80</v>
      </c>
      <c r="B52" s="268" t="s">
        <v>139</v>
      </c>
      <c r="C52" s="341"/>
      <c r="D52" s="341"/>
      <c r="E52" s="485"/>
    </row>
    <row r="53" spans="1:5" ht="15" customHeight="1">
      <c r="A53" s="480" t="s">
        <v>81</v>
      </c>
      <c r="B53" s="268" t="s">
        <v>46</v>
      </c>
      <c r="C53" s="341"/>
      <c r="D53" s="341"/>
      <c r="E53" s="485"/>
    </row>
    <row r="54" spans="1:5" ht="13.5" thickBot="1">
      <c r="A54" s="480" t="s">
        <v>82</v>
      </c>
      <c r="B54" s="268" t="s">
        <v>664</v>
      </c>
      <c r="C54" s="341"/>
      <c r="D54" s="341"/>
      <c r="E54" s="485"/>
    </row>
    <row r="55" spans="1:5" ht="15" customHeight="1" thickBot="1">
      <c r="A55" s="467" t="s">
        <v>9</v>
      </c>
      <c r="B55" s="471" t="s">
        <v>565</v>
      </c>
      <c r="C55" s="109">
        <f>+C44+C50</f>
        <v>0</v>
      </c>
      <c r="D55" s="109">
        <f>+D44+D50</f>
        <v>0</v>
      </c>
      <c r="E55" s="475">
        <f>+E44+E50</f>
        <v>0</v>
      </c>
    </row>
    <row r="56" spans="1:5" ht="13.5" thickBot="1">
      <c r="C56" s="476"/>
      <c r="D56" s="476"/>
      <c r="E56" s="476"/>
    </row>
    <row r="57" spans="1:5" ht="13.5" thickBot="1">
      <c r="A57" s="417" t="s">
        <v>652</v>
      </c>
      <c r="B57" s="418"/>
      <c r="C57" s="112"/>
      <c r="D57" s="112"/>
      <c r="E57" s="465"/>
    </row>
    <row r="58" spans="1:5" ht="13.5" thickBot="1">
      <c r="A58" s="417" t="s">
        <v>151</v>
      </c>
      <c r="B58" s="418"/>
      <c r="C58" s="112"/>
      <c r="D58" s="112"/>
      <c r="E58" s="465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58"/>
  <sheetViews>
    <sheetView zoomScaleSheetLayoutView="145" workbookViewId="0">
      <selection activeCell="F1" sqref="F1:F65536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6" width="0" style="33" hidden="1" customWidth="1"/>
    <col min="7" max="16384" width="9.33203125" style="33"/>
  </cols>
  <sheetData>
    <row r="1" spans="1:6" s="408" customFormat="1" ht="21" customHeight="1" thickBot="1">
      <c r="A1" s="407"/>
      <c r="B1" s="409"/>
      <c r="C1" s="453"/>
      <c r="D1" s="453"/>
      <c r="E1" s="531" t="str">
        <f>+CONCATENATE("8.2. melléklet a ……/",LEFT(ÖSSZEFÜGGÉSEK!A4,4)+1,". (……) önkormányzati rendelethez")</f>
        <v>8.2. melléklet a ……/2015. (……) önkormányzati rendelethez</v>
      </c>
    </row>
    <row r="2" spans="1:6" s="454" customFormat="1" ht="25.5" customHeight="1">
      <c r="A2" s="434" t="s">
        <v>149</v>
      </c>
      <c r="B2" s="688" t="s">
        <v>153</v>
      </c>
      <c r="C2" s="689"/>
      <c r="D2" s="690"/>
      <c r="E2" s="477" t="s">
        <v>51</v>
      </c>
    </row>
    <row r="3" spans="1:6" s="454" customFormat="1" ht="24.75" thickBot="1">
      <c r="A3" s="452" t="s">
        <v>148</v>
      </c>
      <c r="B3" s="685" t="s">
        <v>537</v>
      </c>
      <c r="C3" s="692"/>
      <c r="D3" s="693"/>
      <c r="E3" s="478" t="s">
        <v>41</v>
      </c>
    </row>
    <row r="4" spans="1:6" s="455" customFormat="1" ht="15.95" customHeight="1" thickBot="1">
      <c r="A4" s="410"/>
      <c r="B4" s="410"/>
      <c r="C4" s="411"/>
      <c r="D4" s="411"/>
      <c r="E4" s="411" t="s">
        <v>42</v>
      </c>
    </row>
    <row r="5" spans="1:6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6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</row>
    <row r="7" spans="1:6" s="456" customFormat="1" ht="15.95" customHeight="1" thickBot="1">
      <c r="A7" s="683" t="s">
        <v>44</v>
      </c>
      <c r="B7" s="684"/>
      <c r="C7" s="684"/>
      <c r="D7" s="684"/>
      <c r="E7" s="696"/>
    </row>
    <row r="8" spans="1:6" s="430" customFormat="1" ht="12" customHeight="1" thickBot="1">
      <c r="A8" s="405" t="s">
        <v>7</v>
      </c>
      <c r="B8" s="468" t="s">
        <v>546</v>
      </c>
      <c r="C8" s="347">
        <v>0</v>
      </c>
      <c r="D8" s="492">
        <v>0</v>
      </c>
      <c r="E8" s="474">
        <v>0</v>
      </c>
      <c r="F8" s="430" t="s">
        <v>678</v>
      </c>
    </row>
    <row r="9" spans="1:6" s="430" customFormat="1" ht="12" customHeight="1">
      <c r="A9" s="479" t="s">
        <v>73</v>
      </c>
      <c r="B9" s="270" t="s">
        <v>335</v>
      </c>
      <c r="C9" s="106">
        <v>0</v>
      </c>
      <c r="D9" s="493">
        <v>0</v>
      </c>
      <c r="E9" s="463">
        <v>0</v>
      </c>
      <c r="F9" s="430" t="s">
        <v>679</v>
      </c>
    </row>
    <row r="10" spans="1:6" s="430" customFormat="1" ht="12" customHeight="1">
      <c r="A10" s="480" t="s">
        <v>74</v>
      </c>
      <c r="B10" s="268" t="s">
        <v>336</v>
      </c>
      <c r="C10" s="344">
        <v>50</v>
      </c>
      <c r="D10" s="494">
        <v>65</v>
      </c>
      <c r="E10" s="114">
        <v>39</v>
      </c>
      <c r="F10" s="430" t="s">
        <v>680</v>
      </c>
    </row>
    <row r="11" spans="1:6" s="430" customFormat="1" ht="12" customHeight="1">
      <c r="A11" s="480" t="s">
        <v>75</v>
      </c>
      <c r="B11" s="268" t="s">
        <v>337</v>
      </c>
      <c r="C11" s="344">
        <v>2790</v>
      </c>
      <c r="D11" s="494">
        <v>1479</v>
      </c>
      <c r="E11" s="114">
        <v>1465</v>
      </c>
      <c r="F11" s="430" t="s">
        <v>681</v>
      </c>
    </row>
    <row r="12" spans="1:6" s="430" customFormat="1" ht="12" customHeight="1">
      <c r="A12" s="480" t="s">
        <v>76</v>
      </c>
      <c r="B12" s="268" t="s">
        <v>338</v>
      </c>
      <c r="C12" s="344">
        <v>2185</v>
      </c>
      <c r="D12" s="494">
        <v>1911</v>
      </c>
      <c r="E12" s="114">
        <v>1904</v>
      </c>
      <c r="F12" s="430" t="s">
        <v>682</v>
      </c>
    </row>
    <row r="13" spans="1:6" s="430" customFormat="1" ht="12" customHeight="1">
      <c r="A13" s="480" t="s">
        <v>109</v>
      </c>
      <c r="B13" s="268" t="s">
        <v>339</v>
      </c>
      <c r="C13" s="344">
        <v>4638</v>
      </c>
      <c r="D13" s="494">
        <v>5738</v>
      </c>
      <c r="E13" s="114">
        <v>5731</v>
      </c>
      <c r="F13" s="430" t="s">
        <v>683</v>
      </c>
    </row>
    <row r="14" spans="1:6" s="430" customFormat="1" ht="12" customHeight="1">
      <c r="A14" s="480" t="s">
        <v>77</v>
      </c>
      <c r="B14" s="268" t="s">
        <v>547</v>
      </c>
      <c r="C14" s="344">
        <v>1387</v>
      </c>
      <c r="D14" s="494">
        <v>2024</v>
      </c>
      <c r="E14" s="114">
        <v>1882</v>
      </c>
      <c r="F14" s="430" t="s">
        <v>684</v>
      </c>
    </row>
    <row r="15" spans="1:6" s="457" customFormat="1" ht="12" customHeight="1">
      <c r="A15" s="480" t="s">
        <v>78</v>
      </c>
      <c r="B15" s="267" t="s">
        <v>548</v>
      </c>
      <c r="C15" s="344">
        <v>0</v>
      </c>
      <c r="D15" s="494">
        <v>0</v>
      </c>
      <c r="E15" s="114">
        <v>0</v>
      </c>
      <c r="F15" s="457" t="s">
        <v>685</v>
      </c>
    </row>
    <row r="16" spans="1:6" s="457" customFormat="1" ht="12" customHeight="1">
      <c r="A16" s="480" t="s">
        <v>86</v>
      </c>
      <c r="B16" s="268" t="s">
        <v>342</v>
      </c>
      <c r="C16" s="107">
        <v>50</v>
      </c>
      <c r="D16" s="495">
        <v>80</v>
      </c>
      <c r="E16" s="462">
        <v>61</v>
      </c>
      <c r="F16" s="457" t="s">
        <v>686</v>
      </c>
    </row>
    <row r="17" spans="1:6" s="430" customFormat="1" ht="12" customHeight="1">
      <c r="A17" s="480" t="s">
        <v>87</v>
      </c>
      <c r="B17" s="268" t="s">
        <v>344</v>
      </c>
      <c r="C17" s="344">
        <v>0</v>
      </c>
      <c r="D17" s="494">
        <v>0</v>
      </c>
      <c r="E17" s="114">
        <v>0</v>
      </c>
      <c r="F17" s="430" t="s">
        <v>687</v>
      </c>
    </row>
    <row r="18" spans="1:6" s="457" customFormat="1" ht="12" customHeight="1" thickBot="1">
      <c r="A18" s="480" t="s">
        <v>88</v>
      </c>
      <c r="B18" s="267" t="s">
        <v>346</v>
      </c>
      <c r="C18" s="346">
        <v>0</v>
      </c>
      <c r="D18" s="115">
        <v>231</v>
      </c>
      <c r="E18" s="458">
        <v>204</v>
      </c>
      <c r="F18" s="457" t="s">
        <v>688</v>
      </c>
    </row>
    <row r="19" spans="1:6" s="457" customFormat="1" ht="12" customHeight="1" thickBot="1">
      <c r="A19" s="405" t="s">
        <v>8</v>
      </c>
      <c r="B19" s="468" t="s">
        <v>549</v>
      </c>
      <c r="C19" s="347">
        <v>273941</v>
      </c>
      <c r="D19" s="492">
        <v>362165</v>
      </c>
      <c r="E19" s="474">
        <v>344232</v>
      </c>
      <c r="F19" s="457" t="s">
        <v>689</v>
      </c>
    </row>
    <row r="20" spans="1:6" s="457" customFormat="1" ht="12" customHeight="1">
      <c r="A20" s="480" t="s">
        <v>79</v>
      </c>
      <c r="B20" s="269" t="s">
        <v>308</v>
      </c>
      <c r="C20" s="344">
        <v>0</v>
      </c>
      <c r="D20" s="494">
        <v>0</v>
      </c>
      <c r="E20" s="114">
        <v>0</v>
      </c>
      <c r="F20" s="457" t="s">
        <v>690</v>
      </c>
    </row>
    <row r="21" spans="1:6" s="457" customFormat="1" ht="12" customHeight="1">
      <c r="A21" s="480" t="s">
        <v>80</v>
      </c>
      <c r="B21" s="268" t="s">
        <v>550</v>
      </c>
      <c r="C21" s="344">
        <v>0</v>
      </c>
      <c r="D21" s="494">
        <v>0</v>
      </c>
      <c r="E21" s="114">
        <v>0</v>
      </c>
      <c r="F21" s="457" t="s">
        <v>691</v>
      </c>
    </row>
    <row r="22" spans="1:6" s="457" customFormat="1" ht="12" customHeight="1">
      <c r="A22" s="480" t="s">
        <v>81</v>
      </c>
      <c r="B22" s="268" t="s">
        <v>551</v>
      </c>
      <c r="C22" s="344">
        <v>9886</v>
      </c>
      <c r="D22" s="494">
        <v>14095</v>
      </c>
      <c r="E22" s="114">
        <v>14006</v>
      </c>
      <c r="F22" s="457" t="s">
        <v>692</v>
      </c>
    </row>
    <row r="23" spans="1:6" s="430" customFormat="1" ht="12" customHeight="1" thickBot="1">
      <c r="A23" s="480" t="s">
        <v>82</v>
      </c>
      <c r="B23" s="268" t="s">
        <v>662</v>
      </c>
      <c r="C23" s="344">
        <v>0</v>
      </c>
      <c r="D23" s="494">
        <v>0</v>
      </c>
      <c r="E23" s="114">
        <v>0</v>
      </c>
      <c r="F23" s="430" t="s">
        <v>693</v>
      </c>
    </row>
    <row r="24" spans="1:6" s="430" customFormat="1" ht="12" customHeight="1" thickBot="1">
      <c r="A24" s="467" t="s">
        <v>9</v>
      </c>
      <c r="B24" s="288" t="s">
        <v>126</v>
      </c>
      <c r="C24" s="42">
        <v>19180</v>
      </c>
      <c r="D24" s="496">
        <v>17045</v>
      </c>
      <c r="E24" s="473">
        <v>16731</v>
      </c>
      <c r="F24" s="430" t="s">
        <v>694</v>
      </c>
    </row>
    <row r="25" spans="1:6" s="430" customFormat="1" ht="12" customHeight="1" thickBot="1">
      <c r="A25" s="467" t="s">
        <v>10</v>
      </c>
      <c r="B25" s="288" t="s">
        <v>552</v>
      </c>
      <c r="C25" s="347">
        <v>273941</v>
      </c>
      <c r="D25" s="492">
        <v>362165</v>
      </c>
      <c r="E25" s="474">
        <v>344232</v>
      </c>
      <c r="F25" s="430" t="s">
        <v>695</v>
      </c>
    </row>
    <row r="26" spans="1:6" s="430" customFormat="1" ht="12" customHeight="1">
      <c r="A26" s="481" t="s">
        <v>322</v>
      </c>
      <c r="B26" s="482" t="s">
        <v>550</v>
      </c>
      <c r="C26" s="103">
        <v>0</v>
      </c>
      <c r="D26" s="487">
        <v>0</v>
      </c>
      <c r="E26" s="461">
        <v>0</v>
      </c>
      <c r="F26" s="430" t="s">
        <v>696</v>
      </c>
    </row>
    <row r="27" spans="1:6" s="430" customFormat="1" ht="12" customHeight="1">
      <c r="A27" s="481" t="s">
        <v>328</v>
      </c>
      <c r="B27" s="483" t="s">
        <v>553</v>
      </c>
      <c r="C27" s="348">
        <v>0</v>
      </c>
      <c r="D27" s="497">
        <v>10174</v>
      </c>
      <c r="E27" s="460">
        <v>10173</v>
      </c>
      <c r="F27" s="430" t="s">
        <v>697</v>
      </c>
    </row>
    <row r="28" spans="1:6" s="430" customFormat="1" ht="12" customHeight="1" thickBot="1">
      <c r="A28" s="480" t="s">
        <v>330</v>
      </c>
      <c r="B28" s="484" t="s">
        <v>663</v>
      </c>
      <c r="C28" s="464">
        <v>0</v>
      </c>
      <c r="D28" s="498">
        <v>0</v>
      </c>
      <c r="E28" s="459">
        <v>0</v>
      </c>
      <c r="F28" s="430" t="s">
        <v>698</v>
      </c>
    </row>
    <row r="29" spans="1:6" s="430" customFormat="1" ht="12" customHeight="1" thickBot="1">
      <c r="A29" s="467" t="s">
        <v>11</v>
      </c>
      <c r="B29" s="288" t="s">
        <v>554</v>
      </c>
      <c r="C29" s="347">
        <v>273941</v>
      </c>
      <c r="D29" s="492">
        <v>362165</v>
      </c>
      <c r="E29" s="474">
        <v>344232</v>
      </c>
      <c r="F29" s="430" t="s">
        <v>699</v>
      </c>
    </row>
    <row r="30" spans="1:6" s="430" customFormat="1" ht="12" customHeight="1">
      <c r="A30" s="481" t="s">
        <v>66</v>
      </c>
      <c r="B30" s="482" t="s">
        <v>348</v>
      </c>
      <c r="C30" s="103">
        <v>0</v>
      </c>
      <c r="D30" s="487">
        <v>0</v>
      </c>
      <c r="E30" s="461">
        <v>0</v>
      </c>
      <c r="F30" s="430" t="s">
        <v>700</v>
      </c>
    </row>
    <row r="31" spans="1:6" s="430" customFormat="1" ht="12" customHeight="1">
      <c r="A31" s="481" t="s">
        <v>67</v>
      </c>
      <c r="B31" s="483" t="s">
        <v>349</v>
      </c>
      <c r="C31" s="348">
        <v>0</v>
      </c>
      <c r="D31" s="497">
        <v>0</v>
      </c>
      <c r="E31" s="460">
        <v>0</v>
      </c>
      <c r="F31" s="430" t="s">
        <v>701</v>
      </c>
    </row>
    <row r="32" spans="1:6" s="430" customFormat="1" ht="12" customHeight="1" thickBot="1">
      <c r="A32" s="480" t="s">
        <v>68</v>
      </c>
      <c r="B32" s="466" t="s">
        <v>351</v>
      </c>
      <c r="C32" s="464">
        <v>0</v>
      </c>
      <c r="D32" s="498">
        <v>0</v>
      </c>
      <c r="E32" s="459">
        <v>0</v>
      </c>
      <c r="F32" s="430" t="s">
        <v>702</v>
      </c>
    </row>
    <row r="33" spans="1:6" s="430" customFormat="1" ht="12" customHeight="1" thickBot="1">
      <c r="A33" s="467" t="s">
        <v>12</v>
      </c>
      <c r="B33" s="288" t="s">
        <v>476</v>
      </c>
      <c r="C33" s="42">
        <v>0</v>
      </c>
      <c r="D33" s="496">
        <v>150</v>
      </c>
      <c r="E33" s="473">
        <v>91</v>
      </c>
      <c r="F33" s="430" t="s">
        <v>703</v>
      </c>
    </row>
    <row r="34" spans="1:6" s="430" customFormat="1" ht="12" customHeight="1" thickBot="1">
      <c r="A34" s="467" t="s">
        <v>13</v>
      </c>
      <c r="B34" s="288" t="s">
        <v>555</v>
      </c>
      <c r="C34" s="42">
        <v>9218</v>
      </c>
      <c r="D34" s="496">
        <v>5356</v>
      </c>
      <c r="E34" s="473">
        <v>4461</v>
      </c>
      <c r="F34" s="430" t="s">
        <v>704</v>
      </c>
    </row>
    <row r="35" spans="1:6" s="430" customFormat="1" ht="12" customHeight="1" thickBot="1">
      <c r="A35" s="405" t="s">
        <v>14</v>
      </c>
      <c r="B35" s="288" t="s">
        <v>556</v>
      </c>
      <c r="C35" s="347">
        <v>273941</v>
      </c>
      <c r="D35" s="492">
        <v>362165</v>
      </c>
      <c r="E35" s="474">
        <v>344232</v>
      </c>
      <c r="F35" s="430" t="s">
        <v>705</v>
      </c>
    </row>
    <row r="36" spans="1:6" s="457" customFormat="1" ht="12" customHeight="1" thickBot="1">
      <c r="A36" s="469" t="s">
        <v>15</v>
      </c>
      <c r="B36" s="288" t="s">
        <v>557</v>
      </c>
      <c r="C36" s="347">
        <v>273941</v>
      </c>
      <c r="D36" s="492">
        <v>362165</v>
      </c>
      <c r="E36" s="474">
        <v>344232</v>
      </c>
      <c r="F36" s="457" t="s">
        <v>706</v>
      </c>
    </row>
    <row r="37" spans="1:6" s="457" customFormat="1" ht="15" customHeight="1">
      <c r="A37" s="481" t="s">
        <v>558</v>
      </c>
      <c r="B37" s="482" t="s">
        <v>171</v>
      </c>
      <c r="C37" s="103">
        <v>0</v>
      </c>
      <c r="D37" s="487">
        <v>6189</v>
      </c>
      <c r="E37" s="461">
        <v>6189</v>
      </c>
      <c r="F37" s="457" t="s">
        <v>707</v>
      </c>
    </row>
    <row r="38" spans="1:6" s="457" customFormat="1" ht="15" customHeight="1">
      <c r="A38" s="481" t="s">
        <v>559</v>
      </c>
      <c r="B38" s="483" t="s">
        <v>3</v>
      </c>
      <c r="C38" s="348">
        <v>0</v>
      </c>
      <c r="D38" s="497">
        <v>0</v>
      </c>
      <c r="E38" s="460">
        <v>0</v>
      </c>
      <c r="F38" s="457" t="s">
        <v>708</v>
      </c>
    </row>
    <row r="39" spans="1:6" ht="13.5" thickBot="1">
      <c r="A39" s="480" t="s">
        <v>560</v>
      </c>
      <c r="B39" s="466" t="s">
        <v>561</v>
      </c>
      <c r="C39" s="464">
        <v>0</v>
      </c>
      <c r="D39" s="498">
        <v>0</v>
      </c>
      <c r="E39" s="459">
        <v>0</v>
      </c>
      <c r="F39" s="33" t="s">
        <v>709</v>
      </c>
    </row>
    <row r="40" spans="1:6" s="456" customFormat="1" ht="16.5" customHeight="1" thickBot="1">
      <c r="A40" s="469" t="s">
        <v>16</v>
      </c>
      <c r="B40" s="470" t="s">
        <v>562</v>
      </c>
      <c r="C40" s="109">
        <v>273941</v>
      </c>
      <c r="D40" s="499">
        <v>362165</v>
      </c>
      <c r="E40" s="475">
        <v>344232</v>
      </c>
      <c r="F40" s="456" t="s">
        <v>710</v>
      </c>
    </row>
    <row r="41" spans="1:6" s="246" customFormat="1" ht="12" customHeight="1">
      <c r="A41" s="413"/>
      <c r="B41" s="414"/>
      <c r="C41" s="428"/>
      <c r="D41" s="428"/>
      <c r="E41" s="428"/>
    </row>
    <row r="42" spans="1:6" ht="12" customHeight="1" thickBot="1">
      <c r="A42" s="415"/>
      <c r="B42" s="416"/>
      <c r="C42" s="429"/>
      <c r="D42" s="429"/>
      <c r="E42" s="429"/>
    </row>
    <row r="43" spans="1:6" ht="12" customHeight="1" thickBot="1">
      <c r="A43" s="683" t="s">
        <v>45</v>
      </c>
      <c r="B43" s="684"/>
      <c r="C43" s="684"/>
      <c r="D43" s="684"/>
      <c r="E43" s="696"/>
    </row>
    <row r="44" spans="1:6" ht="12" customHeight="1" thickBot="1">
      <c r="A44" s="467" t="s">
        <v>7</v>
      </c>
      <c r="B44" s="288" t="s">
        <v>563</v>
      </c>
      <c r="C44" s="347">
        <v>0</v>
      </c>
      <c r="D44" s="347">
        <v>0</v>
      </c>
      <c r="E44" s="474">
        <v>0</v>
      </c>
      <c r="F44" s="33" t="s">
        <v>678</v>
      </c>
    </row>
    <row r="45" spans="1:6" ht="12" customHeight="1">
      <c r="A45" s="480" t="s">
        <v>73</v>
      </c>
      <c r="B45" s="269" t="s">
        <v>37</v>
      </c>
      <c r="C45" s="103">
        <v>15923</v>
      </c>
      <c r="D45" s="103">
        <v>21752</v>
      </c>
      <c r="E45" s="461">
        <v>19649</v>
      </c>
      <c r="F45" s="33" t="s">
        <v>679</v>
      </c>
    </row>
    <row r="46" spans="1:6" ht="12" customHeight="1">
      <c r="A46" s="480" t="s">
        <v>74</v>
      </c>
      <c r="B46" s="268" t="s">
        <v>135</v>
      </c>
      <c r="C46" s="341">
        <v>4339</v>
      </c>
      <c r="D46" s="341">
        <v>4688</v>
      </c>
      <c r="E46" s="485">
        <v>3729</v>
      </c>
      <c r="F46" s="33" t="s">
        <v>680</v>
      </c>
    </row>
    <row r="47" spans="1:6" ht="12" customHeight="1">
      <c r="A47" s="480" t="s">
        <v>75</v>
      </c>
      <c r="B47" s="268" t="s">
        <v>102</v>
      </c>
      <c r="C47" s="341">
        <v>35139</v>
      </c>
      <c r="D47" s="341">
        <v>39567</v>
      </c>
      <c r="E47" s="485">
        <v>32954</v>
      </c>
      <c r="F47" s="33" t="s">
        <v>681</v>
      </c>
    </row>
    <row r="48" spans="1:6" s="246" customFormat="1" ht="12" customHeight="1">
      <c r="A48" s="480" t="s">
        <v>76</v>
      </c>
      <c r="B48" s="268" t="s">
        <v>136</v>
      </c>
      <c r="C48" s="341">
        <v>2219</v>
      </c>
      <c r="D48" s="341">
        <v>4072</v>
      </c>
      <c r="E48" s="485">
        <v>3591</v>
      </c>
      <c r="F48" s="246" t="s">
        <v>682</v>
      </c>
    </row>
    <row r="49" spans="1:6" ht="12" customHeight="1" thickBot="1">
      <c r="A49" s="480" t="s">
        <v>109</v>
      </c>
      <c r="B49" s="268" t="s">
        <v>137</v>
      </c>
      <c r="C49" s="341">
        <v>8224</v>
      </c>
      <c r="D49" s="341">
        <v>12286</v>
      </c>
      <c r="E49" s="485">
        <v>7057</v>
      </c>
      <c r="F49" s="33" t="s">
        <v>683</v>
      </c>
    </row>
    <row r="50" spans="1:6" ht="12" customHeight="1" thickBot="1">
      <c r="A50" s="467" t="s">
        <v>8</v>
      </c>
      <c r="B50" s="288" t="s">
        <v>564</v>
      </c>
      <c r="C50" s="347">
        <v>273941</v>
      </c>
      <c r="D50" s="347">
        <v>362165</v>
      </c>
      <c r="E50" s="474">
        <v>344232</v>
      </c>
      <c r="F50" s="33" t="s">
        <v>684</v>
      </c>
    </row>
    <row r="51" spans="1:6" ht="12" customHeight="1">
      <c r="A51" s="480" t="s">
        <v>79</v>
      </c>
      <c r="B51" s="269" t="s">
        <v>161</v>
      </c>
      <c r="C51" s="103">
        <v>2775</v>
      </c>
      <c r="D51" s="103">
        <v>15433</v>
      </c>
      <c r="E51" s="461">
        <v>14885</v>
      </c>
      <c r="F51" s="33" t="s">
        <v>685</v>
      </c>
    </row>
    <row r="52" spans="1:6" ht="12" customHeight="1">
      <c r="A52" s="480" t="s">
        <v>80</v>
      </c>
      <c r="B52" s="268" t="s">
        <v>139</v>
      </c>
      <c r="C52" s="341">
        <v>0</v>
      </c>
      <c r="D52" s="341">
        <v>0</v>
      </c>
      <c r="E52" s="485">
        <v>0</v>
      </c>
      <c r="F52" s="33" t="s">
        <v>686</v>
      </c>
    </row>
    <row r="53" spans="1:6" ht="15" customHeight="1">
      <c r="A53" s="480" t="s">
        <v>81</v>
      </c>
      <c r="B53" s="268" t="s">
        <v>46</v>
      </c>
      <c r="C53" s="341">
        <v>6500</v>
      </c>
      <c r="D53" s="341">
        <v>2100</v>
      </c>
      <c r="E53" s="485">
        <v>1699</v>
      </c>
      <c r="F53" s="33" t="s">
        <v>687</v>
      </c>
    </row>
    <row r="54" spans="1:6" ht="13.5" thickBot="1">
      <c r="A54" s="480" t="s">
        <v>82</v>
      </c>
      <c r="B54" s="268" t="s">
        <v>664</v>
      </c>
      <c r="C54" s="341">
        <v>0</v>
      </c>
      <c r="D54" s="341">
        <v>0</v>
      </c>
      <c r="E54" s="485">
        <v>0</v>
      </c>
      <c r="F54" s="33" t="s">
        <v>688</v>
      </c>
    </row>
    <row r="55" spans="1:6" ht="15" customHeight="1" thickBot="1">
      <c r="A55" s="467" t="s">
        <v>9</v>
      </c>
      <c r="B55" s="471" t="s">
        <v>565</v>
      </c>
      <c r="C55" s="109">
        <v>0</v>
      </c>
      <c r="D55" s="109">
        <v>0</v>
      </c>
      <c r="E55" s="475">
        <v>0</v>
      </c>
      <c r="F55" s="33" t="s">
        <v>689</v>
      </c>
    </row>
    <row r="56" spans="1:6" ht="13.5" thickBot="1">
      <c r="C56" s="476"/>
      <c r="D56" s="476"/>
      <c r="E56" s="476"/>
    </row>
    <row r="57" spans="1:6" ht="13.5" thickBot="1">
      <c r="A57" s="417" t="s">
        <v>652</v>
      </c>
      <c r="B57" s="418"/>
      <c r="C57" s="112"/>
      <c r="D57" s="112"/>
      <c r="E57" s="465"/>
    </row>
    <row r="58" spans="1:6" ht="13.5" thickBot="1">
      <c r="A58" s="417" t="s">
        <v>151</v>
      </c>
      <c r="B58" s="418"/>
      <c r="C58" s="112"/>
      <c r="D58" s="112"/>
      <c r="E58" s="46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F1" sqref="F1:F65536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6" width="0" style="537" hidden="1" customWidth="1"/>
    <col min="7" max="16384" width="9.33203125" style="33"/>
  </cols>
  <sheetData>
    <row r="1" spans="1:6" s="408" customFormat="1" ht="21" customHeight="1" thickBot="1">
      <c r="A1" s="407"/>
      <c r="B1" s="409"/>
      <c r="C1" s="453"/>
      <c r="D1" s="453"/>
      <c r="E1" s="531" t="str">
        <f>+CONCATENATE("8.2.1. melléklet a ……/",LEFT(ÖSSZEFÜGGÉSEK!A4,4)+1,". (……) önkormányzati rendelethez")</f>
        <v>8.2.1. melléklet a ……/2015. (……) önkormányzati rendelethez</v>
      </c>
      <c r="F1" s="540"/>
    </row>
    <row r="2" spans="1:6" s="454" customFormat="1" ht="25.5" customHeight="1">
      <c r="A2" s="434" t="s">
        <v>149</v>
      </c>
      <c r="B2" s="688" t="s">
        <v>153</v>
      </c>
      <c r="C2" s="689"/>
      <c r="D2" s="690"/>
      <c r="E2" s="477" t="s">
        <v>51</v>
      </c>
      <c r="F2" s="541"/>
    </row>
    <row r="3" spans="1:6" s="454" customFormat="1" ht="24.75" thickBot="1">
      <c r="A3" s="452" t="s">
        <v>148</v>
      </c>
      <c r="B3" s="685" t="s">
        <v>671</v>
      </c>
      <c r="C3" s="692"/>
      <c r="D3" s="693"/>
      <c r="E3" s="478" t="s">
        <v>49</v>
      </c>
      <c r="F3" s="541"/>
    </row>
    <row r="4" spans="1:6" s="455" customFormat="1" ht="15.95" customHeight="1" thickBot="1">
      <c r="A4" s="410"/>
      <c r="B4" s="410"/>
      <c r="C4" s="411"/>
      <c r="D4" s="411"/>
      <c r="E4" s="411" t="s">
        <v>42</v>
      </c>
      <c r="F4" s="542"/>
    </row>
    <row r="5" spans="1:6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6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  <c r="F6" s="543"/>
    </row>
    <row r="7" spans="1:6" s="456" customFormat="1" ht="15.95" customHeight="1" thickBot="1">
      <c r="A7" s="683" t="s">
        <v>44</v>
      </c>
      <c r="B7" s="684"/>
      <c r="C7" s="684"/>
      <c r="D7" s="684"/>
      <c r="E7" s="696"/>
      <c r="F7" s="543"/>
    </row>
    <row r="8" spans="1:6" s="430" customFormat="1" ht="12" customHeight="1" thickBot="1">
      <c r="A8" s="405" t="s">
        <v>7</v>
      </c>
      <c r="B8" s="468" t="s">
        <v>546</v>
      </c>
      <c r="C8" s="347">
        <v>0</v>
      </c>
      <c r="D8" s="492">
        <v>0</v>
      </c>
      <c r="E8" s="474">
        <v>0</v>
      </c>
      <c r="F8" s="543" t="s">
        <v>678</v>
      </c>
    </row>
    <row r="9" spans="1:6" s="430" customFormat="1" ht="12" customHeight="1">
      <c r="A9" s="479" t="s">
        <v>73</v>
      </c>
      <c r="B9" s="270" t="s">
        <v>335</v>
      </c>
      <c r="C9" s="106">
        <v>0</v>
      </c>
      <c r="D9" s="493">
        <v>0</v>
      </c>
      <c r="E9" s="463">
        <v>0</v>
      </c>
      <c r="F9" s="543" t="s">
        <v>679</v>
      </c>
    </row>
    <row r="10" spans="1:6" s="430" customFormat="1" ht="12" customHeight="1">
      <c r="A10" s="480" t="s">
        <v>74</v>
      </c>
      <c r="B10" s="268" t="s">
        <v>336</v>
      </c>
      <c r="C10" s="344">
        <v>50</v>
      </c>
      <c r="D10" s="494">
        <v>65</v>
      </c>
      <c r="E10" s="114">
        <v>39</v>
      </c>
      <c r="F10" s="543" t="s">
        <v>680</v>
      </c>
    </row>
    <row r="11" spans="1:6" s="430" customFormat="1" ht="12" customHeight="1">
      <c r="A11" s="480" t="s">
        <v>75</v>
      </c>
      <c r="B11" s="268" t="s">
        <v>337</v>
      </c>
      <c r="C11" s="344">
        <v>2790</v>
      </c>
      <c r="D11" s="494">
        <v>1479</v>
      </c>
      <c r="E11" s="114">
        <v>1465</v>
      </c>
      <c r="F11" s="543" t="s">
        <v>681</v>
      </c>
    </row>
    <row r="12" spans="1:6" s="430" customFormat="1" ht="12" customHeight="1">
      <c r="A12" s="480" t="s">
        <v>76</v>
      </c>
      <c r="B12" s="268" t="s">
        <v>338</v>
      </c>
      <c r="C12" s="344">
        <v>2185</v>
      </c>
      <c r="D12" s="494">
        <v>1911</v>
      </c>
      <c r="E12" s="114">
        <v>1904</v>
      </c>
      <c r="F12" s="543" t="s">
        <v>682</v>
      </c>
    </row>
    <row r="13" spans="1:6" s="430" customFormat="1" ht="12" customHeight="1">
      <c r="A13" s="480" t="s">
        <v>109</v>
      </c>
      <c r="B13" s="268" t="s">
        <v>339</v>
      </c>
      <c r="C13" s="344">
        <v>4638</v>
      </c>
      <c r="D13" s="494">
        <v>5738</v>
      </c>
      <c r="E13" s="114">
        <v>5731</v>
      </c>
      <c r="F13" s="543" t="s">
        <v>683</v>
      </c>
    </row>
    <row r="14" spans="1:6" s="430" customFormat="1" ht="12" customHeight="1">
      <c r="A14" s="480" t="s">
        <v>77</v>
      </c>
      <c r="B14" s="268" t="s">
        <v>547</v>
      </c>
      <c r="C14" s="344">
        <v>1387</v>
      </c>
      <c r="D14" s="494">
        <v>2024</v>
      </c>
      <c r="E14" s="114">
        <v>1882</v>
      </c>
      <c r="F14" s="543" t="s">
        <v>684</v>
      </c>
    </row>
    <row r="15" spans="1:6" s="457" customFormat="1" ht="12" customHeight="1">
      <c r="A15" s="480" t="s">
        <v>78</v>
      </c>
      <c r="B15" s="267" t="s">
        <v>548</v>
      </c>
      <c r="C15" s="344">
        <v>0</v>
      </c>
      <c r="D15" s="494">
        <v>0</v>
      </c>
      <c r="E15" s="114">
        <v>0</v>
      </c>
      <c r="F15" s="543" t="s">
        <v>685</v>
      </c>
    </row>
    <row r="16" spans="1:6" s="457" customFormat="1" ht="12" customHeight="1">
      <c r="A16" s="480" t="s">
        <v>86</v>
      </c>
      <c r="B16" s="268" t="s">
        <v>342</v>
      </c>
      <c r="C16" s="107">
        <v>50</v>
      </c>
      <c r="D16" s="495">
        <v>80</v>
      </c>
      <c r="E16" s="462">
        <v>61</v>
      </c>
      <c r="F16" s="543" t="s">
        <v>686</v>
      </c>
    </row>
    <row r="17" spans="1:6" s="430" customFormat="1" ht="12" customHeight="1">
      <c r="A17" s="480" t="s">
        <v>87</v>
      </c>
      <c r="B17" s="268" t="s">
        <v>344</v>
      </c>
      <c r="C17" s="344">
        <v>0</v>
      </c>
      <c r="D17" s="494">
        <v>0</v>
      </c>
      <c r="E17" s="114">
        <v>0</v>
      </c>
      <c r="F17" s="543" t="s">
        <v>687</v>
      </c>
    </row>
    <row r="18" spans="1:6" s="457" customFormat="1" ht="12" customHeight="1" thickBot="1">
      <c r="A18" s="480" t="s">
        <v>88</v>
      </c>
      <c r="B18" s="267" t="s">
        <v>346</v>
      </c>
      <c r="C18" s="346">
        <v>0</v>
      </c>
      <c r="D18" s="115">
        <v>231</v>
      </c>
      <c r="E18" s="458">
        <v>204</v>
      </c>
      <c r="F18" s="543" t="s">
        <v>688</v>
      </c>
    </row>
    <row r="19" spans="1:6" s="457" customFormat="1" ht="12" customHeight="1" thickBot="1">
      <c r="A19" s="405" t="s">
        <v>8</v>
      </c>
      <c r="B19" s="468" t="s">
        <v>549</v>
      </c>
      <c r="C19" s="347">
        <v>273941</v>
      </c>
      <c r="D19" s="492">
        <v>362165</v>
      </c>
      <c r="E19" s="474">
        <v>344232</v>
      </c>
      <c r="F19" s="543" t="s">
        <v>689</v>
      </c>
    </row>
    <row r="20" spans="1:6" s="457" customFormat="1" ht="12" customHeight="1">
      <c r="A20" s="480" t="s">
        <v>79</v>
      </c>
      <c r="B20" s="269" t="s">
        <v>308</v>
      </c>
      <c r="C20" s="344">
        <v>0</v>
      </c>
      <c r="D20" s="494">
        <v>0</v>
      </c>
      <c r="E20" s="114">
        <v>0</v>
      </c>
      <c r="F20" s="543" t="s">
        <v>690</v>
      </c>
    </row>
    <row r="21" spans="1:6" s="457" customFormat="1" ht="12" customHeight="1">
      <c r="A21" s="480" t="s">
        <v>80</v>
      </c>
      <c r="B21" s="268" t="s">
        <v>550</v>
      </c>
      <c r="C21" s="344">
        <v>0</v>
      </c>
      <c r="D21" s="494">
        <v>0</v>
      </c>
      <c r="E21" s="114">
        <v>0</v>
      </c>
      <c r="F21" s="543" t="s">
        <v>691</v>
      </c>
    </row>
    <row r="22" spans="1:6" s="457" customFormat="1" ht="12" customHeight="1">
      <c r="A22" s="480" t="s">
        <v>81</v>
      </c>
      <c r="B22" s="268" t="s">
        <v>551</v>
      </c>
      <c r="C22" s="344">
        <v>9886</v>
      </c>
      <c r="D22" s="494">
        <v>14095</v>
      </c>
      <c r="E22" s="114">
        <v>14006</v>
      </c>
      <c r="F22" s="543" t="s">
        <v>692</v>
      </c>
    </row>
    <row r="23" spans="1:6" s="430" customFormat="1" ht="12" customHeight="1" thickBot="1">
      <c r="A23" s="480" t="s">
        <v>82</v>
      </c>
      <c r="B23" s="268" t="s">
        <v>662</v>
      </c>
      <c r="C23" s="344">
        <v>0</v>
      </c>
      <c r="D23" s="494">
        <v>0</v>
      </c>
      <c r="E23" s="114">
        <v>0</v>
      </c>
      <c r="F23" s="543" t="s">
        <v>693</v>
      </c>
    </row>
    <row r="24" spans="1:6" s="430" customFormat="1" ht="12" customHeight="1" thickBot="1">
      <c r="A24" s="467" t="s">
        <v>9</v>
      </c>
      <c r="B24" s="288" t="s">
        <v>126</v>
      </c>
      <c r="C24" s="42">
        <v>19180</v>
      </c>
      <c r="D24" s="496">
        <v>17045</v>
      </c>
      <c r="E24" s="473">
        <v>16731</v>
      </c>
      <c r="F24" s="543" t="s">
        <v>694</v>
      </c>
    </row>
    <row r="25" spans="1:6" s="430" customFormat="1" ht="12" customHeight="1" thickBot="1">
      <c r="A25" s="467" t="s">
        <v>10</v>
      </c>
      <c r="B25" s="288" t="s">
        <v>552</v>
      </c>
      <c r="C25" s="347">
        <v>273941</v>
      </c>
      <c r="D25" s="492">
        <v>362165</v>
      </c>
      <c r="E25" s="474">
        <v>344232</v>
      </c>
      <c r="F25" s="543" t="s">
        <v>695</v>
      </c>
    </row>
    <row r="26" spans="1:6" s="430" customFormat="1" ht="12" customHeight="1">
      <c r="A26" s="481" t="s">
        <v>322</v>
      </c>
      <c r="B26" s="482" t="s">
        <v>550</v>
      </c>
      <c r="C26" s="103">
        <v>0</v>
      </c>
      <c r="D26" s="487">
        <v>0</v>
      </c>
      <c r="E26" s="461">
        <v>0</v>
      </c>
      <c r="F26" s="543" t="s">
        <v>696</v>
      </c>
    </row>
    <row r="27" spans="1:6" s="430" customFormat="1" ht="12" customHeight="1">
      <c r="A27" s="481" t="s">
        <v>328</v>
      </c>
      <c r="B27" s="483" t="s">
        <v>553</v>
      </c>
      <c r="C27" s="348">
        <v>0</v>
      </c>
      <c r="D27" s="497">
        <v>10174</v>
      </c>
      <c r="E27" s="460">
        <v>10173</v>
      </c>
      <c r="F27" s="543" t="s">
        <v>697</v>
      </c>
    </row>
    <row r="28" spans="1:6" s="430" customFormat="1" ht="12" customHeight="1" thickBot="1">
      <c r="A28" s="480" t="s">
        <v>330</v>
      </c>
      <c r="B28" s="484" t="s">
        <v>663</v>
      </c>
      <c r="C28" s="464">
        <v>0</v>
      </c>
      <c r="D28" s="498">
        <v>0</v>
      </c>
      <c r="E28" s="459">
        <v>0</v>
      </c>
      <c r="F28" s="543" t="s">
        <v>698</v>
      </c>
    </row>
    <row r="29" spans="1:6" s="430" customFormat="1" ht="12" customHeight="1" thickBot="1">
      <c r="A29" s="467" t="s">
        <v>11</v>
      </c>
      <c r="B29" s="288" t="s">
        <v>554</v>
      </c>
      <c r="C29" s="347">
        <v>273941</v>
      </c>
      <c r="D29" s="492">
        <v>362165</v>
      </c>
      <c r="E29" s="474">
        <v>344232</v>
      </c>
      <c r="F29" s="543" t="s">
        <v>699</v>
      </c>
    </row>
    <row r="30" spans="1:6" s="430" customFormat="1" ht="12" customHeight="1">
      <c r="A30" s="481" t="s">
        <v>66</v>
      </c>
      <c r="B30" s="482" t="s">
        <v>348</v>
      </c>
      <c r="C30" s="103">
        <v>0</v>
      </c>
      <c r="D30" s="487">
        <v>0</v>
      </c>
      <c r="E30" s="461">
        <v>0</v>
      </c>
      <c r="F30" s="543" t="s">
        <v>700</v>
      </c>
    </row>
    <row r="31" spans="1:6" s="430" customFormat="1" ht="12" customHeight="1">
      <c r="A31" s="481" t="s">
        <v>67</v>
      </c>
      <c r="B31" s="483" t="s">
        <v>349</v>
      </c>
      <c r="C31" s="348">
        <v>0</v>
      </c>
      <c r="D31" s="497">
        <v>0</v>
      </c>
      <c r="E31" s="460">
        <v>0</v>
      </c>
      <c r="F31" s="543" t="s">
        <v>701</v>
      </c>
    </row>
    <row r="32" spans="1:6" s="430" customFormat="1" ht="12" customHeight="1" thickBot="1">
      <c r="A32" s="480" t="s">
        <v>68</v>
      </c>
      <c r="B32" s="466" t="s">
        <v>351</v>
      </c>
      <c r="C32" s="464">
        <v>0</v>
      </c>
      <c r="D32" s="498">
        <v>0</v>
      </c>
      <c r="E32" s="459">
        <v>0</v>
      </c>
      <c r="F32" s="543" t="s">
        <v>702</v>
      </c>
    </row>
    <row r="33" spans="1:6" s="430" customFormat="1" ht="12" customHeight="1" thickBot="1">
      <c r="A33" s="467" t="s">
        <v>12</v>
      </c>
      <c r="B33" s="288" t="s">
        <v>476</v>
      </c>
      <c r="C33" s="42">
        <v>0</v>
      </c>
      <c r="D33" s="496">
        <v>150</v>
      </c>
      <c r="E33" s="473">
        <v>91</v>
      </c>
      <c r="F33" s="543" t="s">
        <v>703</v>
      </c>
    </row>
    <row r="34" spans="1:6" s="430" customFormat="1" ht="12" customHeight="1" thickBot="1">
      <c r="A34" s="467" t="s">
        <v>13</v>
      </c>
      <c r="B34" s="288" t="s">
        <v>555</v>
      </c>
      <c r="C34" s="42">
        <v>9218</v>
      </c>
      <c r="D34" s="496">
        <v>5356</v>
      </c>
      <c r="E34" s="473">
        <v>4461</v>
      </c>
      <c r="F34" s="543" t="s">
        <v>704</v>
      </c>
    </row>
    <row r="35" spans="1:6" s="430" customFormat="1" ht="12" customHeight="1" thickBot="1">
      <c r="A35" s="405" t="s">
        <v>14</v>
      </c>
      <c r="B35" s="288" t="s">
        <v>556</v>
      </c>
      <c r="C35" s="347">
        <v>273941</v>
      </c>
      <c r="D35" s="492">
        <v>362165</v>
      </c>
      <c r="E35" s="474">
        <v>344232</v>
      </c>
      <c r="F35" s="543" t="s">
        <v>705</v>
      </c>
    </row>
    <row r="36" spans="1:6" s="457" customFormat="1" ht="12" customHeight="1" thickBot="1">
      <c r="A36" s="469" t="s">
        <v>15</v>
      </c>
      <c r="B36" s="288" t="s">
        <v>557</v>
      </c>
      <c r="C36" s="347">
        <v>273941</v>
      </c>
      <c r="D36" s="492">
        <v>362165</v>
      </c>
      <c r="E36" s="474">
        <v>344232</v>
      </c>
      <c r="F36" s="543" t="s">
        <v>706</v>
      </c>
    </row>
    <row r="37" spans="1:6" s="457" customFormat="1" ht="15" customHeight="1">
      <c r="A37" s="481" t="s">
        <v>558</v>
      </c>
      <c r="B37" s="482" t="s">
        <v>171</v>
      </c>
      <c r="C37" s="103">
        <v>0</v>
      </c>
      <c r="D37" s="487">
        <v>6189</v>
      </c>
      <c r="E37" s="461">
        <v>6189</v>
      </c>
      <c r="F37" s="543" t="s">
        <v>707</v>
      </c>
    </row>
    <row r="38" spans="1:6" s="457" customFormat="1" ht="15" customHeight="1">
      <c r="A38" s="481" t="s">
        <v>559</v>
      </c>
      <c r="B38" s="483" t="s">
        <v>3</v>
      </c>
      <c r="C38" s="348">
        <v>0</v>
      </c>
      <c r="D38" s="497">
        <v>0</v>
      </c>
      <c r="E38" s="460">
        <v>0</v>
      </c>
      <c r="F38" s="543" t="s">
        <v>708</v>
      </c>
    </row>
    <row r="39" spans="1:6" ht="16.5" thickBot="1">
      <c r="A39" s="480" t="s">
        <v>560</v>
      </c>
      <c r="B39" s="466" t="s">
        <v>561</v>
      </c>
      <c r="C39" s="464">
        <v>0</v>
      </c>
      <c r="D39" s="498">
        <v>0</v>
      </c>
      <c r="E39" s="459">
        <v>0</v>
      </c>
      <c r="F39" s="543" t="s">
        <v>709</v>
      </c>
    </row>
    <row r="40" spans="1:6" s="456" customFormat="1" ht="16.5" customHeight="1" thickBot="1">
      <c r="A40" s="469" t="s">
        <v>16</v>
      </c>
      <c r="B40" s="470" t="s">
        <v>562</v>
      </c>
      <c r="C40" s="109">
        <v>273941</v>
      </c>
      <c r="D40" s="499">
        <v>362165</v>
      </c>
      <c r="E40" s="475">
        <v>344232</v>
      </c>
      <c r="F40" s="543" t="s">
        <v>710</v>
      </c>
    </row>
    <row r="41" spans="1:6" s="246" customFormat="1" ht="12" customHeight="1">
      <c r="A41" s="413"/>
      <c r="B41" s="414"/>
      <c r="C41" s="428"/>
      <c r="D41" s="428"/>
      <c r="E41" s="428"/>
      <c r="F41" s="543"/>
    </row>
    <row r="42" spans="1:6" ht="12" customHeight="1" thickBot="1">
      <c r="A42" s="415"/>
      <c r="B42" s="416"/>
      <c r="C42" s="429"/>
      <c r="D42" s="429"/>
      <c r="E42" s="429"/>
      <c r="F42" s="543"/>
    </row>
    <row r="43" spans="1:6" ht="12" customHeight="1" thickBot="1">
      <c r="A43" s="683" t="s">
        <v>45</v>
      </c>
      <c r="B43" s="684"/>
      <c r="C43" s="684"/>
      <c r="D43" s="684"/>
      <c r="E43" s="696"/>
      <c r="F43" s="456"/>
    </row>
    <row r="44" spans="1:6" ht="12" customHeight="1" thickBot="1">
      <c r="A44" s="467" t="s">
        <v>7</v>
      </c>
      <c r="B44" s="288" t="s">
        <v>563</v>
      </c>
      <c r="C44" s="347">
        <v>0</v>
      </c>
      <c r="D44" s="347">
        <v>0</v>
      </c>
      <c r="E44" s="474">
        <v>0</v>
      </c>
      <c r="F44" s="543" t="s">
        <v>678</v>
      </c>
    </row>
    <row r="45" spans="1:6" ht="12" customHeight="1">
      <c r="A45" s="480" t="s">
        <v>73</v>
      </c>
      <c r="B45" s="269" t="s">
        <v>37</v>
      </c>
      <c r="C45" s="103">
        <v>15923</v>
      </c>
      <c r="D45" s="103">
        <v>21752</v>
      </c>
      <c r="E45" s="461">
        <v>19649</v>
      </c>
      <c r="F45" s="543" t="s">
        <v>679</v>
      </c>
    </row>
    <row r="46" spans="1:6" ht="12" customHeight="1">
      <c r="A46" s="480" t="s">
        <v>74</v>
      </c>
      <c r="B46" s="268" t="s">
        <v>135</v>
      </c>
      <c r="C46" s="341">
        <v>4339</v>
      </c>
      <c r="D46" s="341">
        <v>4688</v>
      </c>
      <c r="E46" s="485">
        <v>3729</v>
      </c>
      <c r="F46" s="543" t="s">
        <v>680</v>
      </c>
    </row>
    <row r="47" spans="1:6" ht="12" customHeight="1">
      <c r="A47" s="480" t="s">
        <v>75</v>
      </c>
      <c r="B47" s="268" t="s">
        <v>102</v>
      </c>
      <c r="C47" s="341">
        <v>35139</v>
      </c>
      <c r="D47" s="341">
        <v>39567</v>
      </c>
      <c r="E47" s="485">
        <v>32954</v>
      </c>
      <c r="F47" s="543" t="s">
        <v>681</v>
      </c>
    </row>
    <row r="48" spans="1:6" s="246" customFormat="1" ht="12" customHeight="1">
      <c r="A48" s="480" t="s">
        <v>76</v>
      </c>
      <c r="B48" s="268" t="s">
        <v>136</v>
      </c>
      <c r="C48" s="341">
        <v>2219</v>
      </c>
      <c r="D48" s="341">
        <v>4072</v>
      </c>
      <c r="E48" s="485">
        <v>3591</v>
      </c>
      <c r="F48" s="543" t="s">
        <v>682</v>
      </c>
    </row>
    <row r="49" spans="1:6" ht="12" customHeight="1" thickBot="1">
      <c r="A49" s="480" t="s">
        <v>109</v>
      </c>
      <c r="B49" s="268" t="s">
        <v>137</v>
      </c>
      <c r="C49" s="341">
        <v>8224</v>
      </c>
      <c r="D49" s="341">
        <v>12286</v>
      </c>
      <c r="E49" s="485">
        <v>7057</v>
      </c>
      <c r="F49" s="543" t="s">
        <v>683</v>
      </c>
    </row>
    <row r="50" spans="1:6" ht="12" customHeight="1" thickBot="1">
      <c r="A50" s="467" t="s">
        <v>8</v>
      </c>
      <c r="B50" s="288" t="s">
        <v>564</v>
      </c>
      <c r="C50" s="347">
        <v>273941</v>
      </c>
      <c r="D50" s="347">
        <v>362165</v>
      </c>
      <c r="E50" s="474">
        <v>344232</v>
      </c>
      <c r="F50" s="543" t="s">
        <v>684</v>
      </c>
    </row>
    <row r="51" spans="1:6" ht="12" customHeight="1">
      <c r="A51" s="480" t="s">
        <v>79</v>
      </c>
      <c r="B51" s="269" t="s">
        <v>161</v>
      </c>
      <c r="C51" s="103">
        <v>2775</v>
      </c>
      <c r="D51" s="103">
        <v>15433</v>
      </c>
      <c r="E51" s="461">
        <v>14885</v>
      </c>
      <c r="F51" s="543" t="s">
        <v>685</v>
      </c>
    </row>
    <row r="52" spans="1:6" ht="12" customHeight="1">
      <c r="A52" s="480" t="s">
        <v>80</v>
      </c>
      <c r="B52" s="268" t="s">
        <v>139</v>
      </c>
      <c r="C52" s="341">
        <v>0</v>
      </c>
      <c r="D52" s="341">
        <v>0</v>
      </c>
      <c r="E52" s="485">
        <v>0</v>
      </c>
      <c r="F52" s="543" t="s">
        <v>686</v>
      </c>
    </row>
    <row r="53" spans="1:6" ht="15" customHeight="1">
      <c r="A53" s="480" t="s">
        <v>81</v>
      </c>
      <c r="B53" s="268" t="s">
        <v>46</v>
      </c>
      <c r="C53" s="341">
        <v>6500</v>
      </c>
      <c r="D53" s="341">
        <v>2100</v>
      </c>
      <c r="E53" s="485">
        <v>1699</v>
      </c>
      <c r="F53" s="543" t="s">
        <v>687</v>
      </c>
    </row>
    <row r="54" spans="1:6" ht="16.5" thickBot="1">
      <c r="A54" s="480" t="s">
        <v>82</v>
      </c>
      <c r="B54" s="268" t="s">
        <v>664</v>
      </c>
      <c r="C54" s="341">
        <v>0</v>
      </c>
      <c r="D54" s="341">
        <v>0</v>
      </c>
      <c r="E54" s="485">
        <v>0</v>
      </c>
      <c r="F54" s="543" t="s">
        <v>688</v>
      </c>
    </row>
    <row r="55" spans="1:6" ht="15" customHeight="1" thickBot="1">
      <c r="A55" s="467" t="s">
        <v>9</v>
      </c>
      <c r="B55" s="471" t="s">
        <v>565</v>
      </c>
      <c r="C55" s="109">
        <v>0</v>
      </c>
      <c r="D55" s="109">
        <v>0</v>
      </c>
      <c r="E55" s="475">
        <v>0</v>
      </c>
      <c r="F55" s="543" t="s">
        <v>689</v>
      </c>
    </row>
    <row r="56" spans="1:6" ht="16.5" thickBot="1">
      <c r="C56" s="476"/>
      <c r="D56" s="476"/>
      <c r="E56" s="476"/>
      <c r="F56" s="543"/>
    </row>
    <row r="57" spans="1:6" ht="16.5" thickBot="1">
      <c r="A57" s="417" t="s">
        <v>652</v>
      </c>
      <c r="B57" s="418"/>
      <c r="C57" s="112"/>
      <c r="D57" s="112"/>
      <c r="E57" s="465"/>
      <c r="F57" s="543"/>
    </row>
    <row r="58" spans="1:6" ht="16.5" thickBot="1">
      <c r="A58" s="417" t="s">
        <v>151</v>
      </c>
      <c r="B58" s="418"/>
      <c r="C58" s="112"/>
      <c r="D58" s="112"/>
      <c r="E58" s="465"/>
      <c r="F58" s="543"/>
    </row>
    <row r="59" spans="1:6" ht="15.75">
      <c r="F59" s="543"/>
    </row>
    <row r="60" spans="1:6" ht="15.75">
      <c r="F60" s="543"/>
    </row>
    <row r="61" spans="1:6" ht="15.75">
      <c r="F61" s="543"/>
    </row>
    <row r="62" spans="1:6" ht="15.75">
      <c r="F62" s="543"/>
    </row>
    <row r="63" spans="1:6" ht="15.75">
      <c r="F63" s="543"/>
    </row>
    <row r="64" spans="1:6" ht="15.75">
      <c r="F64" s="543"/>
    </row>
    <row r="65" spans="6:6" ht="15.75">
      <c r="F65" s="543"/>
    </row>
    <row r="66" spans="6:6" ht="15.75">
      <c r="F66" s="543"/>
    </row>
    <row r="67" spans="6:6" ht="15.75">
      <c r="F67" s="543"/>
    </row>
    <row r="68" spans="6:6" ht="15.75">
      <c r="F68" s="543"/>
    </row>
    <row r="69" spans="6:6" ht="15.75">
      <c r="F69" s="543"/>
    </row>
    <row r="70" spans="6:6" ht="15.75">
      <c r="F70" s="543"/>
    </row>
    <row r="71" spans="6:6" ht="15.75">
      <c r="F71" s="543"/>
    </row>
    <row r="72" spans="6:6" ht="15.75">
      <c r="F72" s="543"/>
    </row>
    <row r="73" spans="6:6" ht="15.75">
      <c r="F73" s="543"/>
    </row>
    <row r="74" spans="6:6" ht="15.75">
      <c r="F74" s="543"/>
    </row>
    <row r="75" spans="6:6" ht="15.75">
      <c r="F75" s="543"/>
    </row>
    <row r="76" spans="6:6" ht="15.75">
      <c r="F76" s="543"/>
    </row>
    <row r="77" spans="6:6" ht="15.75">
      <c r="F77" s="543"/>
    </row>
    <row r="78" spans="6:6" ht="15.75">
      <c r="F78" s="543"/>
    </row>
    <row r="79" spans="6:6" ht="15.75">
      <c r="F79" s="543"/>
    </row>
    <row r="80" spans="6:6" ht="15.75">
      <c r="F80" s="543"/>
    </row>
    <row r="81" spans="6:6" ht="15.75">
      <c r="F81" s="543"/>
    </row>
    <row r="82" spans="6:6" ht="15.75">
      <c r="F82" s="543"/>
    </row>
    <row r="83" spans="6:6" ht="15.75">
      <c r="F83" s="543"/>
    </row>
    <row r="84" spans="6:6" ht="15.75">
      <c r="F84" s="543"/>
    </row>
    <row r="85" spans="6:6" ht="15.75">
      <c r="F85" s="543"/>
    </row>
    <row r="86" spans="6:6" ht="15.75">
      <c r="F86" s="543"/>
    </row>
    <row r="87" spans="6:6" ht="15.75">
      <c r="F87" s="543"/>
    </row>
    <row r="88" spans="6:6" ht="15">
      <c r="F88" s="544"/>
    </row>
    <row r="90" spans="6:6" ht="15.75">
      <c r="F90" s="543"/>
    </row>
    <row r="91" spans="6:6">
      <c r="F91" s="545"/>
    </row>
    <row r="92" spans="6:6">
      <c r="F92" s="545"/>
    </row>
    <row r="93" spans="6:6">
      <c r="F93" s="545"/>
    </row>
    <row r="94" spans="6:6">
      <c r="F94" s="545"/>
    </row>
    <row r="95" spans="6:6">
      <c r="F95" s="545"/>
    </row>
    <row r="96" spans="6:6">
      <c r="F96" s="545"/>
    </row>
    <row r="97" spans="6:6">
      <c r="F97" s="545"/>
    </row>
    <row r="98" spans="6:6">
      <c r="F98" s="545"/>
    </row>
    <row r="99" spans="6:6">
      <c r="F99" s="545"/>
    </row>
    <row r="100" spans="6:6">
      <c r="F100" s="545"/>
    </row>
    <row r="101" spans="6:6">
      <c r="F101" s="545"/>
    </row>
    <row r="102" spans="6:6">
      <c r="F102" s="545"/>
    </row>
    <row r="103" spans="6:6">
      <c r="F103" s="545"/>
    </row>
    <row r="104" spans="6:6">
      <c r="F104" s="545"/>
    </row>
    <row r="105" spans="6:6">
      <c r="F105" s="545"/>
    </row>
    <row r="106" spans="6:6">
      <c r="F106" s="545"/>
    </row>
    <row r="107" spans="6:6">
      <c r="F107" s="545"/>
    </row>
    <row r="108" spans="6:6">
      <c r="F108" s="545"/>
    </row>
    <row r="109" spans="6:6">
      <c r="F109" s="545"/>
    </row>
    <row r="110" spans="6:6">
      <c r="F110" s="545"/>
    </row>
    <row r="111" spans="6:6">
      <c r="F111" s="545"/>
    </row>
    <row r="112" spans="6:6">
      <c r="F112" s="545"/>
    </row>
    <row r="113" spans="6:6">
      <c r="F113" s="545"/>
    </row>
    <row r="114" spans="6:6">
      <c r="F114" s="545"/>
    </row>
    <row r="115" spans="6:6">
      <c r="F115" s="545"/>
    </row>
    <row r="116" spans="6:6">
      <c r="F116" s="545"/>
    </row>
    <row r="117" spans="6:6">
      <c r="F117" s="545"/>
    </row>
    <row r="118" spans="6:6">
      <c r="F118" s="545"/>
    </row>
    <row r="119" spans="6:6">
      <c r="F119" s="545"/>
    </row>
    <row r="120" spans="6:6">
      <c r="F120" s="545"/>
    </row>
    <row r="121" spans="6:6">
      <c r="F121" s="545"/>
    </row>
    <row r="122" spans="6:6">
      <c r="F122" s="545"/>
    </row>
    <row r="123" spans="6:6">
      <c r="F123" s="545"/>
    </row>
    <row r="124" spans="6:6">
      <c r="F124" s="545"/>
    </row>
    <row r="125" spans="6:6">
      <c r="F125" s="545"/>
    </row>
    <row r="126" spans="6:6">
      <c r="F126" s="545"/>
    </row>
    <row r="127" spans="6:6">
      <c r="F127" s="545"/>
    </row>
    <row r="128" spans="6:6">
      <c r="F128" s="545"/>
    </row>
    <row r="129" spans="6:6">
      <c r="F129" s="545"/>
    </row>
    <row r="130" spans="6:6">
      <c r="F130" s="545"/>
    </row>
    <row r="131" spans="6:6">
      <c r="F131" s="545"/>
    </row>
    <row r="132" spans="6:6">
      <c r="F132" s="545"/>
    </row>
    <row r="133" spans="6:6">
      <c r="F133" s="545"/>
    </row>
    <row r="134" spans="6:6">
      <c r="F134" s="545"/>
    </row>
    <row r="135" spans="6:6">
      <c r="F135" s="545"/>
    </row>
    <row r="136" spans="6:6">
      <c r="F136" s="545"/>
    </row>
    <row r="137" spans="6:6">
      <c r="F137" s="545"/>
    </row>
    <row r="138" spans="6:6">
      <c r="F138" s="545"/>
    </row>
    <row r="139" spans="6:6">
      <c r="F139" s="545"/>
    </row>
    <row r="140" spans="6:6">
      <c r="F140" s="545"/>
    </row>
    <row r="141" spans="6:6">
      <c r="F141" s="545"/>
    </row>
    <row r="142" spans="6:6">
      <c r="F142" s="545"/>
    </row>
    <row r="143" spans="6:6">
      <c r="F143" s="545"/>
    </row>
    <row r="144" spans="6:6">
      <c r="F144" s="545"/>
    </row>
    <row r="145" spans="6:6">
      <c r="F145" s="545"/>
    </row>
    <row r="146" spans="6:6">
      <c r="F146" s="54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G6" sqref="G6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16384" width="9.33203125" style="33"/>
  </cols>
  <sheetData>
    <row r="1" spans="1:5" s="408" customFormat="1" ht="21" customHeight="1" thickBot="1">
      <c r="A1" s="407"/>
      <c r="B1" s="409"/>
      <c r="C1" s="453"/>
      <c r="D1" s="453"/>
      <c r="E1" s="531" t="str">
        <f>+CONCATENATE("8.2.2. melléklet a ……/",LEFT(ÖSSZEFÜGGÉSEK!A4,4)+1,". (……) önkormányzati rendelethez")</f>
        <v>8.2.2. melléklet a ……/2015. (……) önkormányzati rendelethez</v>
      </c>
    </row>
    <row r="2" spans="1:5" s="454" customFormat="1" ht="25.5" customHeight="1">
      <c r="A2" s="434" t="s">
        <v>149</v>
      </c>
      <c r="B2" s="688" t="s">
        <v>153</v>
      </c>
      <c r="C2" s="689"/>
      <c r="D2" s="690"/>
      <c r="E2" s="477" t="s">
        <v>51</v>
      </c>
    </row>
    <row r="3" spans="1:5" s="454" customFormat="1" ht="24.75" thickBot="1">
      <c r="A3" s="452" t="s">
        <v>148</v>
      </c>
      <c r="B3" s="685" t="s">
        <v>661</v>
      </c>
      <c r="C3" s="692"/>
      <c r="D3" s="693"/>
      <c r="E3" s="478" t="s">
        <v>50</v>
      </c>
    </row>
    <row r="4" spans="1:5" s="455" customFormat="1" ht="15.95" customHeight="1" thickBot="1">
      <c r="A4" s="410"/>
      <c r="B4" s="410"/>
      <c r="C4" s="411"/>
      <c r="D4" s="411"/>
      <c r="E4" s="411" t="s">
        <v>42</v>
      </c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</row>
    <row r="7" spans="1:5" s="456" customFormat="1" ht="15.95" customHeight="1" thickBot="1">
      <c r="A7" s="683" t="s">
        <v>44</v>
      </c>
      <c r="B7" s="684"/>
      <c r="C7" s="684"/>
      <c r="D7" s="684"/>
      <c r="E7" s="696"/>
    </row>
    <row r="8" spans="1:5" s="430" customFormat="1" ht="12" customHeight="1" thickBot="1">
      <c r="A8" s="405" t="s">
        <v>7</v>
      </c>
      <c r="B8" s="468" t="s">
        <v>546</v>
      </c>
      <c r="C8" s="347">
        <f>SUM(C9:C18)</f>
        <v>0</v>
      </c>
      <c r="D8" s="492">
        <f>SUM(D9:D18)</f>
        <v>0</v>
      </c>
      <c r="E8" s="474">
        <f>SUM(E9:E18)</f>
        <v>0</v>
      </c>
    </row>
    <row r="9" spans="1:5" s="430" customFormat="1" ht="12" customHeight="1">
      <c r="A9" s="479" t="s">
        <v>73</v>
      </c>
      <c r="B9" s="270" t="s">
        <v>335</v>
      </c>
      <c r="C9" s="106"/>
      <c r="D9" s="493"/>
      <c r="E9" s="463"/>
    </row>
    <row r="10" spans="1:5" s="430" customFormat="1" ht="12" customHeight="1">
      <c r="A10" s="480" t="s">
        <v>74</v>
      </c>
      <c r="B10" s="268" t="s">
        <v>336</v>
      </c>
      <c r="C10" s="344"/>
      <c r="D10" s="494"/>
      <c r="E10" s="114"/>
    </row>
    <row r="11" spans="1:5" s="430" customFormat="1" ht="12" customHeight="1">
      <c r="A11" s="480" t="s">
        <v>75</v>
      </c>
      <c r="B11" s="268" t="s">
        <v>337</v>
      </c>
      <c r="C11" s="344"/>
      <c r="D11" s="494"/>
      <c r="E11" s="114"/>
    </row>
    <row r="12" spans="1:5" s="430" customFormat="1" ht="12" customHeight="1">
      <c r="A12" s="480" t="s">
        <v>76</v>
      </c>
      <c r="B12" s="268" t="s">
        <v>338</v>
      </c>
      <c r="C12" s="344"/>
      <c r="D12" s="494"/>
      <c r="E12" s="114"/>
    </row>
    <row r="13" spans="1:5" s="430" customFormat="1" ht="12" customHeight="1">
      <c r="A13" s="480" t="s">
        <v>109</v>
      </c>
      <c r="B13" s="268" t="s">
        <v>339</v>
      </c>
      <c r="C13" s="344"/>
      <c r="D13" s="494"/>
      <c r="E13" s="114"/>
    </row>
    <row r="14" spans="1:5" s="430" customFormat="1" ht="12" customHeight="1">
      <c r="A14" s="480" t="s">
        <v>77</v>
      </c>
      <c r="B14" s="268" t="s">
        <v>547</v>
      </c>
      <c r="C14" s="344"/>
      <c r="D14" s="494"/>
      <c r="E14" s="114"/>
    </row>
    <row r="15" spans="1:5" s="457" customFormat="1" ht="12" customHeight="1">
      <c r="A15" s="480" t="s">
        <v>78</v>
      </c>
      <c r="B15" s="267" t="s">
        <v>548</v>
      </c>
      <c r="C15" s="344"/>
      <c r="D15" s="494"/>
      <c r="E15" s="114"/>
    </row>
    <row r="16" spans="1:5" s="457" customFormat="1" ht="12" customHeight="1">
      <c r="A16" s="480" t="s">
        <v>86</v>
      </c>
      <c r="B16" s="268" t="s">
        <v>342</v>
      </c>
      <c r="C16" s="107"/>
      <c r="D16" s="495"/>
      <c r="E16" s="462"/>
    </row>
    <row r="17" spans="1:5" s="430" customFormat="1" ht="12" customHeight="1">
      <c r="A17" s="480" t="s">
        <v>87</v>
      </c>
      <c r="B17" s="268" t="s">
        <v>344</v>
      </c>
      <c r="C17" s="344"/>
      <c r="D17" s="494"/>
      <c r="E17" s="114"/>
    </row>
    <row r="18" spans="1:5" s="457" customFormat="1" ht="12" customHeight="1" thickBot="1">
      <c r="A18" s="480" t="s">
        <v>88</v>
      </c>
      <c r="B18" s="267" t="s">
        <v>346</v>
      </c>
      <c r="C18" s="346"/>
      <c r="D18" s="115"/>
      <c r="E18" s="458"/>
    </row>
    <row r="19" spans="1:5" s="457" customFormat="1" ht="12" customHeight="1" thickBot="1">
      <c r="A19" s="405" t="s">
        <v>8</v>
      </c>
      <c r="B19" s="468" t="s">
        <v>549</v>
      </c>
      <c r="C19" s="347">
        <f>SUM(C20:C22)</f>
        <v>0</v>
      </c>
      <c r="D19" s="492">
        <f>SUM(D20:D22)</f>
        <v>0</v>
      </c>
      <c r="E19" s="474">
        <f>SUM(E20:E22)</f>
        <v>0</v>
      </c>
    </row>
    <row r="20" spans="1:5" s="457" customFormat="1" ht="12" customHeight="1">
      <c r="A20" s="480" t="s">
        <v>79</v>
      </c>
      <c r="B20" s="269" t="s">
        <v>308</v>
      </c>
      <c r="C20" s="344"/>
      <c r="D20" s="494"/>
      <c r="E20" s="114"/>
    </row>
    <row r="21" spans="1:5" s="457" customFormat="1" ht="12" customHeight="1">
      <c r="A21" s="480" t="s">
        <v>80</v>
      </c>
      <c r="B21" s="268" t="s">
        <v>550</v>
      </c>
      <c r="C21" s="344"/>
      <c r="D21" s="494"/>
      <c r="E21" s="114"/>
    </row>
    <row r="22" spans="1:5" s="457" customFormat="1" ht="12" customHeight="1">
      <c r="A22" s="480" t="s">
        <v>81</v>
      </c>
      <c r="B22" s="268" t="s">
        <v>551</v>
      </c>
      <c r="C22" s="344"/>
      <c r="D22" s="494"/>
      <c r="E22" s="114"/>
    </row>
    <row r="23" spans="1:5" s="430" customFormat="1" ht="12" customHeight="1" thickBot="1">
      <c r="A23" s="480" t="s">
        <v>82</v>
      </c>
      <c r="B23" s="268" t="s">
        <v>662</v>
      </c>
      <c r="C23" s="344"/>
      <c r="D23" s="494"/>
      <c r="E23" s="114"/>
    </row>
    <row r="24" spans="1:5" s="430" customFormat="1" ht="12" customHeight="1" thickBot="1">
      <c r="A24" s="467" t="s">
        <v>9</v>
      </c>
      <c r="B24" s="288" t="s">
        <v>126</v>
      </c>
      <c r="C24" s="42"/>
      <c r="D24" s="496"/>
      <c r="E24" s="473"/>
    </row>
    <row r="25" spans="1:5" s="430" customFormat="1" ht="12" customHeight="1" thickBot="1">
      <c r="A25" s="467" t="s">
        <v>10</v>
      </c>
      <c r="B25" s="288" t="s">
        <v>552</v>
      </c>
      <c r="C25" s="347">
        <f>+C26+C27</f>
        <v>0</v>
      </c>
      <c r="D25" s="492">
        <f>+D26+D27</f>
        <v>0</v>
      </c>
      <c r="E25" s="474">
        <f>+E26+E27</f>
        <v>0</v>
      </c>
    </row>
    <row r="26" spans="1:5" s="430" customFormat="1" ht="12" customHeight="1">
      <c r="A26" s="481" t="s">
        <v>322</v>
      </c>
      <c r="B26" s="482" t="s">
        <v>550</v>
      </c>
      <c r="C26" s="103"/>
      <c r="D26" s="487"/>
      <c r="E26" s="461"/>
    </row>
    <row r="27" spans="1:5" s="430" customFormat="1" ht="12" customHeight="1">
      <c r="A27" s="481" t="s">
        <v>328</v>
      </c>
      <c r="B27" s="483" t="s">
        <v>553</v>
      </c>
      <c r="C27" s="348"/>
      <c r="D27" s="497"/>
      <c r="E27" s="460"/>
    </row>
    <row r="28" spans="1:5" s="430" customFormat="1" ht="12" customHeight="1" thickBot="1">
      <c r="A28" s="480" t="s">
        <v>330</v>
      </c>
      <c r="B28" s="484" t="s">
        <v>663</v>
      </c>
      <c r="C28" s="464"/>
      <c r="D28" s="498"/>
      <c r="E28" s="459"/>
    </row>
    <row r="29" spans="1:5" s="430" customFormat="1" ht="12" customHeight="1" thickBot="1">
      <c r="A29" s="467" t="s">
        <v>11</v>
      </c>
      <c r="B29" s="288" t="s">
        <v>554</v>
      </c>
      <c r="C29" s="347">
        <f>+C30+C31+C32</f>
        <v>0</v>
      </c>
      <c r="D29" s="492">
        <f>+D30+D31+D32</f>
        <v>0</v>
      </c>
      <c r="E29" s="474">
        <f>+E30+E31+E32</f>
        <v>0</v>
      </c>
    </row>
    <row r="30" spans="1:5" s="430" customFormat="1" ht="12" customHeight="1">
      <c r="A30" s="481" t="s">
        <v>66</v>
      </c>
      <c r="B30" s="482" t="s">
        <v>348</v>
      </c>
      <c r="C30" s="103"/>
      <c r="D30" s="487"/>
      <c r="E30" s="461"/>
    </row>
    <row r="31" spans="1:5" s="430" customFormat="1" ht="12" customHeight="1">
      <c r="A31" s="481" t="s">
        <v>67</v>
      </c>
      <c r="B31" s="483" t="s">
        <v>349</v>
      </c>
      <c r="C31" s="348"/>
      <c r="D31" s="497"/>
      <c r="E31" s="460"/>
    </row>
    <row r="32" spans="1:5" s="430" customFormat="1" ht="12" customHeight="1" thickBot="1">
      <c r="A32" s="480" t="s">
        <v>68</v>
      </c>
      <c r="B32" s="466" t="s">
        <v>351</v>
      </c>
      <c r="C32" s="464"/>
      <c r="D32" s="498"/>
      <c r="E32" s="459"/>
    </row>
    <row r="33" spans="1:5" s="430" customFormat="1" ht="12" customHeight="1" thickBot="1">
      <c r="A33" s="467" t="s">
        <v>12</v>
      </c>
      <c r="B33" s="288" t="s">
        <v>476</v>
      </c>
      <c r="C33" s="42"/>
      <c r="D33" s="496"/>
      <c r="E33" s="473"/>
    </row>
    <row r="34" spans="1:5" s="430" customFormat="1" ht="12" customHeight="1" thickBot="1">
      <c r="A34" s="467" t="s">
        <v>13</v>
      </c>
      <c r="B34" s="288" t="s">
        <v>555</v>
      </c>
      <c r="C34" s="42"/>
      <c r="D34" s="496"/>
      <c r="E34" s="473"/>
    </row>
    <row r="35" spans="1:5" s="430" customFormat="1" ht="12" customHeight="1" thickBot="1">
      <c r="A35" s="405" t="s">
        <v>14</v>
      </c>
      <c r="B35" s="288" t="s">
        <v>556</v>
      </c>
      <c r="C35" s="347">
        <f>+C8+C19+C24+C25+C29+C33+C34</f>
        <v>0</v>
      </c>
      <c r="D35" s="492">
        <f>+D8+D19+D24+D25+D29+D33+D34</f>
        <v>0</v>
      </c>
      <c r="E35" s="474">
        <f>+E8+E19+E24+E25+E29+E33+E34</f>
        <v>0</v>
      </c>
    </row>
    <row r="36" spans="1:5" s="457" customFormat="1" ht="12" customHeight="1" thickBot="1">
      <c r="A36" s="469" t="s">
        <v>15</v>
      </c>
      <c r="B36" s="288" t="s">
        <v>557</v>
      </c>
      <c r="C36" s="347">
        <f>+C37+C38+C39</f>
        <v>0</v>
      </c>
      <c r="D36" s="492">
        <f>+D37+D38+D39</f>
        <v>0</v>
      </c>
      <c r="E36" s="474">
        <f>+E37+E38+E39</f>
        <v>0</v>
      </c>
    </row>
    <row r="37" spans="1:5" s="457" customFormat="1" ht="15" customHeight="1">
      <c r="A37" s="481" t="s">
        <v>558</v>
      </c>
      <c r="B37" s="482" t="s">
        <v>171</v>
      </c>
      <c r="C37" s="103"/>
      <c r="D37" s="487"/>
      <c r="E37" s="461"/>
    </row>
    <row r="38" spans="1:5" s="457" customFormat="1" ht="15" customHeight="1">
      <c r="A38" s="481" t="s">
        <v>559</v>
      </c>
      <c r="B38" s="483" t="s">
        <v>3</v>
      </c>
      <c r="C38" s="348"/>
      <c r="D38" s="497"/>
      <c r="E38" s="460"/>
    </row>
    <row r="39" spans="1:5" ht="13.5" thickBot="1">
      <c r="A39" s="480" t="s">
        <v>560</v>
      </c>
      <c r="B39" s="466" t="s">
        <v>561</v>
      </c>
      <c r="C39" s="464"/>
      <c r="D39" s="498"/>
      <c r="E39" s="459"/>
    </row>
    <row r="40" spans="1:5" s="456" customFormat="1" ht="16.5" customHeight="1" thickBot="1">
      <c r="A40" s="469" t="s">
        <v>16</v>
      </c>
      <c r="B40" s="470" t="s">
        <v>562</v>
      </c>
      <c r="C40" s="109">
        <f>+C35+C36</f>
        <v>0</v>
      </c>
      <c r="D40" s="499">
        <f>+D35+D36</f>
        <v>0</v>
      </c>
      <c r="E40" s="475">
        <f>+E35+E36</f>
        <v>0</v>
      </c>
    </row>
    <row r="41" spans="1:5" s="246" customFormat="1" ht="12" customHeight="1">
      <c r="A41" s="413"/>
      <c r="B41" s="414"/>
      <c r="C41" s="428"/>
      <c r="D41" s="428"/>
      <c r="E41" s="428"/>
    </row>
    <row r="42" spans="1:5" ht="12" customHeight="1" thickBot="1">
      <c r="A42" s="415"/>
      <c r="B42" s="416"/>
      <c r="C42" s="429"/>
      <c r="D42" s="429"/>
      <c r="E42" s="429"/>
    </row>
    <row r="43" spans="1:5" ht="12" customHeight="1" thickBot="1">
      <c r="A43" s="683" t="s">
        <v>45</v>
      </c>
      <c r="B43" s="684"/>
      <c r="C43" s="684"/>
      <c r="D43" s="684"/>
      <c r="E43" s="696"/>
    </row>
    <row r="44" spans="1:5" ht="12" customHeight="1" thickBot="1">
      <c r="A44" s="467" t="s">
        <v>7</v>
      </c>
      <c r="B44" s="288" t="s">
        <v>563</v>
      </c>
      <c r="C44" s="347">
        <f>SUM(C45:C49)</f>
        <v>0</v>
      </c>
      <c r="D44" s="347">
        <f>SUM(D45:D49)</f>
        <v>0</v>
      </c>
      <c r="E44" s="474">
        <f>SUM(E45:E49)</f>
        <v>0</v>
      </c>
    </row>
    <row r="45" spans="1:5" ht="12" customHeight="1">
      <c r="A45" s="480" t="s">
        <v>73</v>
      </c>
      <c r="B45" s="269" t="s">
        <v>37</v>
      </c>
      <c r="C45" s="103"/>
      <c r="D45" s="103"/>
      <c r="E45" s="461"/>
    </row>
    <row r="46" spans="1:5" ht="12" customHeight="1">
      <c r="A46" s="480" t="s">
        <v>74</v>
      </c>
      <c r="B46" s="268" t="s">
        <v>135</v>
      </c>
      <c r="C46" s="341"/>
      <c r="D46" s="341"/>
      <c r="E46" s="485"/>
    </row>
    <row r="47" spans="1:5" ht="12" customHeight="1">
      <c r="A47" s="480" t="s">
        <v>75</v>
      </c>
      <c r="B47" s="268" t="s">
        <v>102</v>
      </c>
      <c r="C47" s="341"/>
      <c r="D47" s="341"/>
      <c r="E47" s="485"/>
    </row>
    <row r="48" spans="1:5" s="246" customFormat="1" ht="12" customHeight="1">
      <c r="A48" s="480" t="s">
        <v>76</v>
      </c>
      <c r="B48" s="268" t="s">
        <v>136</v>
      </c>
      <c r="C48" s="341"/>
      <c r="D48" s="341"/>
      <c r="E48" s="485"/>
    </row>
    <row r="49" spans="1:5" ht="12" customHeight="1" thickBot="1">
      <c r="A49" s="480" t="s">
        <v>109</v>
      </c>
      <c r="B49" s="268" t="s">
        <v>137</v>
      </c>
      <c r="C49" s="341"/>
      <c r="D49" s="341"/>
      <c r="E49" s="485"/>
    </row>
    <row r="50" spans="1:5" ht="12" customHeight="1" thickBot="1">
      <c r="A50" s="467" t="s">
        <v>8</v>
      </c>
      <c r="B50" s="288" t="s">
        <v>564</v>
      </c>
      <c r="C50" s="347">
        <f>SUM(C51:C53)</f>
        <v>0</v>
      </c>
      <c r="D50" s="347">
        <f>SUM(D51:D53)</f>
        <v>0</v>
      </c>
      <c r="E50" s="474">
        <f>SUM(E51:E53)</f>
        <v>0</v>
      </c>
    </row>
    <row r="51" spans="1:5" ht="12" customHeight="1">
      <c r="A51" s="480" t="s">
        <v>79</v>
      </c>
      <c r="B51" s="269" t="s">
        <v>161</v>
      </c>
      <c r="C51" s="103"/>
      <c r="D51" s="103"/>
      <c r="E51" s="461"/>
    </row>
    <row r="52" spans="1:5" ht="12" customHeight="1">
      <c r="A52" s="480" t="s">
        <v>80</v>
      </c>
      <c r="B52" s="268" t="s">
        <v>139</v>
      </c>
      <c r="C52" s="341"/>
      <c r="D52" s="341"/>
      <c r="E52" s="485"/>
    </row>
    <row r="53" spans="1:5" ht="15" customHeight="1">
      <c r="A53" s="480" t="s">
        <v>81</v>
      </c>
      <c r="B53" s="268" t="s">
        <v>46</v>
      </c>
      <c r="C53" s="341"/>
      <c r="D53" s="341"/>
      <c r="E53" s="485"/>
    </row>
    <row r="54" spans="1:5" ht="13.5" thickBot="1">
      <c r="A54" s="480" t="s">
        <v>82</v>
      </c>
      <c r="B54" s="268" t="s">
        <v>664</v>
      </c>
      <c r="C54" s="341"/>
      <c r="D54" s="341"/>
      <c r="E54" s="485"/>
    </row>
    <row r="55" spans="1:5" ht="15" customHeight="1" thickBot="1">
      <c r="A55" s="467" t="s">
        <v>9</v>
      </c>
      <c r="B55" s="471" t="s">
        <v>565</v>
      </c>
      <c r="C55" s="109">
        <f>+C44+C50</f>
        <v>0</v>
      </c>
      <c r="D55" s="109">
        <f>+D44+D50</f>
        <v>0</v>
      </c>
      <c r="E55" s="475">
        <f>+E44+E50</f>
        <v>0</v>
      </c>
    </row>
    <row r="56" spans="1:5" ht="13.5" thickBot="1">
      <c r="C56" s="476"/>
      <c r="D56" s="476"/>
      <c r="E56" s="476"/>
    </row>
    <row r="57" spans="1:5" ht="13.5" thickBot="1">
      <c r="A57" s="417" t="s">
        <v>652</v>
      </c>
      <c r="B57" s="418"/>
      <c r="C57" s="112"/>
      <c r="D57" s="112"/>
      <c r="E57" s="465"/>
    </row>
    <row r="58" spans="1:5" ht="13.5" thickBot="1">
      <c r="A58" s="417" t="s">
        <v>151</v>
      </c>
      <c r="B58" s="418"/>
      <c r="C58" s="112"/>
      <c r="D58" s="112"/>
      <c r="E58" s="46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16384" width="9.33203125" style="33"/>
  </cols>
  <sheetData>
    <row r="1" spans="1:5" s="408" customFormat="1" ht="21" customHeight="1" thickBot="1">
      <c r="A1" s="407"/>
      <c r="B1" s="409"/>
      <c r="C1" s="453"/>
      <c r="D1" s="453"/>
      <c r="E1" s="531" t="str">
        <f>+CONCATENATE("8.2.3. melléklet a ……/",LEFT(ÖSSZEFÜGGÉSEK!A4,4)+1,". (……) önkormányzati rendelethez")</f>
        <v>8.2.3. melléklet a ……/2015. (……) önkormányzati rendelethez</v>
      </c>
    </row>
    <row r="2" spans="1:5" s="454" customFormat="1" ht="25.5" customHeight="1">
      <c r="A2" s="434" t="s">
        <v>149</v>
      </c>
      <c r="B2" s="688" t="s">
        <v>153</v>
      </c>
      <c r="C2" s="689"/>
      <c r="D2" s="690"/>
      <c r="E2" s="477" t="s">
        <v>51</v>
      </c>
    </row>
    <row r="3" spans="1:5" s="454" customFormat="1" ht="24.75" thickBot="1">
      <c r="A3" s="452" t="s">
        <v>148</v>
      </c>
      <c r="B3" s="685" t="s">
        <v>656</v>
      </c>
      <c r="C3" s="692"/>
      <c r="D3" s="693"/>
      <c r="E3" s="478" t="s">
        <v>51</v>
      </c>
    </row>
    <row r="4" spans="1:5" s="455" customFormat="1" ht="15.95" customHeight="1" thickBot="1">
      <c r="A4" s="410"/>
      <c r="B4" s="410"/>
      <c r="C4" s="411"/>
      <c r="D4" s="411"/>
      <c r="E4" s="411" t="s">
        <v>42</v>
      </c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</row>
    <row r="7" spans="1:5" s="456" customFormat="1" ht="15.95" customHeight="1" thickBot="1">
      <c r="A7" s="683" t="s">
        <v>44</v>
      </c>
      <c r="B7" s="684"/>
      <c r="C7" s="684"/>
      <c r="D7" s="684"/>
      <c r="E7" s="696"/>
    </row>
    <row r="8" spans="1:5" s="430" customFormat="1" ht="12" customHeight="1" thickBot="1">
      <c r="A8" s="405" t="s">
        <v>7</v>
      </c>
      <c r="B8" s="468" t="s">
        <v>546</v>
      </c>
      <c r="C8" s="347">
        <f>SUM(C9:C18)</f>
        <v>0</v>
      </c>
      <c r="D8" s="492">
        <f>SUM(D9:D18)</f>
        <v>0</v>
      </c>
      <c r="E8" s="474">
        <f>SUM(E9:E18)</f>
        <v>0</v>
      </c>
    </row>
    <row r="9" spans="1:5" s="430" customFormat="1" ht="12" customHeight="1">
      <c r="A9" s="479" t="s">
        <v>73</v>
      </c>
      <c r="B9" s="270" t="s">
        <v>335</v>
      </c>
      <c r="C9" s="106"/>
      <c r="D9" s="493"/>
      <c r="E9" s="463"/>
    </row>
    <row r="10" spans="1:5" s="430" customFormat="1" ht="12" customHeight="1">
      <c r="A10" s="480" t="s">
        <v>74</v>
      </c>
      <c r="B10" s="268" t="s">
        <v>336</v>
      </c>
      <c r="C10" s="344"/>
      <c r="D10" s="494"/>
      <c r="E10" s="114"/>
    </row>
    <row r="11" spans="1:5" s="430" customFormat="1" ht="12" customHeight="1">
      <c r="A11" s="480" t="s">
        <v>75</v>
      </c>
      <c r="B11" s="268" t="s">
        <v>337</v>
      </c>
      <c r="C11" s="344"/>
      <c r="D11" s="494"/>
      <c r="E11" s="114"/>
    </row>
    <row r="12" spans="1:5" s="430" customFormat="1" ht="12" customHeight="1">
      <c r="A12" s="480" t="s">
        <v>76</v>
      </c>
      <c r="B12" s="268" t="s">
        <v>338</v>
      </c>
      <c r="C12" s="344"/>
      <c r="D12" s="494"/>
      <c r="E12" s="114"/>
    </row>
    <row r="13" spans="1:5" s="430" customFormat="1" ht="12" customHeight="1">
      <c r="A13" s="480" t="s">
        <v>109</v>
      </c>
      <c r="B13" s="268" t="s">
        <v>339</v>
      </c>
      <c r="C13" s="344"/>
      <c r="D13" s="494"/>
      <c r="E13" s="114"/>
    </row>
    <row r="14" spans="1:5" s="430" customFormat="1" ht="12" customHeight="1">
      <c r="A14" s="480" t="s">
        <v>77</v>
      </c>
      <c r="B14" s="268" t="s">
        <v>547</v>
      </c>
      <c r="C14" s="344"/>
      <c r="D14" s="494"/>
      <c r="E14" s="114"/>
    </row>
    <row r="15" spans="1:5" s="457" customFormat="1" ht="12" customHeight="1">
      <c r="A15" s="480" t="s">
        <v>78</v>
      </c>
      <c r="B15" s="267" t="s">
        <v>548</v>
      </c>
      <c r="C15" s="344"/>
      <c r="D15" s="494"/>
      <c r="E15" s="114"/>
    </row>
    <row r="16" spans="1:5" s="457" customFormat="1" ht="12" customHeight="1">
      <c r="A16" s="480" t="s">
        <v>86</v>
      </c>
      <c r="B16" s="268" t="s">
        <v>342</v>
      </c>
      <c r="C16" s="107"/>
      <c r="D16" s="495"/>
      <c r="E16" s="462"/>
    </row>
    <row r="17" spans="1:5" s="430" customFormat="1" ht="12" customHeight="1">
      <c r="A17" s="480" t="s">
        <v>87</v>
      </c>
      <c r="B17" s="268" t="s">
        <v>344</v>
      </c>
      <c r="C17" s="344"/>
      <c r="D17" s="494"/>
      <c r="E17" s="114"/>
    </row>
    <row r="18" spans="1:5" s="457" customFormat="1" ht="12" customHeight="1" thickBot="1">
      <c r="A18" s="480" t="s">
        <v>88</v>
      </c>
      <c r="B18" s="267" t="s">
        <v>346</v>
      </c>
      <c r="C18" s="346"/>
      <c r="D18" s="115"/>
      <c r="E18" s="458"/>
    </row>
    <row r="19" spans="1:5" s="457" customFormat="1" ht="12" customHeight="1" thickBot="1">
      <c r="A19" s="405" t="s">
        <v>8</v>
      </c>
      <c r="B19" s="468" t="s">
        <v>549</v>
      </c>
      <c r="C19" s="347">
        <f>SUM(C20:C22)</f>
        <v>0</v>
      </c>
      <c r="D19" s="492">
        <f>SUM(D20:D22)</f>
        <v>0</v>
      </c>
      <c r="E19" s="474">
        <f>SUM(E20:E22)</f>
        <v>0</v>
      </c>
    </row>
    <row r="20" spans="1:5" s="457" customFormat="1" ht="12" customHeight="1">
      <c r="A20" s="480" t="s">
        <v>79</v>
      </c>
      <c r="B20" s="269" t="s">
        <v>308</v>
      </c>
      <c r="C20" s="344"/>
      <c r="D20" s="494"/>
      <c r="E20" s="114"/>
    </row>
    <row r="21" spans="1:5" s="457" customFormat="1" ht="12" customHeight="1">
      <c r="A21" s="480" t="s">
        <v>80</v>
      </c>
      <c r="B21" s="268" t="s">
        <v>550</v>
      </c>
      <c r="C21" s="344"/>
      <c r="D21" s="494"/>
      <c r="E21" s="114"/>
    </row>
    <row r="22" spans="1:5" s="457" customFormat="1" ht="12" customHeight="1">
      <c r="A22" s="480" t="s">
        <v>81</v>
      </c>
      <c r="B22" s="268" t="s">
        <v>551</v>
      </c>
      <c r="C22" s="344"/>
      <c r="D22" s="494"/>
      <c r="E22" s="114"/>
    </row>
    <row r="23" spans="1:5" s="430" customFormat="1" ht="12" customHeight="1" thickBot="1">
      <c r="A23" s="480" t="s">
        <v>82</v>
      </c>
      <c r="B23" s="268" t="s">
        <v>662</v>
      </c>
      <c r="C23" s="344"/>
      <c r="D23" s="494"/>
      <c r="E23" s="114"/>
    </row>
    <row r="24" spans="1:5" s="430" customFormat="1" ht="12" customHeight="1" thickBot="1">
      <c r="A24" s="467" t="s">
        <v>9</v>
      </c>
      <c r="B24" s="288" t="s">
        <v>126</v>
      </c>
      <c r="C24" s="42"/>
      <c r="D24" s="496"/>
      <c r="E24" s="473"/>
    </row>
    <row r="25" spans="1:5" s="430" customFormat="1" ht="12" customHeight="1" thickBot="1">
      <c r="A25" s="467" t="s">
        <v>10</v>
      </c>
      <c r="B25" s="288" t="s">
        <v>552</v>
      </c>
      <c r="C25" s="347">
        <f>+C26+C27</f>
        <v>0</v>
      </c>
      <c r="D25" s="492">
        <f>+D26+D27</f>
        <v>0</v>
      </c>
      <c r="E25" s="474">
        <f>+E26+E27</f>
        <v>0</v>
      </c>
    </row>
    <row r="26" spans="1:5" s="430" customFormat="1" ht="12" customHeight="1">
      <c r="A26" s="481" t="s">
        <v>322</v>
      </c>
      <c r="B26" s="482" t="s">
        <v>550</v>
      </c>
      <c r="C26" s="103"/>
      <c r="D26" s="487"/>
      <c r="E26" s="461"/>
    </row>
    <row r="27" spans="1:5" s="430" customFormat="1" ht="12" customHeight="1">
      <c r="A27" s="481" t="s">
        <v>328</v>
      </c>
      <c r="B27" s="483" t="s">
        <v>553</v>
      </c>
      <c r="C27" s="348"/>
      <c r="D27" s="497"/>
      <c r="E27" s="460"/>
    </row>
    <row r="28" spans="1:5" s="430" customFormat="1" ht="12" customHeight="1" thickBot="1">
      <c r="A28" s="480" t="s">
        <v>330</v>
      </c>
      <c r="B28" s="484" t="s">
        <v>663</v>
      </c>
      <c r="C28" s="464"/>
      <c r="D28" s="498"/>
      <c r="E28" s="459"/>
    </row>
    <row r="29" spans="1:5" s="430" customFormat="1" ht="12" customHeight="1" thickBot="1">
      <c r="A29" s="467" t="s">
        <v>11</v>
      </c>
      <c r="B29" s="288" t="s">
        <v>554</v>
      </c>
      <c r="C29" s="347">
        <f>+C30+C31+C32</f>
        <v>0</v>
      </c>
      <c r="D29" s="492">
        <f>+D30+D31+D32</f>
        <v>0</v>
      </c>
      <c r="E29" s="474">
        <f>+E30+E31+E32</f>
        <v>0</v>
      </c>
    </row>
    <row r="30" spans="1:5" s="430" customFormat="1" ht="12" customHeight="1">
      <c r="A30" s="481" t="s">
        <v>66</v>
      </c>
      <c r="B30" s="482" t="s">
        <v>348</v>
      </c>
      <c r="C30" s="103"/>
      <c r="D30" s="487"/>
      <c r="E30" s="461"/>
    </row>
    <row r="31" spans="1:5" s="430" customFormat="1" ht="12" customHeight="1">
      <c r="A31" s="481" t="s">
        <v>67</v>
      </c>
      <c r="B31" s="483" t="s">
        <v>349</v>
      </c>
      <c r="C31" s="348"/>
      <c r="D31" s="497"/>
      <c r="E31" s="460"/>
    </row>
    <row r="32" spans="1:5" s="430" customFormat="1" ht="12" customHeight="1" thickBot="1">
      <c r="A32" s="480" t="s">
        <v>68</v>
      </c>
      <c r="B32" s="466" t="s">
        <v>351</v>
      </c>
      <c r="C32" s="464"/>
      <c r="D32" s="498"/>
      <c r="E32" s="459"/>
    </row>
    <row r="33" spans="1:5" s="430" customFormat="1" ht="12" customHeight="1" thickBot="1">
      <c r="A33" s="467" t="s">
        <v>12</v>
      </c>
      <c r="B33" s="288" t="s">
        <v>476</v>
      </c>
      <c r="C33" s="42"/>
      <c r="D33" s="496"/>
      <c r="E33" s="473"/>
    </row>
    <row r="34" spans="1:5" s="430" customFormat="1" ht="12" customHeight="1" thickBot="1">
      <c r="A34" s="467" t="s">
        <v>13</v>
      </c>
      <c r="B34" s="288" t="s">
        <v>555</v>
      </c>
      <c r="C34" s="42"/>
      <c r="D34" s="496"/>
      <c r="E34" s="473"/>
    </row>
    <row r="35" spans="1:5" s="430" customFormat="1" ht="12" customHeight="1" thickBot="1">
      <c r="A35" s="405" t="s">
        <v>14</v>
      </c>
      <c r="B35" s="288" t="s">
        <v>556</v>
      </c>
      <c r="C35" s="347">
        <f>+C8+C19+C24+C25+C29+C33+C34</f>
        <v>0</v>
      </c>
      <c r="D35" s="492">
        <f>+D8+D19+D24+D25+D29+D33+D34</f>
        <v>0</v>
      </c>
      <c r="E35" s="474">
        <f>+E8+E19+E24+E25+E29+E33+E34</f>
        <v>0</v>
      </c>
    </row>
    <row r="36" spans="1:5" s="457" customFormat="1" ht="12" customHeight="1" thickBot="1">
      <c r="A36" s="469" t="s">
        <v>15</v>
      </c>
      <c r="B36" s="288" t="s">
        <v>557</v>
      </c>
      <c r="C36" s="347">
        <f>+C37+C38+C39</f>
        <v>0</v>
      </c>
      <c r="D36" s="492">
        <f>+D37+D38+D39</f>
        <v>0</v>
      </c>
      <c r="E36" s="474">
        <f>+E37+E38+E39</f>
        <v>0</v>
      </c>
    </row>
    <row r="37" spans="1:5" s="457" customFormat="1" ht="15" customHeight="1">
      <c r="A37" s="481" t="s">
        <v>558</v>
      </c>
      <c r="B37" s="482" t="s">
        <v>171</v>
      </c>
      <c r="C37" s="103"/>
      <c r="D37" s="487"/>
      <c r="E37" s="461"/>
    </row>
    <row r="38" spans="1:5" s="457" customFormat="1" ht="15" customHeight="1">
      <c r="A38" s="481" t="s">
        <v>559</v>
      </c>
      <c r="B38" s="483" t="s">
        <v>3</v>
      </c>
      <c r="C38" s="348"/>
      <c r="D38" s="497"/>
      <c r="E38" s="460"/>
    </row>
    <row r="39" spans="1:5" ht="13.5" thickBot="1">
      <c r="A39" s="480" t="s">
        <v>560</v>
      </c>
      <c r="B39" s="466" t="s">
        <v>561</v>
      </c>
      <c r="C39" s="464"/>
      <c r="D39" s="498"/>
      <c r="E39" s="459"/>
    </row>
    <row r="40" spans="1:5" s="456" customFormat="1" ht="16.5" customHeight="1" thickBot="1">
      <c r="A40" s="469" t="s">
        <v>16</v>
      </c>
      <c r="B40" s="470" t="s">
        <v>562</v>
      </c>
      <c r="C40" s="109">
        <f>+C35+C36</f>
        <v>0</v>
      </c>
      <c r="D40" s="499">
        <f>+D35+D36</f>
        <v>0</v>
      </c>
      <c r="E40" s="475">
        <f>+E35+E36</f>
        <v>0</v>
      </c>
    </row>
    <row r="41" spans="1:5" s="246" customFormat="1" ht="12" customHeight="1">
      <c r="A41" s="413"/>
      <c r="B41" s="414"/>
      <c r="C41" s="428"/>
      <c r="D41" s="428"/>
      <c r="E41" s="428"/>
    </row>
    <row r="42" spans="1:5" ht="12" customHeight="1" thickBot="1">
      <c r="A42" s="415"/>
      <c r="B42" s="416"/>
      <c r="C42" s="429"/>
      <c r="D42" s="429"/>
      <c r="E42" s="429"/>
    </row>
    <row r="43" spans="1:5" ht="12" customHeight="1" thickBot="1">
      <c r="A43" s="683" t="s">
        <v>45</v>
      </c>
      <c r="B43" s="684"/>
      <c r="C43" s="684"/>
      <c r="D43" s="684"/>
      <c r="E43" s="696"/>
    </row>
    <row r="44" spans="1:5" ht="12" customHeight="1" thickBot="1">
      <c r="A44" s="467" t="s">
        <v>7</v>
      </c>
      <c r="B44" s="288" t="s">
        <v>563</v>
      </c>
      <c r="C44" s="347">
        <f>SUM(C45:C49)</f>
        <v>0</v>
      </c>
      <c r="D44" s="347">
        <f>SUM(D45:D49)</f>
        <v>0</v>
      </c>
      <c r="E44" s="474">
        <f>SUM(E45:E49)</f>
        <v>0</v>
      </c>
    </row>
    <row r="45" spans="1:5" ht="12" customHeight="1">
      <c r="A45" s="480" t="s">
        <v>73</v>
      </c>
      <c r="B45" s="269" t="s">
        <v>37</v>
      </c>
      <c r="C45" s="103"/>
      <c r="D45" s="103"/>
      <c r="E45" s="461"/>
    </row>
    <row r="46" spans="1:5" ht="12" customHeight="1">
      <c r="A46" s="480" t="s">
        <v>74</v>
      </c>
      <c r="B46" s="268" t="s">
        <v>135</v>
      </c>
      <c r="C46" s="341"/>
      <c r="D46" s="341"/>
      <c r="E46" s="485"/>
    </row>
    <row r="47" spans="1:5" ht="12" customHeight="1">
      <c r="A47" s="480" t="s">
        <v>75</v>
      </c>
      <c r="B47" s="268" t="s">
        <v>102</v>
      </c>
      <c r="C47" s="341"/>
      <c r="D47" s="341"/>
      <c r="E47" s="485"/>
    </row>
    <row r="48" spans="1:5" s="246" customFormat="1" ht="12" customHeight="1">
      <c r="A48" s="480" t="s">
        <v>76</v>
      </c>
      <c r="B48" s="268" t="s">
        <v>136</v>
      </c>
      <c r="C48" s="341"/>
      <c r="D48" s="341"/>
      <c r="E48" s="485"/>
    </row>
    <row r="49" spans="1:5" ht="12" customHeight="1" thickBot="1">
      <c r="A49" s="480" t="s">
        <v>109</v>
      </c>
      <c r="B49" s="268" t="s">
        <v>137</v>
      </c>
      <c r="C49" s="341"/>
      <c r="D49" s="341"/>
      <c r="E49" s="485"/>
    </row>
    <row r="50" spans="1:5" ht="12" customHeight="1" thickBot="1">
      <c r="A50" s="467" t="s">
        <v>8</v>
      </c>
      <c r="B50" s="288" t="s">
        <v>564</v>
      </c>
      <c r="C50" s="347">
        <f>SUM(C51:C53)</f>
        <v>0</v>
      </c>
      <c r="D50" s="347">
        <f>SUM(D51:D53)</f>
        <v>0</v>
      </c>
      <c r="E50" s="474">
        <f>SUM(E51:E53)</f>
        <v>0</v>
      </c>
    </row>
    <row r="51" spans="1:5" ht="12" customHeight="1">
      <c r="A51" s="480" t="s">
        <v>79</v>
      </c>
      <c r="B51" s="269" t="s">
        <v>161</v>
      </c>
      <c r="C51" s="103"/>
      <c r="D51" s="103"/>
      <c r="E51" s="461"/>
    </row>
    <row r="52" spans="1:5" ht="12" customHeight="1">
      <c r="A52" s="480" t="s">
        <v>80</v>
      </c>
      <c r="B52" s="268" t="s">
        <v>139</v>
      </c>
      <c r="C52" s="341"/>
      <c r="D52" s="341"/>
      <c r="E52" s="485"/>
    </row>
    <row r="53" spans="1:5" ht="15" customHeight="1">
      <c r="A53" s="480" t="s">
        <v>81</v>
      </c>
      <c r="B53" s="268" t="s">
        <v>46</v>
      </c>
      <c r="C53" s="341"/>
      <c r="D53" s="341"/>
      <c r="E53" s="485"/>
    </row>
    <row r="54" spans="1:5" ht="13.5" thickBot="1">
      <c r="A54" s="480" t="s">
        <v>82</v>
      </c>
      <c r="B54" s="268" t="s">
        <v>664</v>
      </c>
      <c r="C54" s="341"/>
      <c r="D54" s="341"/>
      <c r="E54" s="485"/>
    </row>
    <row r="55" spans="1:5" ht="15" customHeight="1" thickBot="1">
      <c r="A55" s="467" t="s">
        <v>9</v>
      </c>
      <c r="B55" s="471" t="s">
        <v>565</v>
      </c>
      <c r="C55" s="109">
        <f>+C44+C50</f>
        <v>0</v>
      </c>
      <c r="D55" s="109">
        <f>+D44+D50</f>
        <v>0</v>
      </c>
      <c r="E55" s="475">
        <f>+E44+E50</f>
        <v>0</v>
      </c>
    </row>
    <row r="56" spans="1:5" ht="13.5" thickBot="1">
      <c r="C56" s="476"/>
      <c r="D56" s="476"/>
      <c r="E56" s="476"/>
    </row>
    <row r="57" spans="1:5" ht="13.5" thickBot="1">
      <c r="A57" s="417" t="s">
        <v>652</v>
      </c>
      <c r="B57" s="418"/>
      <c r="C57" s="112"/>
      <c r="D57" s="112"/>
      <c r="E57" s="465"/>
    </row>
    <row r="58" spans="1:5" ht="13.5" thickBot="1">
      <c r="A58" s="417" t="s">
        <v>151</v>
      </c>
      <c r="B58" s="418"/>
      <c r="C58" s="112"/>
      <c r="D58" s="112"/>
      <c r="E58" s="465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161"/>
  <sheetViews>
    <sheetView view="pageLayout" zoomScaleNormal="130" zoomScaleSheetLayoutView="100" workbookViewId="0">
      <selection activeCell="B23" sqref="B22:B23"/>
    </sheetView>
  </sheetViews>
  <sheetFormatPr defaultRowHeight="15.75"/>
  <cols>
    <col min="1" max="1" width="9.5" style="309" customWidth="1"/>
    <col min="2" max="2" width="60.83203125" style="309" customWidth="1"/>
    <col min="3" max="4" width="15.83203125" style="310" customWidth="1"/>
    <col min="5" max="5" width="9.33203125" style="320" hidden="1" customWidth="1"/>
    <col min="6" max="16384" width="9.33203125" style="320"/>
  </cols>
  <sheetData>
    <row r="1" spans="1:5" ht="15.95" customHeight="1">
      <c r="A1" s="639" t="s">
        <v>4</v>
      </c>
      <c r="B1" s="639"/>
      <c r="C1" s="639"/>
      <c r="D1" s="639"/>
    </row>
    <row r="2" spans="1:5" ht="15.95" customHeight="1" thickBot="1">
      <c r="A2" s="46" t="s">
        <v>113</v>
      </c>
      <c r="B2" s="46"/>
      <c r="C2" s="307"/>
      <c r="D2" s="307" t="s">
        <v>162</v>
      </c>
    </row>
    <row r="3" spans="1:5" ht="15.95" customHeight="1">
      <c r="A3" s="640" t="s">
        <v>61</v>
      </c>
      <c r="B3" s="642" t="s">
        <v>6</v>
      </c>
      <c r="C3" s="644" t="str">
        <f>+CONCATENATE(LEFT(ÖSSZEFÜGGÉSEK!A4,4),". évi")</f>
        <v>2014. évi</v>
      </c>
      <c r="D3" s="644"/>
      <c r="E3" s="533"/>
    </row>
    <row r="4" spans="1:5" ht="38.1" customHeight="1" thickBot="1">
      <c r="A4" s="641"/>
      <c r="B4" s="643"/>
      <c r="C4" s="48" t="s">
        <v>184</v>
      </c>
      <c r="D4" s="48" t="s">
        <v>189</v>
      </c>
      <c r="E4" s="533"/>
    </row>
    <row r="5" spans="1:5" s="321" customFormat="1" ht="12" customHeight="1" thickBot="1">
      <c r="A5" s="285" t="s">
        <v>416</v>
      </c>
      <c r="B5" s="286" t="s">
        <v>417</v>
      </c>
      <c r="C5" s="286" t="s">
        <v>418</v>
      </c>
      <c r="D5" s="286" t="s">
        <v>419</v>
      </c>
      <c r="E5" s="534"/>
    </row>
    <row r="6" spans="1:5" s="322" customFormat="1" ht="12" customHeight="1" thickBot="1">
      <c r="A6" s="280" t="s">
        <v>7</v>
      </c>
      <c r="B6" s="281" t="s">
        <v>300</v>
      </c>
      <c r="C6" s="312">
        <f>SUM(C7:C12)</f>
        <v>87587</v>
      </c>
      <c r="D6" s="312">
        <f t="shared" ref="D6" si="0">SUM(D7:D12)</f>
        <v>87819</v>
      </c>
      <c r="E6" s="535" t="s">
        <v>678</v>
      </c>
    </row>
    <row r="7" spans="1:5" s="322" customFormat="1" ht="12" customHeight="1">
      <c r="A7" s="275" t="s">
        <v>73</v>
      </c>
      <c r="B7" s="323" t="s">
        <v>301</v>
      </c>
      <c r="C7" s="314">
        <v>74681</v>
      </c>
      <c r="D7" s="314">
        <v>74681</v>
      </c>
      <c r="E7" s="535" t="s">
        <v>679</v>
      </c>
    </row>
    <row r="8" spans="1:5" s="322" customFormat="1" ht="12" customHeight="1">
      <c r="A8" s="274" t="s">
        <v>74</v>
      </c>
      <c r="B8" s="324" t="s">
        <v>302</v>
      </c>
      <c r="C8" s="313">
        <v>0</v>
      </c>
      <c r="D8" s="313">
        <v>0</v>
      </c>
      <c r="E8" s="535" t="s">
        <v>680</v>
      </c>
    </row>
    <row r="9" spans="1:5" s="322" customFormat="1" ht="12" customHeight="1">
      <c r="A9" s="274" t="s">
        <v>75</v>
      </c>
      <c r="B9" s="324" t="s">
        <v>303</v>
      </c>
      <c r="C9" s="313">
        <v>11373</v>
      </c>
      <c r="D9" s="313">
        <v>9904</v>
      </c>
      <c r="E9" s="535" t="s">
        <v>681</v>
      </c>
    </row>
    <row r="10" spans="1:5" s="322" customFormat="1" ht="12" customHeight="1">
      <c r="A10" s="274" t="s">
        <v>76</v>
      </c>
      <c r="B10" s="324" t="s">
        <v>304</v>
      </c>
      <c r="C10" s="313">
        <v>1479</v>
      </c>
      <c r="D10" s="313">
        <v>1479</v>
      </c>
      <c r="E10" s="535" t="s">
        <v>682</v>
      </c>
    </row>
    <row r="11" spans="1:5" s="322" customFormat="1" ht="12" customHeight="1">
      <c r="A11" s="274" t="s">
        <v>109</v>
      </c>
      <c r="B11" s="324" t="s">
        <v>305</v>
      </c>
      <c r="C11" s="313">
        <v>54</v>
      </c>
      <c r="D11" s="313">
        <v>358</v>
      </c>
      <c r="E11" s="535" t="s">
        <v>683</v>
      </c>
    </row>
    <row r="12" spans="1:5" s="322" customFormat="1" ht="12" customHeight="1" thickBot="1">
      <c r="A12" s="276" t="s">
        <v>77</v>
      </c>
      <c r="B12" s="325" t="s">
        <v>306</v>
      </c>
      <c r="C12" s="315">
        <v>0</v>
      </c>
      <c r="D12" s="315">
        <v>1397</v>
      </c>
      <c r="E12" s="535" t="s">
        <v>684</v>
      </c>
    </row>
    <row r="13" spans="1:5" s="322" customFormat="1" ht="12" customHeight="1" thickBot="1">
      <c r="A13" s="280" t="s">
        <v>8</v>
      </c>
      <c r="B13" s="302" t="s">
        <v>307</v>
      </c>
      <c r="C13" s="312">
        <f>SUM(C14:C18)</f>
        <v>9886</v>
      </c>
      <c r="D13" s="312">
        <f t="shared" ref="D13" si="1">SUM(D14:D18)</f>
        <v>25231</v>
      </c>
      <c r="E13" s="535" t="s">
        <v>685</v>
      </c>
    </row>
    <row r="14" spans="1:5" s="322" customFormat="1" ht="12" customHeight="1">
      <c r="A14" s="275" t="s">
        <v>79</v>
      </c>
      <c r="B14" s="323" t="s">
        <v>308</v>
      </c>
      <c r="C14" s="314">
        <v>0</v>
      </c>
      <c r="D14" s="314">
        <v>0</v>
      </c>
      <c r="E14" s="535" t="s">
        <v>686</v>
      </c>
    </row>
    <row r="15" spans="1:5" s="322" customFormat="1" ht="12" customHeight="1">
      <c r="A15" s="274" t="s">
        <v>80</v>
      </c>
      <c r="B15" s="324" t="s">
        <v>309</v>
      </c>
      <c r="C15" s="313">
        <v>0</v>
      </c>
      <c r="D15" s="313">
        <v>0</v>
      </c>
      <c r="E15" s="535" t="s">
        <v>687</v>
      </c>
    </row>
    <row r="16" spans="1:5" s="322" customFormat="1" ht="12" customHeight="1">
      <c r="A16" s="274" t="s">
        <v>81</v>
      </c>
      <c r="B16" s="324" t="s">
        <v>310</v>
      </c>
      <c r="C16" s="313">
        <v>0</v>
      </c>
      <c r="D16" s="313">
        <v>0</v>
      </c>
      <c r="E16" s="535" t="s">
        <v>688</v>
      </c>
    </row>
    <row r="17" spans="1:5" s="322" customFormat="1" ht="12" customHeight="1">
      <c r="A17" s="274" t="s">
        <v>82</v>
      </c>
      <c r="B17" s="324" t="s">
        <v>311</v>
      </c>
      <c r="C17" s="313">
        <v>0</v>
      </c>
      <c r="D17" s="313">
        <v>0</v>
      </c>
      <c r="E17" s="535" t="s">
        <v>689</v>
      </c>
    </row>
    <row r="18" spans="1:5" s="322" customFormat="1" ht="12" customHeight="1">
      <c r="A18" s="274" t="s">
        <v>83</v>
      </c>
      <c r="B18" s="324" t="s">
        <v>312</v>
      </c>
      <c r="C18" s="313">
        <v>9886</v>
      </c>
      <c r="D18" s="313">
        <v>25231</v>
      </c>
      <c r="E18" s="535" t="s">
        <v>690</v>
      </c>
    </row>
    <row r="19" spans="1:5" s="322" customFormat="1" ht="12" customHeight="1" thickBot="1">
      <c r="A19" s="276" t="s">
        <v>90</v>
      </c>
      <c r="B19" s="325" t="s">
        <v>313</v>
      </c>
      <c r="C19" s="315">
        <v>0</v>
      </c>
      <c r="D19" s="315">
        <v>0</v>
      </c>
      <c r="E19" s="535" t="s">
        <v>691</v>
      </c>
    </row>
    <row r="20" spans="1:5" s="322" customFormat="1" ht="12" customHeight="1" thickBot="1">
      <c r="A20" s="280" t="s">
        <v>9</v>
      </c>
      <c r="B20" s="281" t="s">
        <v>314</v>
      </c>
      <c r="C20" s="312">
        <f>SUM(C21:C25)</f>
        <v>0</v>
      </c>
      <c r="D20" s="312">
        <f t="shared" ref="D20" si="2">SUM(D21:D25)</f>
        <v>10174</v>
      </c>
      <c r="E20" s="535" t="s">
        <v>692</v>
      </c>
    </row>
    <row r="21" spans="1:5" s="322" customFormat="1" ht="12" customHeight="1">
      <c r="A21" s="275" t="s">
        <v>62</v>
      </c>
      <c r="B21" s="323" t="s">
        <v>315</v>
      </c>
      <c r="C21" s="314">
        <v>0</v>
      </c>
      <c r="D21" s="314">
        <v>0</v>
      </c>
      <c r="E21" s="535" t="s">
        <v>693</v>
      </c>
    </row>
    <row r="22" spans="1:5" s="322" customFormat="1" ht="12" customHeight="1">
      <c r="A22" s="274" t="s">
        <v>63</v>
      </c>
      <c r="B22" s="324" t="s">
        <v>316</v>
      </c>
      <c r="C22" s="313">
        <v>0</v>
      </c>
      <c r="D22" s="313">
        <v>0</v>
      </c>
      <c r="E22" s="535" t="s">
        <v>694</v>
      </c>
    </row>
    <row r="23" spans="1:5" s="322" customFormat="1" ht="12" customHeight="1">
      <c r="A23" s="274" t="s">
        <v>64</v>
      </c>
      <c r="B23" s="324" t="s">
        <v>317</v>
      </c>
      <c r="C23" s="313">
        <v>0</v>
      </c>
      <c r="D23" s="313">
        <v>0</v>
      </c>
      <c r="E23" s="535" t="s">
        <v>695</v>
      </c>
    </row>
    <row r="24" spans="1:5" s="322" customFormat="1" ht="12" customHeight="1">
      <c r="A24" s="274" t="s">
        <v>65</v>
      </c>
      <c r="B24" s="324" t="s">
        <v>318</v>
      </c>
      <c r="C24" s="313">
        <v>0</v>
      </c>
      <c r="D24" s="313">
        <v>0</v>
      </c>
      <c r="E24" s="535" t="s">
        <v>696</v>
      </c>
    </row>
    <row r="25" spans="1:5" s="322" customFormat="1" ht="12" customHeight="1">
      <c r="A25" s="274" t="s">
        <v>123</v>
      </c>
      <c r="B25" s="324" t="s">
        <v>319</v>
      </c>
      <c r="C25" s="313">
        <v>0</v>
      </c>
      <c r="D25" s="313">
        <v>10174</v>
      </c>
      <c r="E25" s="535" t="s">
        <v>697</v>
      </c>
    </row>
    <row r="26" spans="1:5" s="322" customFormat="1" ht="12" customHeight="1" thickBot="1">
      <c r="A26" s="276" t="s">
        <v>124</v>
      </c>
      <c r="B26" s="304" t="s">
        <v>320</v>
      </c>
      <c r="C26" s="315">
        <v>0</v>
      </c>
      <c r="D26" s="315">
        <v>0</v>
      </c>
      <c r="E26" s="535" t="s">
        <v>698</v>
      </c>
    </row>
    <row r="27" spans="1:5" s="322" customFormat="1" ht="12" customHeight="1" thickBot="1">
      <c r="A27" s="280" t="s">
        <v>125</v>
      </c>
      <c r="B27" s="281" t="s">
        <v>321</v>
      </c>
      <c r="C27" s="318">
        <f>SUM(C28,C31,C32,C33)</f>
        <v>19180</v>
      </c>
      <c r="D27" s="318">
        <f t="shared" ref="D27" si="3">SUM(D28,D31,D32,D33)</f>
        <v>17045</v>
      </c>
      <c r="E27" s="535" t="s">
        <v>699</v>
      </c>
    </row>
    <row r="28" spans="1:5" s="322" customFormat="1" ht="12" customHeight="1">
      <c r="A28" s="275" t="s">
        <v>322</v>
      </c>
      <c r="B28" s="323" t="s">
        <v>323</v>
      </c>
      <c r="C28" s="331">
        <f>SUM(C29:C30)</f>
        <v>11500</v>
      </c>
      <c r="D28" s="331">
        <f t="shared" ref="D28" si="4">SUM(D29:D30)</f>
        <v>9200</v>
      </c>
      <c r="E28" s="535" t="s">
        <v>700</v>
      </c>
    </row>
    <row r="29" spans="1:5" s="322" customFormat="1" ht="12" customHeight="1">
      <c r="A29" s="274" t="s">
        <v>324</v>
      </c>
      <c r="B29" s="324" t="s">
        <v>325</v>
      </c>
      <c r="C29" s="313">
        <v>11500</v>
      </c>
      <c r="D29" s="313">
        <v>9200</v>
      </c>
      <c r="E29" s="535" t="s">
        <v>701</v>
      </c>
    </row>
    <row r="30" spans="1:5" s="322" customFormat="1" ht="12" customHeight="1">
      <c r="A30" s="274" t="s">
        <v>326</v>
      </c>
      <c r="B30" s="324" t="s">
        <v>327</v>
      </c>
      <c r="C30" s="313">
        <v>0</v>
      </c>
      <c r="D30" s="313">
        <v>0</v>
      </c>
      <c r="E30" s="535" t="s">
        <v>702</v>
      </c>
    </row>
    <row r="31" spans="1:5" s="322" customFormat="1" ht="12" customHeight="1">
      <c r="A31" s="274" t="s">
        <v>328</v>
      </c>
      <c r="B31" s="324" t="s">
        <v>329</v>
      </c>
      <c r="C31" s="313">
        <v>6400</v>
      </c>
      <c r="D31" s="313">
        <v>6800</v>
      </c>
      <c r="E31" s="535" t="s">
        <v>703</v>
      </c>
    </row>
    <row r="32" spans="1:5" s="322" customFormat="1" ht="12" customHeight="1">
      <c r="A32" s="274" t="s">
        <v>330</v>
      </c>
      <c r="B32" s="324" t="s">
        <v>331</v>
      </c>
      <c r="C32" s="313">
        <v>650</v>
      </c>
      <c r="D32" s="313">
        <v>300</v>
      </c>
      <c r="E32" s="535" t="s">
        <v>704</v>
      </c>
    </row>
    <row r="33" spans="1:5" s="322" customFormat="1" ht="12" customHeight="1" thickBot="1">
      <c r="A33" s="276" t="s">
        <v>332</v>
      </c>
      <c r="B33" s="304" t="s">
        <v>333</v>
      </c>
      <c r="C33" s="315">
        <v>630</v>
      </c>
      <c r="D33" s="315">
        <v>745</v>
      </c>
      <c r="E33" s="535" t="s">
        <v>705</v>
      </c>
    </row>
    <row r="34" spans="1:5" s="322" customFormat="1" ht="12" customHeight="1" thickBot="1">
      <c r="A34" s="280" t="s">
        <v>11</v>
      </c>
      <c r="B34" s="281" t="s">
        <v>334</v>
      </c>
      <c r="C34" s="312">
        <f>SUM(C35:C44)</f>
        <v>11420</v>
      </c>
      <c r="D34" s="312">
        <f t="shared" ref="D34" si="5">SUM(D35:D44)</f>
        <v>13779</v>
      </c>
      <c r="E34" s="535" t="s">
        <v>706</v>
      </c>
    </row>
    <row r="35" spans="1:5" s="322" customFormat="1" ht="12" customHeight="1">
      <c r="A35" s="275" t="s">
        <v>66</v>
      </c>
      <c r="B35" s="323" t="s">
        <v>335</v>
      </c>
      <c r="C35" s="314">
        <v>0</v>
      </c>
      <c r="D35" s="314">
        <v>0</v>
      </c>
      <c r="E35" s="535" t="s">
        <v>707</v>
      </c>
    </row>
    <row r="36" spans="1:5" s="322" customFormat="1" ht="12" customHeight="1">
      <c r="A36" s="274" t="s">
        <v>67</v>
      </c>
      <c r="B36" s="324" t="s">
        <v>336</v>
      </c>
      <c r="C36" s="313">
        <v>350</v>
      </c>
      <c r="D36" s="313">
        <v>642</v>
      </c>
      <c r="E36" s="535" t="s">
        <v>708</v>
      </c>
    </row>
    <row r="37" spans="1:5" s="322" customFormat="1" ht="12" customHeight="1">
      <c r="A37" s="274" t="s">
        <v>68</v>
      </c>
      <c r="B37" s="324" t="s">
        <v>337</v>
      </c>
      <c r="C37" s="313">
        <v>2790</v>
      </c>
      <c r="D37" s="313">
        <v>1479</v>
      </c>
      <c r="E37" s="535" t="s">
        <v>709</v>
      </c>
    </row>
    <row r="38" spans="1:5" s="322" customFormat="1" ht="12" customHeight="1">
      <c r="A38" s="274" t="s">
        <v>127</v>
      </c>
      <c r="B38" s="324" t="s">
        <v>338</v>
      </c>
      <c r="C38" s="313">
        <v>2185</v>
      </c>
      <c r="D38" s="313">
        <v>1911</v>
      </c>
      <c r="E38" s="535" t="s">
        <v>710</v>
      </c>
    </row>
    <row r="39" spans="1:5" s="322" customFormat="1" ht="12" customHeight="1">
      <c r="A39" s="274" t="s">
        <v>128</v>
      </c>
      <c r="B39" s="324" t="s">
        <v>339</v>
      </c>
      <c r="C39" s="313">
        <v>4638</v>
      </c>
      <c r="D39" s="313">
        <v>5738</v>
      </c>
      <c r="E39" s="535" t="s">
        <v>711</v>
      </c>
    </row>
    <row r="40" spans="1:5" s="322" customFormat="1" ht="12" customHeight="1">
      <c r="A40" s="274" t="s">
        <v>129</v>
      </c>
      <c r="B40" s="324" t="s">
        <v>340</v>
      </c>
      <c r="C40" s="313">
        <v>1387</v>
      </c>
      <c r="D40" s="313">
        <v>2039</v>
      </c>
      <c r="E40" s="535" t="s">
        <v>712</v>
      </c>
    </row>
    <row r="41" spans="1:5" s="322" customFormat="1" ht="12" customHeight="1">
      <c r="A41" s="274" t="s">
        <v>130</v>
      </c>
      <c r="B41" s="324" t="s">
        <v>341</v>
      </c>
      <c r="C41" s="313">
        <v>0</v>
      </c>
      <c r="D41" s="313">
        <v>0</v>
      </c>
      <c r="E41" s="535" t="s">
        <v>713</v>
      </c>
    </row>
    <row r="42" spans="1:5" s="322" customFormat="1" ht="12" customHeight="1">
      <c r="A42" s="274" t="s">
        <v>131</v>
      </c>
      <c r="B42" s="324" t="s">
        <v>342</v>
      </c>
      <c r="C42" s="313">
        <v>70</v>
      </c>
      <c r="D42" s="313">
        <v>127</v>
      </c>
      <c r="E42" s="535" t="s">
        <v>714</v>
      </c>
    </row>
    <row r="43" spans="1:5" s="322" customFormat="1" ht="12" customHeight="1">
      <c r="A43" s="274" t="s">
        <v>343</v>
      </c>
      <c r="B43" s="324" t="s">
        <v>344</v>
      </c>
      <c r="C43" s="316">
        <v>0</v>
      </c>
      <c r="D43" s="316">
        <v>0</v>
      </c>
      <c r="E43" s="535" t="s">
        <v>715</v>
      </c>
    </row>
    <row r="44" spans="1:5" s="322" customFormat="1" ht="12" customHeight="1" thickBot="1">
      <c r="A44" s="276" t="s">
        <v>345</v>
      </c>
      <c r="B44" s="325" t="s">
        <v>346</v>
      </c>
      <c r="C44" s="317">
        <v>0</v>
      </c>
      <c r="D44" s="317">
        <v>1843</v>
      </c>
      <c r="E44" s="535" t="s">
        <v>716</v>
      </c>
    </row>
    <row r="45" spans="1:5" s="322" customFormat="1" ht="12" customHeight="1" thickBot="1">
      <c r="A45" s="280" t="s">
        <v>12</v>
      </c>
      <c r="B45" s="281" t="s">
        <v>347</v>
      </c>
      <c r="C45" s="312">
        <f>SUM(C46:C50)</f>
        <v>0</v>
      </c>
      <c r="D45" s="312">
        <f t="shared" ref="D45" si="6">SUM(D46:D50)</f>
        <v>0</v>
      </c>
      <c r="E45" s="535" t="s">
        <v>717</v>
      </c>
    </row>
    <row r="46" spans="1:5" s="322" customFormat="1" ht="12" customHeight="1">
      <c r="A46" s="275" t="s">
        <v>69</v>
      </c>
      <c r="B46" s="323" t="s">
        <v>348</v>
      </c>
      <c r="C46" s="333">
        <v>0</v>
      </c>
      <c r="D46" s="333">
        <v>0</v>
      </c>
      <c r="E46" s="535" t="s">
        <v>718</v>
      </c>
    </row>
    <row r="47" spans="1:5" s="322" customFormat="1" ht="12" customHeight="1">
      <c r="A47" s="274" t="s">
        <v>70</v>
      </c>
      <c r="B47" s="324" t="s">
        <v>349</v>
      </c>
      <c r="C47" s="316">
        <v>0</v>
      </c>
      <c r="D47" s="316">
        <v>0</v>
      </c>
      <c r="E47" s="535" t="s">
        <v>719</v>
      </c>
    </row>
    <row r="48" spans="1:5" s="322" customFormat="1" ht="12" customHeight="1">
      <c r="A48" s="274" t="s">
        <v>350</v>
      </c>
      <c r="B48" s="324" t="s">
        <v>351</v>
      </c>
      <c r="C48" s="316">
        <v>0</v>
      </c>
      <c r="D48" s="316">
        <v>0</v>
      </c>
      <c r="E48" s="535" t="s">
        <v>720</v>
      </c>
    </row>
    <row r="49" spans="1:5" s="322" customFormat="1" ht="12" customHeight="1">
      <c r="A49" s="274" t="s">
        <v>352</v>
      </c>
      <c r="B49" s="324" t="s">
        <v>353</v>
      </c>
      <c r="C49" s="316">
        <v>0</v>
      </c>
      <c r="D49" s="316">
        <v>0</v>
      </c>
      <c r="E49" s="535" t="s">
        <v>721</v>
      </c>
    </row>
    <row r="50" spans="1:5" s="322" customFormat="1" ht="12" customHeight="1" thickBot="1">
      <c r="A50" s="276" t="s">
        <v>354</v>
      </c>
      <c r="B50" s="325" t="s">
        <v>355</v>
      </c>
      <c r="C50" s="317">
        <v>0</v>
      </c>
      <c r="D50" s="317">
        <v>0</v>
      </c>
      <c r="E50" s="535" t="s">
        <v>722</v>
      </c>
    </row>
    <row r="51" spans="1:5" s="322" customFormat="1" ht="17.25" customHeight="1" thickBot="1">
      <c r="A51" s="280" t="s">
        <v>132</v>
      </c>
      <c r="B51" s="281" t="s">
        <v>356</v>
      </c>
      <c r="C51" s="312">
        <f>SUM(C52:C55)</f>
        <v>6443</v>
      </c>
      <c r="D51" s="312">
        <f t="shared" ref="D51" si="7">SUM(D52:D55)</f>
        <v>6593</v>
      </c>
      <c r="E51" s="535" t="s">
        <v>723</v>
      </c>
    </row>
    <row r="52" spans="1:5" s="322" customFormat="1" ht="12" customHeight="1">
      <c r="A52" s="275" t="s">
        <v>71</v>
      </c>
      <c r="B52" s="323" t="s">
        <v>357</v>
      </c>
      <c r="C52" s="314">
        <v>0</v>
      </c>
      <c r="D52" s="314">
        <v>0</v>
      </c>
      <c r="E52" s="535" t="s">
        <v>724</v>
      </c>
    </row>
    <row r="53" spans="1:5" s="322" customFormat="1" ht="12" customHeight="1">
      <c r="A53" s="274" t="s">
        <v>72</v>
      </c>
      <c r="B53" s="324" t="s">
        <v>358</v>
      </c>
      <c r="C53" s="313">
        <v>0</v>
      </c>
      <c r="D53" s="313">
        <v>0</v>
      </c>
      <c r="E53" s="535" t="s">
        <v>725</v>
      </c>
    </row>
    <row r="54" spans="1:5" s="322" customFormat="1" ht="12" customHeight="1">
      <c r="A54" s="274" t="s">
        <v>359</v>
      </c>
      <c r="B54" s="324" t="s">
        <v>360</v>
      </c>
      <c r="C54" s="313">
        <v>6443</v>
      </c>
      <c r="D54" s="313">
        <v>6593</v>
      </c>
      <c r="E54" s="535" t="s">
        <v>726</v>
      </c>
    </row>
    <row r="55" spans="1:5" s="322" customFormat="1" ht="12" customHeight="1" thickBot="1">
      <c r="A55" s="276" t="s">
        <v>361</v>
      </c>
      <c r="B55" s="325" t="s">
        <v>362</v>
      </c>
      <c r="C55" s="315">
        <v>0</v>
      </c>
      <c r="D55" s="315">
        <v>0</v>
      </c>
      <c r="E55" s="535" t="s">
        <v>727</v>
      </c>
    </row>
    <row r="56" spans="1:5" s="322" customFormat="1" ht="12" customHeight="1" thickBot="1">
      <c r="A56" s="280" t="s">
        <v>14</v>
      </c>
      <c r="B56" s="302" t="s">
        <v>363</v>
      </c>
      <c r="C56" s="312">
        <f>SUM(C57:C59)</f>
        <v>9218</v>
      </c>
      <c r="D56" s="312">
        <f t="shared" ref="D56" si="8">SUM(D57:D59)</f>
        <v>4466</v>
      </c>
      <c r="E56" s="535" t="s">
        <v>728</v>
      </c>
    </row>
    <row r="57" spans="1:5" s="322" customFormat="1" ht="12" customHeight="1">
      <c r="A57" s="275" t="s">
        <v>133</v>
      </c>
      <c r="B57" s="323" t="s">
        <v>364</v>
      </c>
      <c r="C57" s="316">
        <v>0</v>
      </c>
      <c r="D57" s="316">
        <v>0</v>
      </c>
      <c r="E57" s="535" t="s">
        <v>729</v>
      </c>
    </row>
    <row r="58" spans="1:5" s="322" customFormat="1" ht="12" customHeight="1">
      <c r="A58" s="274" t="s">
        <v>134</v>
      </c>
      <c r="B58" s="324" t="s">
        <v>365</v>
      </c>
      <c r="C58" s="316">
        <v>164</v>
      </c>
      <c r="D58" s="316">
        <v>204</v>
      </c>
      <c r="E58" s="535" t="s">
        <v>730</v>
      </c>
    </row>
    <row r="59" spans="1:5" s="322" customFormat="1" ht="12" customHeight="1">
      <c r="A59" s="274" t="s">
        <v>163</v>
      </c>
      <c r="B59" s="324" t="s">
        <v>366</v>
      </c>
      <c r="C59" s="316">
        <v>9054</v>
      </c>
      <c r="D59" s="316">
        <v>4262</v>
      </c>
      <c r="E59" s="535" t="s">
        <v>731</v>
      </c>
    </row>
    <row r="60" spans="1:5" s="322" customFormat="1" ht="12" customHeight="1" thickBot="1">
      <c r="A60" s="276" t="s">
        <v>367</v>
      </c>
      <c r="B60" s="325" t="s">
        <v>368</v>
      </c>
      <c r="C60" s="316">
        <v>0</v>
      </c>
      <c r="D60" s="316">
        <v>0</v>
      </c>
      <c r="E60" s="535" t="s">
        <v>732</v>
      </c>
    </row>
    <row r="61" spans="1:5" s="322" customFormat="1" ht="12" customHeight="1" thickBot="1">
      <c r="A61" s="280" t="s">
        <v>15</v>
      </c>
      <c r="B61" s="281" t="s">
        <v>369</v>
      </c>
      <c r="C61" s="318">
        <f>SUM(C56,C51,C45,C34,C27,C20,C13,C6)</f>
        <v>143734</v>
      </c>
      <c r="D61" s="318">
        <f t="shared" ref="D61" si="9">SUM(D56,D51,D45,D34,D27,D20,D13,D6)</f>
        <v>165107</v>
      </c>
      <c r="E61" s="535" t="s">
        <v>733</v>
      </c>
    </row>
    <row r="62" spans="1:5" s="322" customFormat="1" ht="12" customHeight="1" thickBot="1">
      <c r="A62" s="334" t="s">
        <v>370</v>
      </c>
      <c r="B62" s="302" t="s">
        <v>371</v>
      </c>
      <c r="C62" s="312">
        <f>SUM(C63:C65)</f>
        <v>0</v>
      </c>
      <c r="D62" s="312">
        <f t="shared" ref="D62" si="10">SUM(D63:D65)</f>
        <v>25702</v>
      </c>
      <c r="E62" s="535" t="s">
        <v>734</v>
      </c>
    </row>
    <row r="63" spans="1:5" s="322" customFormat="1" ht="12" customHeight="1">
      <c r="A63" s="275" t="s">
        <v>372</v>
      </c>
      <c r="B63" s="323" t="s">
        <v>373</v>
      </c>
      <c r="C63" s="316">
        <v>0</v>
      </c>
      <c r="D63" s="316">
        <v>0</v>
      </c>
      <c r="E63" s="535" t="s">
        <v>735</v>
      </c>
    </row>
    <row r="64" spans="1:5" s="322" customFormat="1" ht="12" customHeight="1">
      <c r="A64" s="274" t="s">
        <v>374</v>
      </c>
      <c r="B64" s="324" t="s">
        <v>375</v>
      </c>
      <c r="C64" s="316">
        <v>0</v>
      </c>
      <c r="D64" s="316">
        <v>25702</v>
      </c>
      <c r="E64" s="535" t="s">
        <v>736</v>
      </c>
    </row>
    <row r="65" spans="1:5" s="322" customFormat="1" ht="12" customHeight="1" thickBot="1">
      <c r="A65" s="276" t="s">
        <v>376</v>
      </c>
      <c r="B65" s="262" t="s">
        <v>421</v>
      </c>
      <c r="C65" s="316">
        <v>0</v>
      </c>
      <c r="D65" s="316">
        <v>0</v>
      </c>
      <c r="E65" s="535" t="s">
        <v>737</v>
      </c>
    </row>
    <row r="66" spans="1:5" s="322" customFormat="1" ht="12" customHeight="1" thickBot="1">
      <c r="A66" s="334" t="s">
        <v>378</v>
      </c>
      <c r="B66" s="302" t="s">
        <v>379</v>
      </c>
      <c r="C66" s="312"/>
      <c r="D66" s="312"/>
      <c r="E66" s="535" t="s">
        <v>738</v>
      </c>
    </row>
    <row r="67" spans="1:5" s="322" customFormat="1" ht="13.5" customHeight="1">
      <c r="A67" s="275" t="s">
        <v>110</v>
      </c>
      <c r="B67" s="323" t="s">
        <v>380</v>
      </c>
      <c r="C67" s="316">
        <v>0</v>
      </c>
      <c r="D67" s="316">
        <v>0</v>
      </c>
      <c r="E67" s="535" t="s">
        <v>739</v>
      </c>
    </row>
    <row r="68" spans="1:5" s="322" customFormat="1" ht="12" customHeight="1">
      <c r="A68" s="274" t="s">
        <v>111</v>
      </c>
      <c r="B68" s="324" t="s">
        <v>381</v>
      </c>
      <c r="C68" s="316">
        <v>0</v>
      </c>
      <c r="D68" s="316">
        <v>0</v>
      </c>
      <c r="E68" s="535" t="s">
        <v>740</v>
      </c>
    </row>
    <row r="69" spans="1:5" s="322" customFormat="1" ht="12" customHeight="1">
      <c r="A69" s="274" t="s">
        <v>382</v>
      </c>
      <c r="B69" s="324" t="s">
        <v>383</v>
      </c>
      <c r="C69" s="316">
        <v>0</v>
      </c>
      <c r="D69" s="316">
        <v>0</v>
      </c>
      <c r="E69" s="535" t="s">
        <v>741</v>
      </c>
    </row>
    <row r="70" spans="1:5" s="322" customFormat="1" ht="12" customHeight="1" thickBot="1">
      <c r="A70" s="276" t="s">
        <v>384</v>
      </c>
      <c r="B70" s="325" t="s">
        <v>385</v>
      </c>
      <c r="C70" s="316">
        <v>0</v>
      </c>
      <c r="D70" s="316">
        <v>0</v>
      </c>
      <c r="E70" s="535" t="s">
        <v>742</v>
      </c>
    </row>
    <row r="71" spans="1:5" s="322" customFormat="1" ht="12" customHeight="1" thickBot="1">
      <c r="A71" s="334" t="s">
        <v>386</v>
      </c>
      <c r="B71" s="302" t="s">
        <v>387</v>
      </c>
      <c r="C71" s="312">
        <f>SUM(C72:C73)</f>
        <v>0</v>
      </c>
      <c r="D71" s="312">
        <f t="shared" ref="D71:E71" si="11">SUM(D72:D73)</f>
        <v>6192</v>
      </c>
      <c r="E71" s="312">
        <f t="shared" si="11"/>
        <v>0</v>
      </c>
    </row>
    <row r="72" spans="1:5" s="322" customFormat="1" ht="12" customHeight="1">
      <c r="A72" s="275" t="s">
        <v>388</v>
      </c>
      <c r="B72" s="323" t="s">
        <v>389</v>
      </c>
      <c r="C72" s="316">
        <v>0</v>
      </c>
      <c r="D72" s="316">
        <v>6192</v>
      </c>
      <c r="E72" s="535" t="s">
        <v>744</v>
      </c>
    </row>
    <row r="73" spans="1:5" s="322" customFormat="1" ht="12" customHeight="1" thickBot="1">
      <c r="A73" s="276" t="s">
        <v>390</v>
      </c>
      <c r="B73" s="325" t="s">
        <v>391</v>
      </c>
      <c r="C73" s="316">
        <v>0</v>
      </c>
      <c r="D73" s="316">
        <v>0</v>
      </c>
      <c r="E73" s="535" t="s">
        <v>745</v>
      </c>
    </row>
    <row r="74" spans="1:5" s="322" customFormat="1" ht="12" customHeight="1" thickBot="1">
      <c r="A74" s="334" t="s">
        <v>392</v>
      </c>
      <c r="B74" s="302" t="s">
        <v>393</v>
      </c>
      <c r="C74" s="312">
        <f>SUM(C75:C77)</f>
        <v>0</v>
      </c>
      <c r="D74" s="312">
        <f t="shared" ref="D74" si="12">SUM(D75:D77)</f>
        <v>3471</v>
      </c>
      <c r="E74" s="535" t="s">
        <v>746</v>
      </c>
    </row>
    <row r="75" spans="1:5" s="322" customFormat="1" ht="12" customHeight="1">
      <c r="A75" s="275" t="s">
        <v>394</v>
      </c>
      <c r="B75" s="323" t="s">
        <v>395</v>
      </c>
      <c r="C75" s="316">
        <v>0</v>
      </c>
      <c r="D75" s="316">
        <v>3471</v>
      </c>
      <c r="E75" s="535" t="s">
        <v>747</v>
      </c>
    </row>
    <row r="76" spans="1:5" s="322" customFormat="1" ht="12" customHeight="1">
      <c r="A76" s="274" t="s">
        <v>396</v>
      </c>
      <c r="B76" s="324" t="s">
        <v>397</v>
      </c>
      <c r="C76" s="316">
        <v>0</v>
      </c>
      <c r="D76" s="316">
        <v>0</v>
      </c>
      <c r="E76" s="535" t="s">
        <v>748</v>
      </c>
    </row>
    <row r="77" spans="1:5" s="322" customFormat="1" ht="12" customHeight="1" thickBot="1">
      <c r="A77" s="276" t="s">
        <v>398</v>
      </c>
      <c r="B77" s="304" t="s">
        <v>399</v>
      </c>
      <c r="C77" s="316">
        <v>0</v>
      </c>
      <c r="D77" s="316">
        <v>0</v>
      </c>
      <c r="E77" s="535" t="s">
        <v>749</v>
      </c>
    </row>
    <row r="78" spans="1:5" s="322" customFormat="1" ht="12" customHeight="1" thickBot="1">
      <c r="A78" s="334" t="s">
        <v>400</v>
      </c>
      <c r="B78" s="302" t="s">
        <v>401</v>
      </c>
      <c r="C78" s="312"/>
      <c r="D78" s="312"/>
      <c r="E78" s="535" t="s">
        <v>750</v>
      </c>
    </row>
    <row r="79" spans="1:5" s="322" customFormat="1" ht="12" customHeight="1">
      <c r="A79" s="326" t="s">
        <v>402</v>
      </c>
      <c r="B79" s="323" t="s">
        <v>403</v>
      </c>
      <c r="C79" s="316">
        <v>0</v>
      </c>
      <c r="D79" s="316">
        <v>0</v>
      </c>
      <c r="E79" s="535" t="s">
        <v>751</v>
      </c>
    </row>
    <row r="80" spans="1:5" s="322" customFormat="1" ht="12" customHeight="1">
      <c r="A80" s="327" t="s">
        <v>404</v>
      </c>
      <c r="B80" s="324" t="s">
        <v>405</v>
      </c>
      <c r="C80" s="316">
        <v>0</v>
      </c>
      <c r="D80" s="316">
        <v>0</v>
      </c>
      <c r="E80" s="535" t="s">
        <v>752</v>
      </c>
    </row>
    <row r="81" spans="1:5" s="322" customFormat="1" ht="12" customHeight="1">
      <c r="A81" s="327" t="s">
        <v>406</v>
      </c>
      <c r="B81" s="324" t="s">
        <v>407</v>
      </c>
      <c r="C81" s="316">
        <v>0</v>
      </c>
      <c r="D81" s="316">
        <v>0</v>
      </c>
      <c r="E81" s="535" t="s">
        <v>753</v>
      </c>
    </row>
    <row r="82" spans="1:5" s="322" customFormat="1" ht="12" customHeight="1" thickBot="1">
      <c r="A82" s="335" t="s">
        <v>408</v>
      </c>
      <c r="B82" s="304" t="s">
        <v>409</v>
      </c>
      <c r="C82" s="316">
        <v>0</v>
      </c>
      <c r="D82" s="316">
        <v>0</v>
      </c>
      <c r="E82" s="535" t="s">
        <v>754</v>
      </c>
    </row>
    <row r="83" spans="1:5" s="322" customFormat="1" ht="12" customHeight="1" thickBot="1">
      <c r="A83" s="334" t="s">
        <v>410</v>
      </c>
      <c r="B83" s="302" t="s">
        <v>411</v>
      </c>
      <c r="C83" s="337">
        <v>0</v>
      </c>
      <c r="D83" s="337">
        <v>0</v>
      </c>
      <c r="E83" s="535" t="s">
        <v>755</v>
      </c>
    </row>
    <row r="84" spans="1:5" s="322" customFormat="1" ht="12" customHeight="1" thickBot="1">
      <c r="A84" s="334" t="s">
        <v>412</v>
      </c>
      <c r="B84" s="260" t="s">
        <v>413</v>
      </c>
      <c r="C84" s="318">
        <f>SUM(C83,C78,C74,C71,C66,C62)</f>
        <v>0</v>
      </c>
      <c r="D84" s="318">
        <f t="shared" ref="D84" si="13">SUM(D83,D78,D74,D71,D66,D62)</f>
        <v>35365</v>
      </c>
      <c r="E84" s="535" t="s">
        <v>756</v>
      </c>
    </row>
    <row r="85" spans="1:5" s="322" customFormat="1" ht="12" customHeight="1" thickBot="1">
      <c r="A85" s="336" t="s">
        <v>414</v>
      </c>
      <c r="B85" s="263" t="s">
        <v>415</v>
      </c>
      <c r="C85" s="318">
        <f>SUM(C84,C61)</f>
        <v>143734</v>
      </c>
      <c r="D85" s="318">
        <f>SUM(D84,D61)</f>
        <v>200472</v>
      </c>
      <c r="E85" s="535" t="s">
        <v>757</v>
      </c>
    </row>
    <row r="86" spans="1:5" s="322" customFormat="1" ht="12" customHeight="1">
      <c r="A86" s="258"/>
      <c r="B86" s="258"/>
      <c r="C86" s="259"/>
      <c r="D86" s="259"/>
      <c r="E86" s="535"/>
    </row>
    <row r="87" spans="1:5" ht="16.5" customHeight="1">
      <c r="A87" s="639" t="s">
        <v>36</v>
      </c>
      <c r="B87" s="639"/>
      <c r="C87" s="639"/>
      <c r="D87" s="639"/>
      <c r="E87" s="533"/>
    </row>
    <row r="88" spans="1:5" s="328" customFormat="1" ht="16.5" customHeight="1" thickBot="1">
      <c r="A88" s="47" t="s">
        <v>114</v>
      </c>
      <c r="B88" s="47"/>
      <c r="C88" s="289"/>
      <c r="D88" s="289"/>
      <c r="E88" s="536"/>
    </row>
    <row r="89" spans="1:5" s="328" customFormat="1" ht="16.5" customHeight="1">
      <c r="A89" s="640" t="s">
        <v>61</v>
      </c>
      <c r="B89" s="642" t="s">
        <v>183</v>
      </c>
      <c r="C89" s="644" t="str">
        <f>+C3</f>
        <v>2014. évi</v>
      </c>
      <c r="D89" s="644"/>
      <c r="E89" s="536"/>
    </row>
    <row r="90" spans="1:5" ht="38.1" customHeight="1" thickBot="1">
      <c r="A90" s="641"/>
      <c r="B90" s="643"/>
      <c r="C90" s="48" t="s">
        <v>184</v>
      </c>
      <c r="D90" s="48" t="s">
        <v>189</v>
      </c>
      <c r="E90" s="533"/>
    </row>
    <row r="91" spans="1:5" s="321" customFormat="1" ht="12" customHeight="1" thickBot="1">
      <c r="A91" s="285" t="s">
        <v>416</v>
      </c>
      <c r="B91" s="286" t="s">
        <v>417</v>
      </c>
      <c r="C91" s="286" t="s">
        <v>418</v>
      </c>
      <c r="D91" s="286" t="s">
        <v>419</v>
      </c>
      <c r="E91" s="534"/>
    </row>
    <row r="92" spans="1:5" ht="12" customHeight="1" thickBot="1">
      <c r="A92" s="282" t="s">
        <v>7</v>
      </c>
      <c r="B92" s="284" t="s">
        <v>422</v>
      </c>
      <c r="C92" s="311">
        <f>SUM(C93:C97)</f>
        <v>131428</v>
      </c>
      <c r="D92" s="311">
        <f t="shared" ref="D92" si="14">SUM(D93:D97)</f>
        <v>154816</v>
      </c>
      <c r="E92" s="533" t="s">
        <v>678</v>
      </c>
    </row>
    <row r="93" spans="1:5" ht="12" customHeight="1">
      <c r="A93" s="277" t="s">
        <v>73</v>
      </c>
      <c r="B93" s="270" t="s">
        <v>37</v>
      </c>
      <c r="C93" s="421">
        <v>49316</v>
      </c>
      <c r="D93" s="421">
        <v>60873</v>
      </c>
      <c r="E93" s="533" t="s">
        <v>679</v>
      </c>
    </row>
    <row r="94" spans="1:5" ht="12" customHeight="1">
      <c r="A94" s="274" t="s">
        <v>74</v>
      </c>
      <c r="B94" s="268" t="s">
        <v>135</v>
      </c>
      <c r="C94" s="422">
        <v>13027</v>
      </c>
      <c r="D94" s="422">
        <v>15209</v>
      </c>
      <c r="E94" s="533" t="s">
        <v>680</v>
      </c>
    </row>
    <row r="95" spans="1:5" ht="12" customHeight="1">
      <c r="A95" s="274" t="s">
        <v>75</v>
      </c>
      <c r="B95" s="268" t="s">
        <v>102</v>
      </c>
      <c r="C95" s="424">
        <v>48529</v>
      </c>
      <c r="D95" s="424">
        <v>51893</v>
      </c>
      <c r="E95" s="533" t="s">
        <v>681</v>
      </c>
    </row>
    <row r="96" spans="1:5" ht="12" customHeight="1">
      <c r="A96" s="274" t="s">
        <v>76</v>
      </c>
      <c r="B96" s="271" t="s">
        <v>136</v>
      </c>
      <c r="C96" s="424">
        <v>14638</v>
      </c>
      <c r="D96" s="424">
        <v>16501</v>
      </c>
      <c r="E96" s="533" t="s">
        <v>682</v>
      </c>
    </row>
    <row r="97" spans="1:5" ht="12" customHeight="1">
      <c r="A97" s="274" t="s">
        <v>85</v>
      </c>
      <c r="B97" s="279" t="s">
        <v>137</v>
      </c>
      <c r="C97" s="424">
        <f>SUM(C98:C107)</f>
        <v>5918</v>
      </c>
      <c r="D97" s="424">
        <f t="shared" ref="D97" si="15">SUM(D98:D107)</f>
        <v>10340</v>
      </c>
      <c r="E97" s="533" t="s">
        <v>683</v>
      </c>
    </row>
    <row r="98" spans="1:5" ht="12" customHeight="1">
      <c r="A98" s="274" t="s">
        <v>77</v>
      </c>
      <c r="B98" s="268" t="s">
        <v>423</v>
      </c>
      <c r="C98" s="315">
        <v>0</v>
      </c>
      <c r="D98" s="315">
        <v>0</v>
      </c>
      <c r="E98" s="533" t="s">
        <v>684</v>
      </c>
    </row>
    <row r="99" spans="1:5" ht="12" customHeight="1">
      <c r="A99" s="274" t="s">
        <v>78</v>
      </c>
      <c r="B99" s="291" t="s">
        <v>424</v>
      </c>
      <c r="C99" s="315">
        <v>0</v>
      </c>
      <c r="D99" s="315">
        <v>0</v>
      </c>
      <c r="E99" s="533" t="s">
        <v>685</v>
      </c>
    </row>
    <row r="100" spans="1:5" ht="12" customHeight="1">
      <c r="A100" s="274" t="s">
        <v>86</v>
      </c>
      <c r="B100" s="292" t="s">
        <v>425</v>
      </c>
      <c r="C100" s="315">
        <v>0</v>
      </c>
      <c r="D100" s="315">
        <v>0</v>
      </c>
      <c r="E100" s="533" t="s">
        <v>686</v>
      </c>
    </row>
    <row r="101" spans="1:5" ht="12" customHeight="1">
      <c r="A101" s="274" t="s">
        <v>87</v>
      </c>
      <c r="B101" s="292" t="s">
        <v>426</v>
      </c>
      <c r="C101" s="315">
        <v>0</v>
      </c>
      <c r="D101" s="315">
        <v>0</v>
      </c>
      <c r="E101" s="533" t="s">
        <v>687</v>
      </c>
    </row>
    <row r="102" spans="1:5" ht="12" customHeight="1">
      <c r="A102" s="274" t="s">
        <v>88</v>
      </c>
      <c r="B102" s="291" t="s">
        <v>427</v>
      </c>
      <c r="C102" s="315">
        <v>3710</v>
      </c>
      <c r="D102" s="315">
        <v>7852</v>
      </c>
      <c r="E102" s="533" t="s">
        <v>688</v>
      </c>
    </row>
    <row r="103" spans="1:5" ht="12" customHeight="1">
      <c r="A103" s="274" t="s">
        <v>89</v>
      </c>
      <c r="B103" s="291" t="s">
        <v>428</v>
      </c>
      <c r="C103" s="315">
        <v>0</v>
      </c>
      <c r="D103" s="315">
        <v>0</v>
      </c>
      <c r="E103" s="533" t="s">
        <v>689</v>
      </c>
    </row>
    <row r="104" spans="1:5" ht="12" customHeight="1">
      <c r="A104" s="274" t="s">
        <v>91</v>
      </c>
      <c r="B104" s="292" t="s">
        <v>429</v>
      </c>
      <c r="C104" s="315">
        <v>0</v>
      </c>
      <c r="D104" s="315">
        <v>0</v>
      </c>
      <c r="E104" s="533" t="s">
        <v>690</v>
      </c>
    </row>
    <row r="105" spans="1:5" ht="12" customHeight="1">
      <c r="A105" s="273" t="s">
        <v>138</v>
      </c>
      <c r="B105" s="293" t="s">
        <v>430</v>
      </c>
      <c r="C105" s="315">
        <v>0</v>
      </c>
      <c r="D105" s="315">
        <v>0</v>
      </c>
      <c r="E105" s="533" t="s">
        <v>691</v>
      </c>
    </row>
    <row r="106" spans="1:5" ht="12" customHeight="1">
      <c r="A106" s="274" t="s">
        <v>431</v>
      </c>
      <c r="B106" s="293" t="s">
        <v>432</v>
      </c>
      <c r="C106" s="315">
        <v>0</v>
      </c>
      <c r="D106" s="315">
        <v>0</v>
      </c>
      <c r="E106" s="533" t="s">
        <v>692</v>
      </c>
    </row>
    <row r="107" spans="1:5" ht="12" customHeight="1" thickBot="1">
      <c r="A107" s="278" t="s">
        <v>433</v>
      </c>
      <c r="B107" s="294" t="s">
        <v>434</v>
      </c>
      <c r="C107" s="100">
        <v>2208</v>
      </c>
      <c r="D107" s="100">
        <v>2488</v>
      </c>
      <c r="E107" s="533" t="s">
        <v>693</v>
      </c>
    </row>
    <row r="108" spans="1:5" ht="12" customHeight="1" thickBot="1">
      <c r="A108" s="280" t="s">
        <v>8</v>
      </c>
      <c r="B108" s="283" t="s">
        <v>435</v>
      </c>
      <c r="C108" s="312">
        <f>SUM(C109,C111,C113)</f>
        <v>9775</v>
      </c>
      <c r="D108" s="312">
        <f t="shared" ref="D108" si="16">SUM(D109,D111,D113)</f>
        <v>17783</v>
      </c>
      <c r="E108" s="533" t="s">
        <v>694</v>
      </c>
    </row>
    <row r="109" spans="1:5" ht="12" customHeight="1">
      <c r="A109" s="275" t="s">
        <v>79</v>
      </c>
      <c r="B109" s="268" t="s">
        <v>161</v>
      </c>
      <c r="C109" s="314">
        <v>3275</v>
      </c>
      <c r="D109" s="314">
        <v>15683</v>
      </c>
      <c r="E109" s="533" t="s">
        <v>695</v>
      </c>
    </row>
    <row r="110" spans="1:5" ht="12" customHeight="1">
      <c r="A110" s="275" t="s">
        <v>80</v>
      </c>
      <c r="B110" s="272" t="s">
        <v>436</v>
      </c>
      <c r="C110" s="314">
        <v>0</v>
      </c>
      <c r="D110" s="314">
        <v>0</v>
      </c>
      <c r="E110" s="533" t="s">
        <v>696</v>
      </c>
    </row>
    <row r="111" spans="1:5">
      <c r="A111" s="275" t="s">
        <v>81</v>
      </c>
      <c r="B111" s="272" t="s">
        <v>139</v>
      </c>
      <c r="C111" s="313">
        <v>0</v>
      </c>
      <c r="D111" s="313">
        <v>0</v>
      </c>
      <c r="E111" s="533" t="s">
        <v>697</v>
      </c>
    </row>
    <row r="112" spans="1:5" ht="12" customHeight="1">
      <c r="A112" s="275" t="s">
        <v>82</v>
      </c>
      <c r="B112" s="272" t="s">
        <v>437</v>
      </c>
      <c r="C112" s="313">
        <v>0</v>
      </c>
      <c r="D112" s="313">
        <v>0</v>
      </c>
      <c r="E112" s="533" t="s">
        <v>698</v>
      </c>
    </row>
    <row r="113" spans="1:5" ht="12" customHeight="1">
      <c r="A113" s="275" t="s">
        <v>83</v>
      </c>
      <c r="B113" s="304" t="s">
        <v>164</v>
      </c>
      <c r="C113" s="313">
        <f>SUM(C120:C121)</f>
        <v>6500</v>
      </c>
      <c r="D113" s="313">
        <f t="shared" ref="D113" si="17">SUM(D120:D121)</f>
        <v>2100</v>
      </c>
      <c r="E113" s="533" t="s">
        <v>699</v>
      </c>
    </row>
    <row r="114" spans="1:5" ht="21.75" customHeight="1">
      <c r="A114" s="275" t="s">
        <v>90</v>
      </c>
      <c r="B114" s="303" t="s">
        <v>438</v>
      </c>
      <c r="C114" s="313">
        <v>0</v>
      </c>
      <c r="D114" s="313">
        <v>0</v>
      </c>
      <c r="E114" s="533" t="s">
        <v>700</v>
      </c>
    </row>
    <row r="115" spans="1:5" ht="24" customHeight="1">
      <c r="A115" s="275" t="s">
        <v>92</v>
      </c>
      <c r="B115" s="319" t="s">
        <v>439</v>
      </c>
      <c r="C115" s="313">
        <v>0</v>
      </c>
      <c r="D115" s="313">
        <v>0</v>
      </c>
      <c r="E115" s="533" t="s">
        <v>701</v>
      </c>
    </row>
    <row r="116" spans="1:5" ht="12" customHeight="1">
      <c r="A116" s="275" t="s">
        <v>140</v>
      </c>
      <c r="B116" s="292" t="s">
        <v>426</v>
      </c>
      <c r="C116" s="313">
        <v>0</v>
      </c>
      <c r="D116" s="313">
        <v>0</v>
      </c>
      <c r="E116" s="533" t="s">
        <v>702</v>
      </c>
    </row>
    <row r="117" spans="1:5" ht="12" customHeight="1">
      <c r="A117" s="275" t="s">
        <v>141</v>
      </c>
      <c r="B117" s="292" t="s">
        <v>440</v>
      </c>
      <c r="C117" s="313">
        <v>0</v>
      </c>
      <c r="D117" s="313">
        <v>0</v>
      </c>
      <c r="E117" s="533" t="s">
        <v>703</v>
      </c>
    </row>
    <row r="118" spans="1:5" ht="12" customHeight="1">
      <c r="A118" s="275" t="s">
        <v>142</v>
      </c>
      <c r="B118" s="292" t="s">
        <v>441</v>
      </c>
      <c r="C118" s="313">
        <v>0</v>
      </c>
      <c r="D118" s="313">
        <v>0</v>
      </c>
      <c r="E118" s="533" t="s">
        <v>704</v>
      </c>
    </row>
    <row r="119" spans="1:5" s="339" customFormat="1" ht="12" customHeight="1">
      <c r="A119" s="275" t="s">
        <v>442</v>
      </c>
      <c r="B119" s="292" t="s">
        <v>429</v>
      </c>
      <c r="C119" s="313">
        <v>0</v>
      </c>
      <c r="D119" s="313">
        <v>0</v>
      </c>
      <c r="E119" s="533" t="s">
        <v>705</v>
      </c>
    </row>
    <row r="120" spans="1:5" ht="12" customHeight="1">
      <c r="A120" s="275" t="s">
        <v>443</v>
      </c>
      <c r="B120" s="292" t="s">
        <v>444</v>
      </c>
      <c r="C120" s="313">
        <v>500</v>
      </c>
      <c r="D120" s="313">
        <v>500</v>
      </c>
      <c r="E120" s="533" t="s">
        <v>706</v>
      </c>
    </row>
    <row r="121" spans="1:5" ht="12" customHeight="1" thickBot="1">
      <c r="A121" s="273" t="s">
        <v>445</v>
      </c>
      <c r="B121" s="292" t="s">
        <v>446</v>
      </c>
      <c r="C121" s="315">
        <v>6000</v>
      </c>
      <c r="D121" s="315">
        <v>1600</v>
      </c>
      <c r="E121" s="533" t="s">
        <v>707</v>
      </c>
    </row>
    <row r="122" spans="1:5" ht="12" customHeight="1" thickBot="1">
      <c r="A122" s="280" t="s">
        <v>9</v>
      </c>
      <c r="B122" s="288" t="s">
        <v>447</v>
      </c>
      <c r="C122" s="312">
        <f>SUM(C123:C124)</f>
        <v>2531</v>
      </c>
      <c r="D122" s="312">
        <f t="shared" ref="D122" si="18">SUM(D123:D124)</f>
        <v>2171</v>
      </c>
      <c r="E122" s="533" t="s">
        <v>708</v>
      </c>
    </row>
    <row r="123" spans="1:5" ht="12" customHeight="1">
      <c r="A123" s="275" t="s">
        <v>62</v>
      </c>
      <c r="B123" s="269" t="s">
        <v>47</v>
      </c>
      <c r="C123" s="314">
        <v>2531</v>
      </c>
      <c r="D123" s="314">
        <v>2171</v>
      </c>
      <c r="E123" s="533" t="s">
        <v>709</v>
      </c>
    </row>
    <row r="124" spans="1:5" ht="12" customHeight="1" thickBot="1">
      <c r="A124" s="276" t="s">
        <v>63</v>
      </c>
      <c r="B124" s="272" t="s">
        <v>48</v>
      </c>
      <c r="C124" s="315"/>
      <c r="D124" s="315"/>
      <c r="E124" s="533" t="s">
        <v>710</v>
      </c>
    </row>
    <row r="125" spans="1:5" ht="12" customHeight="1" thickBot="1">
      <c r="A125" s="280" t="s">
        <v>10</v>
      </c>
      <c r="B125" s="288" t="s">
        <v>448</v>
      </c>
      <c r="C125" s="312">
        <f>SUM(C122,C108,C92)</f>
        <v>143734</v>
      </c>
      <c r="D125" s="312">
        <f>SUM(D122,D108,D92)</f>
        <v>174770</v>
      </c>
      <c r="E125" s="533" t="s">
        <v>711</v>
      </c>
    </row>
    <row r="126" spans="1:5" ht="12" customHeight="1" thickBot="1">
      <c r="A126" s="280" t="s">
        <v>11</v>
      </c>
      <c r="B126" s="288" t="s">
        <v>449</v>
      </c>
      <c r="C126" s="312">
        <f>SUM(C127:C129)</f>
        <v>0</v>
      </c>
      <c r="D126" s="312">
        <f t="shared" ref="D126" si="19">SUM(D127:D129)</f>
        <v>25702</v>
      </c>
      <c r="E126" s="533" t="s">
        <v>712</v>
      </c>
    </row>
    <row r="127" spans="1:5" ht="12" customHeight="1">
      <c r="A127" s="275" t="s">
        <v>66</v>
      </c>
      <c r="B127" s="269" t="s">
        <v>450</v>
      </c>
      <c r="C127" s="313">
        <v>0</v>
      </c>
      <c r="D127" s="313">
        <v>0</v>
      </c>
      <c r="E127" s="533" t="s">
        <v>713</v>
      </c>
    </row>
    <row r="128" spans="1:5" ht="12" customHeight="1">
      <c r="A128" s="275" t="s">
        <v>67</v>
      </c>
      <c r="B128" s="269" t="s">
        <v>451</v>
      </c>
      <c r="C128" s="313">
        <v>0</v>
      </c>
      <c r="D128" s="313">
        <v>25702</v>
      </c>
      <c r="E128" s="533" t="s">
        <v>714</v>
      </c>
    </row>
    <row r="129" spans="1:8" ht="12" customHeight="1" thickBot="1">
      <c r="A129" s="273" t="s">
        <v>68</v>
      </c>
      <c r="B129" s="267" t="s">
        <v>452</v>
      </c>
      <c r="C129" s="313">
        <v>0</v>
      </c>
      <c r="D129" s="313">
        <v>0</v>
      </c>
      <c r="E129" s="533" t="s">
        <v>715</v>
      </c>
    </row>
    <row r="130" spans="1:8" ht="12" customHeight="1" thickBot="1">
      <c r="A130" s="280" t="s">
        <v>12</v>
      </c>
      <c r="B130" s="288" t="s">
        <v>453</v>
      </c>
      <c r="C130" s="312"/>
      <c r="D130" s="312"/>
      <c r="E130" s="533" t="s">
        <v>716</v>
      </c>
    </row>
    <row r="131" spans="1:8" ht="12" customHeight="1">
      <c r="A131" s="275" t="s">
        <v>69</v>
      </c>
      <c r="B131" s="269" t="s">
        <v>454</v>
      </c>
      <c r="C131" s="313">
        <v>0</v>
      </c>
      <c r="D131" s="313">
        <v>0</v>
      </c>
      <c r="E131" s="533" t="s">
        <v>717</v>
      </c>
    </row>
    <row r="132" spans="1:8" ht="12" customHeight="1">
      <c r="A132" s="275" t="s">
        <v>70</v>
      </c>
      <c r="B132" s="269" t="s">
        <v>455</v>
      </c>
      <c r="C132" s="313">
        <v>0</v>
      </c>
      <c r="D132" s="313">
        <v>0</v>
      </c>
      <c r="E132" s="533" t="s">
        <v>718</v>
      </c>
    </row>
    <row r="133" spans="1:8" ht="12" customHeight="1">
      <c r="A133" s="275" t="s">
        <v>350</v>
      </c>
      <c r="B133" s="269" t="s">
        <v>456</v>
      </c>
      <c r="C133" s="313">
        <v>0</v>
      </c>
      <c r="D133" s="313">
        <v>0</v>
      </c>
      <c r="E133" s="533" t="s">
        <v>719</v>
      </c>
    </row>
    <row r="134" spans="1:8" ht="12" customHeight="1" thickBot="1">
      <c r="A134" s="273" t="s">
        <v>352</v>
      </c>
      <c r="B134" s="267" t="s">
        <v>457</v>
      </c>
      <c r="C134" s="313">
        <v>0</v>
      </c>
      <c r="D134" s="313">
        <v>0</v>
      </c>
      <c r="E134" s="533" t="s">
        <v>720</v>
      </c>
    </row>
    <row r="135" spans="1:8" ht="12" customHeight="1" thickBot="1">
      <c r="A135" s="280" t="s">
        <v>13</v>
      </c>
      <c r="B135" s="288" t="s">
        <v>458</v>
      </c>
      <c r="C135" s="318">
        <f>SUM(C138)</f>
        <v>0</v>
      </c>
      <c r="D135" s="318">
        <f t="shared" ref="D135" si="20">SUM(D138)</f>
        <v>0</v>
      </c>
      <c r="E135" s="533" t="s">
        <v>721</v>
      </c>
    </row>
    <row r="136" spans="1:8" ht="12" customHeight="1">
      <c r="A136" s="275" t="s">
        <v>71</v>
      </c>
      <c r="B136" s="269" t="s">
        <v>459</v>
      </c>
      <c r="C136" s="313">
        <v>0</v>
      </c>
      <c r="D136" s="313">
        <v>0</v>
      </c>
      <c r="E136" s="533" t="s">
        <v>722</v>
      </c>
    </row>
    <row r="137" spans="1:8" ht="12" customHeight="1">
      <c r="A137" s="275" t="s">
        <v>72</v>
      </c>
      <c r="B137" s="269" t="s">
        <v>460</v>
      </c>
      <c r="C137" s="313">
        <v>0</v>
      </c>
      <c r="D137" s="313"/>
      <c r="E137" s="533" t="s">
        <v>723</v>
      </c>
    </row>
    <row r="138" spans="1:8" ht="12" customHeight="1">
      <c r="A138" s="275" t="s">
        <v>359</v>
      </c>
      <c r="B138" s="269" t="s">
        <v>764</v>
      </c>
      <c r="C138" s="313"/>
      <c r="D138" s="313"/>
      <c r="E138" s="533" t="s">
        <v>724</v>
      </c>
    </row>
    <row r="139" spans="1:8" ht="12" customHeight="1" thickBot="1">
      <c r="A139" s="273" t="s">
        <v>361</v>
      </c>
      <c r="B139" s="267" t="s">
        <v>462</v>
      </c>
      <c r="C139" s="313">
        <v>0</v>
      </c>
      <c r="D139" s="313">
        <v>0</v>
      </c>
      <c r="E139" s="533" t="s">
        <v>725</v>
      </c>
    </row>
    <row r="140" spans="1:8" ht="15" customHeight="1" thickBot="1">
      <c r="A140" s="280" t="s">
        <v>14</v>
      </c>
      <c r="B140" s="288" t="s">
        <v>463</v>
      </c>
      <c r="C140" s="101"/>
      <c r="D140" s="101"/>
      <c r="E140" s="533" t="s">
        <v>726</v>
      </c>
      <c r="F140" s="329"/>
      <c r="G140" s="329"/>
      <c r="H140" s="329"/>
    </row>
    <row r="141" spans="1:8" s="322" customFormat="1" ht="12.95" customHeight="1">
      <c r="A141" s="275" t="s">
        <v>133</v>
      </c>
      <c r="B141" s="269" t="s">
        <v>464</v>
      </c>
      <c r="C141" s="313">
        <v>0</v>
      </c>
      <c r="D141" s="313">
        <v>0</v>
      </c>
      <c r="E141" s="533" t="s">
        <v>727</v>
      </c>
    </row>
    <row r="142" spans="1:8" ht="12.75" customHeight="1">
      <c r="A142" s="275" t="s">
        <v>134</v>
      </c>
      <c r="B142" s="269" t="s">
        <v>465</v>
      </c>
      <c r="C142" s="313">
        <v>0</v>
      </c>
      <c r="D142" s="313">
        <v>0</v>
      </c>
      <c r="E142" s="533" t="s">
        <v>728</v>
      </c>
    </row>
    <row r="143" spans="1:8" ht="12.75" customHeight="1">
      <c r="A143" s="275" t="s">
        <v>163</v>
      </c>
      <c r="B143" s="269" t="s">
        <v>466</v>
      </c>
      <c r="C143" s="313">
        <v>0</v>
      </c>
      <c r="D143" s="313">
        <v>0</v>
      </c>
      <c r="E143" s="533" t="s">
        <v>729</v>
      </c>
    </row>
    <row r="144" spans="1:8" ht="12.75" customHeight="1" thickBot="1">
      <c r="A144" s="275" t="s">
        <v>367</v>
      </c>
      <c r="B144" s="269" t="s">
        <v>467</v>
      </c>
      <c r="C144" s="313">
        <v>0</v>
      </c>
      <c r="D144" s="313">
        <v>0</v>
      </c>
      <c r="E144" s="533" t="s">
        <v>730</v>
      </c>
    </row>
    <row r="145" spans="1:5" ht="16.5" thickBot="1">
      <c r="A145" s="280" t="s">
        <v>15</v>
      </c>
      <c r="B145" s="288" t="s">
        <v>468</v>
      </c>
      <c r="C145" s="264">
        <f>SUM(C140,C135,C130,C126)</f>
        <v>0</v>
      </c>
      <c r="D145" s="264">
        <f t="shared" ref="D145" si="21">SUM(D140,D135,D130,D126)</f>
        <v>25702</v>
      </c>
      <c r="E145" s="533" t="s">
        <v>731</v>
      </c>
    </row>
    <row r="146" spans="1:5" ht="16.5" thickBot="1">
      <c r="A146" s="305" t="s">
        <v>16</v>
      </c>
      <c r="B146" s="308" t="s">
        <v>469</v>
      </c>
      <c r="C146" s="264">
        <f>SUM(C145,C125)</f>
        <v>143734</v>
      </c>
      <c r="D146" s="264">
        <f>SUM(D145,D125)</f>
        <v>200472</v>
      </c>
      <c r="E146" s="533" t="s">
        <v>732</v>
      </c>
    </row>
    <row r="148" spans="1:5" ht="18.75" customHeight="1">
      <c r="A148" s="638" t="s">
        <v>470</v>
      </c>
      <c r="B148" s="638"/>
      <c r="C148" s="638"/>
      <c r="D148" s="638"/>
    </row>
    <row r="149" spans="1:5" ht="13.5" customHeight="1" thickBot="1">
      <c r="A149" s="290" t="s">
        <v>115</v>
      </c>
      <c r="B149" s="290"/>
      <c r="C149" s="320"/>
    </row>
    <row r="150" spans="1:5" ht="21.75" thickBot="1">
      <c r="A150" s="280">
        <v>1</v>
      </c>
      <c r="B150" s="283" t="s">
        <v>471</v>
      </c>
      <c r="C150" s="306">
        <f>+C61-C125</f>
        <v>0</v>
      </c>
      <c r="D150" s="306">
        <f>+D61-D125</f>
        <v>-9663</v>
      </c>
    </row>
    <row r="151" spans="1:5" ht="21.75" thickBot="1">
      <c r="A151" s="280" t="s">
        <v>8</v>
      </c>
      <c r="B151" s="283" t="s">
        <v>472</v>
      </c>
      <c r="C151" s="306">
        <f>+C84-C145</f>
        <v>0</v>
      </c>
      <c r="D151" s="306">
        <f>+D84-D145</f>
        <v>9663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mergeCells count="9">
    <mergeCell ref="A1:D1"/>
    <mergeCell ref="C3:D3"/>
    <mergeCell ref="B3:B4"/>
    <mergeCell ref="A148:D148"/>
    <mergeCell ref="C89:D89"/>
    <mergeCell ref="B89:B90"/>
    <mergeCell ref="A89:A90"/>
    <mergeCell ref="A3:A4"/>
    <mergeCell ref="A87:D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KAJÁRPÉC KÖZSÉGI ÖNKORMÁNYZAT
2014. ÉVI KÖLTSÉGVETÉSÉNEK ÖSSZEVONT (KONSZOLIDÁLT)  PÉNZÜGYI MÉRLEGE&amp;10
&amp;R&amp;"Times New Roman CE,Félkövér dőlt"&amp;11 1.1. melléklet a 6/2015. (IV.30.) önkormányzati rendelethez</oddHeader>
  </headerFooter>
  <rowBreaks count="1" manualBreakCount="1">
    <brk id="8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B15" sqref="B15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6" width="0" style="537" hidden="1" customWidth="1"/>
    <col min="7" max="16384" width="9.33203125" style="33"/>
  </cols>
  <sheetData>
    <row r="1" spans="1:6" s="408" customFormat="1" ht="21" customHeight="1" thickBot="1">
      <c r="A1" s="407"/>
      <c r="B1" s="409"/>
      <c r="C1" s="453"/>
      <c r="D1" s="453"/>
      <c r="E1" s="531" t="str">
        <f>+CONCATENATE("8.3. melléklet a ……/",LEFT(ÖSSZEFÜGGÉSEK!A4,4)+1,". (……) önkormányzati rendelethez")</f>
        <v>8.3. melléklet a ……/2015. (……) önkormányzati rendelethez</v>
      </c>
      <c r="F1" s="540"/>
    </row>
    <row r="2" spans="1:6" s="454" customFormat="1" ht="25.5" customHeight="1">
      <c r="A2" s="434" t="s">
        <v>149</v>
      </c>
      <c r="B2" s="688" t="s">
        <v>566</v>
      </c>
      <c r="C2" s="689"/>
      <c r="D2" s="690"/>
      <c r="E2" s="477" t="s">
        <v>52</v>
      </c>
      <c r="F2" s="541"/>
    </row>
    <row r="3" spans="1:6" s="454" customFormat="1" ht="24.75" thickBot="1">
      <c r="A3" s="452" t="s">
        <v>148</v>
      </c>
      <c r="B3" s="685" t="s">
        <v>537</v>
      </c>
      <c r="C3" s="692"/>
      <c r="D3" s="693"/>
      <c r="E3" s="478" t="s">
        <v>41</v>
      </c>
      <c r="F3" s="541"/>
    </row>
    <row r="4" spans="1:6" s="455" customFormat="1" ht="15.95" customHeight="1" thickBot="1">
      <c r="A4" s="410"/>
      <c r="B4" s="410"/>
      <c r="C4" s="411"/>
      <c r="D4" s="411"/>
      <c r="E4" s="411" t="s">
        <v>42</v>
      </c>
      <c r="F4" s="542"/>
    </row>
    <row r="5" spans="1:6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6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  <c r="F6" s="543"/>
    </row>
    <row r="7" spans="1:6" s="456" customFormat="1" ht="15.95" customHeight="1" thickBot="1">
      <c r="A7" s="683" t="s">
        <v>44</v>
      </c>
      <c r="B7" s="684"/>
      <c r="C7" s="684"/>
      <c r="D7" s="684"/>
      <c r="E7" s="696"/>
      <c r="F7" s="543"/>
    </row>
    <row r="8" spans="1:6" s="430" customFormat="1" ht="12" customHeight="1" thickBot="1">
      <c r="A8" s="405" t="s">
        <v>7</v>
      </c>
      <c r="B8" s="468" t="s">
        <v>546</v>
      </c>
      <c r="C8" s="347">
        <v>0</v>
      </c>
      <c r="D8" s="492">
        <v>0</v>
      </c>
      <c r="E8" s="474">
        <v>0</v>
      </c>
      <c r="F8" s="543" t="s">
        <v>678</v>
      </c>
    </row>
    <row r="9" spans="1:6" s="430" customFormat="1" ht="12" customHeight="1">
      <c r="A9" s="479" t="s">
        <v>73</v>
      </c>
      <c r="B9" s="270" t="s">
        <v>335</v>
      </c>
      <c r="C9" s="106">
        <v>0</v>
      </c>
      <c r="D9" s="493">
        <v>0</v>
      </c>
      <c r="E9" s="463">
        <v>0</v>
      </c>
      <c r="F9" s="543" t="s">
        <v>679</v>
      </c>
    </row>
    <row r="10" spans="1:6" s="430" customFormat="1" ht="12" customHeight="1">
      <c r="A10" s="480" t="s">
        <v>74</v>
      </c>
      <c r="B10" s="268" t="s">
        <v>336</v>
      </c>
      <c r="C10" s="344">
        <v>50</v>
      </c>
      <c r="D10" s="494">
        <v>65</v>
      </c>
      <c r="E10" s="114">
        <v>39</v>
      </c>
      <c r="F10" s="543" t="s">
        <v>680</v>
      </c>
    </row>
    <row r="11" spans="1:6" s="430" customFormat="1" ht="12" customHeight="1">
      <c r="A11" s="480" t="s">
        <v>75</v>
      </c>
      <c r="B11" s="268" t="s">
        <v>337</v>
      </c>
      <c r="C11" s="344">
        <v>2790</v>
      </c>
      <c r="D11" s="494">
        <v>1479</v>
      </c>
      <c r="E11" s="114">
        <v>1465</v>
      </c>
      <c r="F11" s="543" t="s">
        <v>681</v>
      </c>
    </row>
    <row r="12" spans="1:6" s="430" customFormat="1" ht="12" customHeight="1">
      <c r="A12" s="480" t="s">
        <v>76</v>
      </c>
      <c r="B12" s="268" t="s">
        <v>338</v>
      </c>
      <c r="C12" s="344">
        <v>2185</v>
      </c>
      <c r="D12" s="494">
        <v>1911</v>
      </c>
      <c r="E12" s="114">
        <v>1904</v>
      </c>
      <c r="F12" s="543" t="s">
        <v>682</v>
      </c>
    </row>
    <row r="13" spans="1:6" s="430" customFormat="1" ht="12" customHeight="1">
      <c r="A13" s="480" t="s">
        <v>109</v>
      </c>
      <c r="B13" s="268" t="s">
        <v>339</v>
      </c>
      <c r="C13" s="344">
        <v>4638</v>
      </c>
      <c r="D13" s="494">
        <v>5738</v>
      </c>
      <c r="E13" s="114">
        <v>5731</v>
      </c>
      <c r="F13" s="543" t="s">
        <v>683</v>
      </c>
    </row>
    <row r="14" spans="1:6" s="430" customFormat="1" ht="12" customHeight="1">
      <c r="A14" s="480" t="s">
        <v>77</v>
      </c>
      <c r="B14" s="268" t="s">
        <v>547</v>
      </c>
      <c r="C14" s="344">
        <v>1387</v>
      </c>
      <c r="D14" s="494">
        <v>2024</v>
      </c>
      <c r="E14" s="114">
        <v>1882</v>
      </c>
      <c r="F14" s="543" t="s">
        <v>684</v>
      </c>
    </row>
    <row r="15" spans="1:6" s="457" customFormat="1" ht="12" customHeight="1">
      <c r="A15" s="480" t="s">
        <v>78</v>
      </c>
      <c r="B15" s="267" t="s">
        <v>548</v>
      </c>
      <c r="C15" s="344">
        <v>0</v>
      </c>
      <c r="D15" s="494">
        <v>0</v>
      </c>
      <c r="E15" s="114">
        <v>0</v>
      </c>
      <c r="F15" s="543" t="s">
        <v>685</v>
      </c>
    </row>
    <row r="16" spans="1:6" s="457" customFormat="1" ht="12" customHeight="1">
      <c r="A16" s="480" t="s">
        <v>86</v>
      </c>
      <c r="B16" s="268" t="s">
        <v>342</v>
      </c>
      <c r="C16" s="107">
        <v>50</v>
      </c>
      <c r="D16" s="495">
        <v>80</v>
      </c>
      <c r="E16" s="462">
        <v>61</v>
      </c>
      <c r="F16" s="543" t="s">
        <v>686</v>
      </c>
    </row>
    <row r="17" spans="1:6" s="430" customFormat="1" ht="12" customHeight="1">
      <c r="A17" s="480" t="s">
        <v>87</v>
      </c>
      <c r="B17" s="268" t="s">
        <v>344</v>
      </c>
      <c r="C17" s="344">
        <v>0</v>
      </c>
      <c r="D17" s="494">
        <v>0</v>
      </c>
      <c r="E17" s="114">
        <v>0</v>
      </c>
      <c r="F17" s="543" t="s">
        <v>687</v>
      </c>
    </row>
    <row r="18" spans="1:6" s="457" customFormat="1" ht="12" customHeight="1" thickBot="1">
      <c r="A18" s="480" t="s">
        <v>88</v>
      </c>
      <c r="B18" s="267" t="s">
        <v>346</v>
      </c>
      <c r="C18" s="346">
        <v>0</v>
      </c>
      <c r="D18" s="115">
        <v>231</v>
      </c>
      <c r="E18" s="458">
        <v>204</v>
      </c>
      <c r="F18" s="543" t="s">
        <v>688</v>
      </c>
    </row>
    <row r="19" spans="1:6" s="457" customFormat="1" ht="12" customHeight="1" thickBot="1">
      <c r="A19" s="405" t="s">
        <v>8</v>
      </c>
      <c r="B19" s="468" t="s">
        <v>549</v>
      </c>
      <c r="C19" s="347">
        <v>273941</v>
      </c>
      <c r="D19" s="492">
        <v>362165</v>
      </c>
      <c r="E19" s="474">
        <v>344232</v>
      </c>
      <c r="F19" s="543" t="s">
        <v>689</v>
      </c>
    </row>
    <row r="20" spans="1:6" s="457" customFormat="1" ht="12" customHeight="1">
      <c r="A20" s="480" t="s">
        <v>79</v>
      </c>
      <c r="B20" s="269" t="s">
        <v>308</v>
      </c>
      <c r="C20" s="344">
        <v>0</v>
      </c>
      <c r="D20" s="494">
        <v>0</v>
      </c>
      <c r="E20" s="114">
        <v>0</v>
      </c>
      <c r="F20" s="543" t="s">
        <v>690</v>
      </c>
    </row>
    <row r="21" spans="1:6" s="457" customFormat="1" ht="12" customHeight="1">
      <c r="A21" s="480" t="s">
        <v>80</v>
      </c>
      <c r="B21" s="268" t="s">
        <v>550</v>
      </c>
      <c r="C21" s="344">
        <v>0</v>
      </c>
      <c r="D21" s="494">
        <v>0</v>
      </c>
      <c r="E21" s="114">
        <v>0</v>
      </c>
      <c r="F21" s="543" t="s">
        <v>691</v>
      </c>
    </row>
    <row r="22" spans="1:6" s="457" customFormat="1" ht="12" customHeight="1">
      <c r="A22" s="480" t="s">
        <v>81</v>
      </c>
      <c r="B22" s="268" t="s">
        <v>551</v>
      </c>
      <c r="C22" s="344">
        <v>9886</v>
      </c>
      <c r="D22" s="494">
        <v>14095</v>
      </c>
      <c r="E22" s="114">
        <v>14006</v>
      </c>
      <c r="F22" s="543" t="s">
        <v>692</v>
      </c>
    </row>
    <row r="23" spans="1:6" s="430" customFormat="1" ht="12" customHeight="1" thickBot="1">
      <c r="A23" s="480" t="s">
        <v>82</v>
      </c>
      <c r="B23" s="268" t="s">
        <v>662</v>
      </c>
      <c r="C23" s="344">
        <v>0</v>
      </c>
      <c r="D23" s="494">
        <v>0</v>
      </c>
      <c r="E23" s="114">
        <v>0</v>
      </c>
      <c r="F23" s="543" t="s">
        <v>693</v>
      </c>
    </row>
    <row r="24" spans="1:6" s="430" customFormat="1" ht="12" customHeight="1" thickBot="1">
      <c r="A24" s="467" t="s">
        <v>9</v>
      </c>
      <c r="B24" s="288" t="s">
        <v>126</v>
      </c>
      <c r="C24" s="42">
        <v>19180</v>
      </c>
      <c r="D24" s="496">
        <v>17045</v>
      </c>
      <c r="E24" s="473">
        <v>16731</v>
      </c>
      <c r="F24" s="543" t="s">
        <v>694</v>
      </c>
    </row>
    <row r="25" spans="1:6" s="430" customFormat="1" ht="12" customHeight="1" thickBot="1">
      <c r="A25" s="467" t="s">
        <v>10</v>
      </c>
      <c r="B25" s="288" t="s">
        <v>552</v>
      </c>
      <c r="C25" s="347">
        <v>273941</v>
      </c>
      <c r="D25" s="492">
        <v>362165</v>
      </c>
      <c r="E25" s="474">
        <v>344232</v>
      </c>
      <c r="F25" s="543" t="s">
        <v>695</v>
      </c>
    </row>
    <row r="26" spans="1:6" s="430" customFormat="1" ht="12" customHeight="1">
      <c r="A26" s="481" t="s">
        <v>322</v>
      </c>
      <c r="B26" s="482" t="s">
        <v>550</v>
      </c>
      <c r="C26" s="103">
        <v>0</v>
      </c>
      <c r="D26" s="487">
        <v>0</v>
      </c>
      <c r="E26" s="461">
        <v>0</v>
      </c>
      <c r="F26" s="543" t="s">
        <v>696</v>
      </c>
    </row>
    <row r="27" spans="1:6" s="430" customFormat="1" ht="12" customHeight="1">
      <c r="A27" s="481" t="s">
        <v>328</v>
      </c>
      <c r="B27" s="483" t="s">
        <v>553</v>
      </c>
      <c r="C27" s="348">
        <v>0</v>
      </c>
      <c r="D27" s="497">
        <v>10174</v>
      </c>
      <c r="E27" s="460">
        <v>10173</v>
      </c>
      <c r="F27" s="543" t="s">
        <v>697</v>
      </c>
    </row>
    <row r="28" spans="1:6" s="430" customFormat="1" ht="12" customHeight="1" thickBot="1">
      <c r="A28" s="480" t="s">
        <v>330</v>
      </c>
      <c r="B28" s="484" t="s">
        <v>663</v>
      </c>
      <c r="C28" s="464">
        <v>0</v>
      </c>
      <c r="D28" s="498">
        <v>0</v>
      </c>
      <c r="E28" s="459">
        <v>0</v>
      </c>
      <c r="F28" s="543" t="s">
        <v>698</v>
      </c>
    </row>
    <row r="29" spans="1:6" s="430" customFormat="1" ht="12" customHeight="1" thickBot="1">
      <c r="A29" s="467" t="s">
        <v>11</v>
      </c>
      <c r="B29" s="288" t="s">
        <v>554</v>
      </c>
      <c r="C29" s="347">
        <v>273941</v>
      </c>
      <c r="D29" s="492">
        <v>362165</v>
      </c>
      <c r="E29" s="474">
        <v>344232</v>
      </c>
      <c r="F29" s="543" t="s">
        <v>699</v>
      </c>
    </row>
    <row r="30" spans="1:6" s="430" customFormat="1" ht="12" customHeight="1">
      <c r="A30" s="481" t="s">
        <v>66</v>
      </c>
      <c r="B30" s="482" t="s">
        <v>348</v>
      </c>
      <c r="C30" s="103">
        <v>0</v>
      </c>
      <c r="D30" s="487">
        <v>0</v>
      </c>
      <c r="E30" s="461">
        <v>0</v>
      </c>
      <c r="F30" s="543" t="s">
        <v>700</v>
      </c>
    </row>
    <row r="31" spans="1:6" s="430" customFormat="1" ht="12" customHeight="1">
      <c r="A31" s="481" t="s">
        <v>67</v>
      </c>
      <c r="B31" s="483" t="s">
        <v>349</v>
      </c>
      <c r="C31" s="348">
        <v>0</v>
      </c>
      <c r="D31" s="497">
        <v>0</v>
      </c>
      <c r="E31" s="460">
        <v>0</v>
      </c>
      <c r="F31" s="543" t="s">
        <v>701</v>
      </c>
    </row>
    <row r="32" spans="1:6" s="430" customFormat="1" ht="12" customHeight="1" thickBot="1">
      <c r="A32" s="480" t="s">
        <v>68</v>
      </c>
      <c r="B32" s="466" t="s">
        <v>351</v>
      </c>
      <c r="C32" s="464">
        <v>0</v>
      </c>
      <c r="D32" s="498">
        <v>0</v>
      </c>
      <c r="E32" s="459">
        <v>0</v>
      </c>
      <c r="F32" s="543" t="s">
        <v>702</v>
      </c>
    </row>
    <row r="33" spans="1:6" s="430" customFormat="1" ht="12" customHeight="1" thickBot="1">
      <c r="A33" s="467" t="s">
        <v>12</v>
      </c>
      <c r="B33" s="288" t="s">
        <v>476</v>
      </c>
      <c r="C33" s="42">
        <v>0</v>
      </c>
      <c r="D33" s="496">
        <v>150</v>
      </c>
      <c r="E33" s="473">
        <v>91</v>
      </c>
      <c r="F33" s="543" t="s">
        <v>703</v>
      </c>
    </row>
    <row r="34" spans="1:6" s="430" customFormat="1" ht="12" customHeight="1" thickBot="1">
      <c r="A34" s="467" t="s">
        <v>13</v>
      </c>
      <c r="B34" s="288" t="s">
        <v>555</v>
      </c>
      <c r="C34" s="42">
        <v>9218</v>
      </c>
      <c r="D34" s="496">
        <v>5356</v>
      </c>
      <c r="E34" s="473">
        <v>4461</v>
      </c>
      <c r="F34" s="543" t="s">
        <v>704</v>
      </c>
    </row>
    <row r="35" spans="1:6" s="430" customFormat="1" ht="12" customHeight="1" thickBot="1">
      <c r="A35" s="405" t="s">
        <v>14</v>
      </c>
      <c r="B35" s="288" t="s">
        <v>556</v>
      </c>
      <c r="C35" s="347">
        <v>273941</v>
      </c>
      <c r="D35" s="492">
        <v>362165</v>
      </c>
      <c r="E35" s="474">
        <v>344232</v>
      </c>
      <c r="F35" s="543" t="s">
        <v>705</v>
      </c>
    </row>
    <row r="36" spans="1:6" s="457" customFormat="1" ht="12" customHeight="1" thickBot="1">
      <c r="A36" s="469" t="s">
        <v>15</v>
      </c>
      <c r="B36" s="288" t="s">
        <v>557</v>
      </c>
      <c r="C36" s="347">
        <v>273941</v>
      </c>
      <c r="D36" s="492">
        <v>362165</v>
      </c>
      <c r="E36" s="474">
        <v>344232</v>
      </c>
      <c r="F36" s="543" t="s">
        <v>706</v>
      </c>
    </row>
    <row r="37" spans="1:6" s="457" customFormat="1" ht="15" customHeight="1">
      <c r="A37" s="481" t="s">
        <v>558</v>
      </c>
      <c r="B37" s="482" t="s">
        <v>171</v>
      </c>
      <c r="C37" s="103">
        <v>0</v>
      </c>
      <c r="D37" s="487">
        <v>6189</v>
      </c>
      <c r="E37" s="461">
        <v>6189</v>
      </c>
      <c r="F37" s="543" t="s">
        <v>707</v>
      </c>
    </row>
    <row r="38" spans="1:6" s="457" customFormat="1" ht="15" customHeight="1">
      <c r="A38" s="481" t="s">
        <v>559</v>
      </c>
      <c r="B38" s="483" t="s">
        <v>3</v>
      </c>
      <c r="C38" s="348">
        <v>0</v>
      </c>
      <c r="D38" s="497">
        <v>0</v>
      </c>
      <c r="E38" s="460">
        <v>0</v>
      </c>
      <c r="F38" s="543" t="s">
        <v>708</v>
      </c>
    </row>
    <row r="39" spans="1:6" ht="16.5" thickBot="1">
      <c r="A39" s="480" t="s">
        <v>560</v>
      </c>
      <c r="B39" s="466" t="s">
        <v>561</v>
      </c>
      <c r="C39" s="464">
        <v>0</v>
      </c>
      <c r="D39" s="498">
        <v>0</v>
      </c>
      <c r="E39" s="459">
        <v>0</v>
      </c>
      <c r="F39" s="543" t="s">
        <v>709</v>
      </c>
    </row>
    <row r="40" spans="1:6" s="456" customFormat="1" ht="16.5" customHeight="1" thickBot="1">
      <c r="A40" s="469" t="s">
        <v>16</v>
      </c>
      <c r="B40" s="470" t="s">
        <v>562</v>
      </c>
      <c r="C40" s="109">
        <v>273941</v>
      </c>
      <c r="D40" s="499">
        <v>362165</v>
      </c>
      <c r="E40" s="475">
        <v>344232</v>
      </c>
      <c r="F40" s="543" t="s">
        <v>710</v>
      </c>
    </row>
    <row r="41" spans="1:6" s="246" customFormat="1" ht="12" customHeight="1">
      <c r="A41" s="413"/>
      <c r="B41" s="414"/>
      <c r="C41" s="428"/>
      <c r="D41" s="428"/>
      <c r="E41" s="428"/>
      <c r="F41" s="543"/>
    </row>
    <row r="42" spans="1:6" ht="12" customHeight="1" thickBot="1">
      <c r="A42" s="415"/>
      <c r="B42" s="416"/>
      <c r="C42" s="429"/>
      <c r="D42" s="429"/>
      <c r="E42" s="429"/>
      <c r="F42" s="543"/>
    </row>
    <row r="43" spans="1:6" ht="12" customHeight="1" thickBot="1">
      <c r="A43" s="683" t="s">
        <v>45</v>
      </c>
      <c r="B43" s="684"/>
      <c r="C43" s="684"/>
      <c r="D43" s="684"/>
      <c r="E43" s="696"/>
      <c r="F43" s="456"/>
    </row>
    <row r="44" spans="1:6" ht="12" customHeight="1" thickBot="1">
      <c r="A44" s="467" t="s">
        <v>7</v>
      </c>
      <c r="B44" s="288" t="s">
        <v>563</v>
      </c>
      <c r="C44" s="347">
        <v>0</v>
      </c>
      <c r="D44" s="347">
        <v>0</v>
      </c>
      <c r="E44" s="474">
        <v>0</v>
      </c>
      <c r="F44" s="543" t="s">
        <v>678</v>
      </c>
    </row>
    <row r="45" spans="1:6" ht="12" customHeight="1">
      <c r="A45" s="480" t="s">
        <v>73</v>
      </c>
      <c r="B45" s="269" t="s">
        <v>37</v>
      </c>
      <c r="C45" s="103">
        <v>15923</v>
      </c>
      <c r="D45" s="103">
        <v>21752</v>
      </c>
      <c r="E45" s="461">
        <v>19649</v>
      </c>
      <c r="F45" s="543" t="s">
        <v>679</v>
      </c>
    </row>
    <row r="46" spans="1:6" ht="12" customHeight="1">
      <c r="A46" s="480" t="s">
        <v>74</v>
      </c>
      <c r="B46" s="268" t="s">
        <v>135</v>
      </c>
      <c r="C46" s="341">
        <v>4339</v>
      </c>
      <c r="D46" s="341">
        <v>4688</v>
      </c>
      <c r="E46" s="485">
        <v>3729</v>
      </c>
      <c r="F46" s="543" t="s">
        <v>680</v>
      </c>
    </row>
    <row r="47" spans="1:6" ht="12" customHeight="1">
      <c r="A47" s="480" t="s">
        <v>75</v>
      </c>
      <c r="B47" s="268" t="s">
        <v>102</v>
      </c>
      <c r="C47" s="341">
        <v>35139</v>
      </c>
      <c r="D47" s="341">
        <v>39567</v>
      </c>
      <c r="E47" s="485">
        <v>32954</v>
      </c>
      <c r="F47" s="543" t="s">
        <v>681</v>
      </c>
    </row>
    <row r="48" spans="1:6" s="246" customFormat="1" ht="12" customHeight="1">
      <c r="A48" s="480" t="s">
        <v>76</v>
      </c>
      <c r="B48" s="268" t="s">
        <v>136</v>
      </c>
      <c r="C48" s="341">
        <v>2219</v>
      </c>
      <c r="D48" s="341">
        <v>4072</v>
      </c>
      <c r="E48" s="485">
        <v>3591</v>
      </c>
      <c r="F48" s="543" t="s">
        <v>682</v>
      </c>
    </row>
    <row r="49" spans="1:6" ht="12" customHeight="1" thickBot="1">
      <c r="A49" s="480" t="s">
        <v>109</v>
      </c>
      <c r="B49" s="268" t="s">
        <v>137</v>
      </c>
      <c r="C49" s="341">
        <v>8224</v>
      </c>
      <c r="D49" s="341">
        <v>12286</v>
      </c>
      <c r="E49" s="485">
        <v>7057</v>
      </c>
      <c r="F49" s="543" t="s">
        <v>683</v>
      </c>
    </row>
    <row r="50" spans="1:6" ht="12" customHeight="1" thickBot="1">
      <c r="A50" s="467" t="s">
        <v>8</v>
      </c>
      <c r="B50" s="288" t="s">
        <v>564</v>
      </c>
      <c r="C50" s="347">
        <v>273941</v>
      </c>
      <c r="D50" s="347">
        <v>362165</v>
      </c>
      <c r="E50" s="474">
        <v>344232</v>
      </c>
      <c r="F50" s="543" t="s">
        <v>684</v>
      </c>
    </row>
    <row r="51" spans="1:6" ht="12" customHeight="1">
      <c r="A51" s="480" t="s">
        <v>79</v>
      </c>
      <c r="B51" s="269" t="s">
        <v>161</v>
      </c>
      <c r="C51" s="103">
        <v>2775</v>
      </c>
      <c r="D51" s="103">
        <v>15433</v>
      </c>
      <c r="E51" s="461">
        <v>14885</v>
      </c>
      <c r="F51" s="543" t="s">
        <v>685</v>
      </c>
    </row>
    <row r="52" spans="1:6" ht="12" customHeight="1">
      <c r="A52" s="480" t="s">
        <v>80</v>
      </c>
      <c r="B52" s="268" t="s">
        <v>139</v>
      </c>
      <c r="C52" s="341">
        <v>0</v>
      </c>
      <c r="D52" s="341">
        <v>0</v>
      </c>
      <c r="E52" s="485">
        <v>0</v>
      </c>
      <c r="F52" s="543" t="s">
        <v>686</v>
      </c>
    </row>
    <row r="53" spans="1:6" ht="15" customHeight="1">
      <c r="A53" s="480" t="s">
        <v>81</v>
      </c>
      <c r="B53" s="268" t="s">
        <v>46</v>
      </c>
      <c r="C53" s="341">
        <v>6500</v>
      </c>
      <c r="D53" s="341">
        <v>2100</v>
      </c>
      <c r="E53" s="485">
        <v>1699</v>
      </c>
      <c r="F53" s="543" t="s">
        <v>687</v>
      </c>
    </row>
    <row r="54" spans="1:6" ht="16.5" thickBot="1">
      <c r="A54" s="480" t="s">
        <v>82</v>
      </c>
      <c r="B54" s="268" t="s">
        <v>664</v>
      </c>
      <c r="C54" s="341">
        <v>0</v>
      </c>
      <c r="D54" s="341">
        <v>0</v>
      </c>
      <c r="E54" s="485">
        <v>0</v>
      </c>
      <c r="F54" s="543" t="s">
        <v>688</v>
      </c>
    </row>
    <row r="55" spans="1:6" ht="15" customHeight="1" thickBot="1">
      <c r="A55" s="467" t="s">
        <v>9</v>
      </c>
      <c r="B55" s="471" t="s">
        <v>565</v>
      </c>
      <c r="C55" s="109">
        <v>0</v>
      </c>
      <c r="D55" s="109">
        <v>0</v>
      </c>
      <c r="E55" s="475">
        <v>0</v>
      </c>
      <c r="F55" s="543" t="s">
        <v>689</v>
      </c>
    </row>
    <row r="56" spans="1:6" ht="16.5" thickBot="1">
      <c r="C56" s="476"/>
      <c r="D56" s="476"/>
      <c r="E56" s="476"/>
      <c r="F56" s="543"/>
    </row>
    <row r="57" spans="1:6" ht="16.5" thickBot="1">
      <c r="A57" s="417" t="s">
        <v>652</v>
      </c>
      <c r="B57" s="418"/>
      <c r="C57" s="112"/>
      <c r="D57" s="112"/>
      <c r="E57" s="465"/>
      <c r="F57" s="543"/>
    </row>
    <row r="58" spans="1:6" ht="16.5" thickBot="1">
      <c r="A58" s="417" t="s">
        <v>151</v>
      </c>
      <c r="B58" s="418"/>
      <c r="C58" s="112"/>
      <c r="D58" s="112"/>
      <c r="E58" s="465"/>
      <c r="F58" s="543"/>
    </row>
    <row r="59" spans="1:6" ht="15.75">
      <c r="F59" s="543"/>
    </row>
    <row r="60" spans="1:6" ht="15.75">
      <c r="F60" s="543"/>
    </row>
    <row r="61" spans="1:6" ht="15.75">
      <c r="F61" s="543"/>
    </row>
    <row r="62" spans="1:6" ht="15.75">
      <c r="F62" s="543"/>
    </row>
    <row r="63" spans="1:6" ht="15.75">
      <c r="F63" s="543"/>
    </row>
    <row r="64" spans="1:6" ht="15.75">
      <c r="F64" s="543"/>
    </row>
    <row r="65" spans="6:6" ht="15.75">
      <c r="F65" s="543"/>
    </row>
    <row r="66" spans="6:6" ht="15.75">
      <c r="F66" s="543"/>
    </row>
    <row r="67" spans="6:6" ht="15.75">
      <c r="F67" s="543"/>
    </row>
    <row r="68" spans="6:6" ht="15.75">
      <c r="F68" s="543"/>
    </row>
    <row r="69" spans="6:6" ht="15.75">
      <c r="F69" s="543"/>
    </row>
    <row r="70" spans="6:6" ht="15.75">
      <c r="F70" s="543"/>
    </row>
    <row r="71" spans="6:6" ht="15.75">
      <c r="F71" s="543"/>
    </row>
    <row r="72" spans="6:6" ht="15.75">
      <c r="F72" s="543"/>
    </row>
    <row r="73" spans="6:6" ht="15.75">
      <c r="F73" s="543"/>
    </row>
    <row r="74" spans="6:6" ht="15.75">
      <c r="F74" s="543"/>
    </row>
    <row r="75" spans="6:6" ht="15.75">
      <c r="F75" s="543"/>
    </row>
    <row r="76" spans="6:6" ht="15.75">
      <c r="F76" s="543"/>
    </row>
    <row r="77" spans="6:6" ht="15.75">
      <c r="F77" s="543"/>
    </row>
    <row r="78" spans="6:6" ht="15.75">
      <c r="F78" s="543"/>
    </row>
    <row r="79" spans="6:6" ht="15.75">
      <c r="F79" s="543"/>
    </row>
    <row r="80" spans="6:6" ht="15.75">
      <c r="F80" s="543"/>
    </row>
    <row r="81" spans="6:6" ht="15.75">
      <c r="F81" s="543"/>
    </row>
    <row r="82" spans="6:6" ht="15.75">
      <c r="F82" s="543"/>
    </row>
    <row r="83" spans="6:6" ht="15.75">
      <c r="F83" s="543"/>
    </row>
    <row r="84" spans="6:6" ht="15.75">
      <c r="F84" s="543"/>
    </row>
    <row r="85" spans="6:6" ht="15.75">
      <c r="F85" s="543"/>
    </row>
    <row r="86" spans="6:6" ht="15.75">
      <c r="F86" s="543"/>
    </row>
    <row r="87" spans="6:6" ht="15.75">
      <c r="F87" s="543"/>
    </row>
    <row r="88" spans="6:6" ht="15">
      <c r="F88" s="544"/>
    </row>
    <row r="90" spans="6:6" ht="15.75">
      <c r="F90" s="543"/>
    </row>
    <row r="91" spans="6:6">
      <c r="F91" s="545"/>
    </row>
    <row r="92" spans="6:6">
      <c r="F92" s="545"/>
    </row>
    <row r="93" spans="6:6">
      <c r="F93" s="545"/>
    </row>
    <row r="94" spans="6:6">
      <c r="F94" s="545"/>
    </row>
    <row r="95" spans="6:6">
      <c r="F95" s="545"/>
    </row>
    <row r="96" spans="6:6">
      <c r="F96" s="545"/>
    </row>
    <row r="97" spans="6:6">
      <c r="F97" s="545"/>
    </row>
    <row r="98" spans="6:6">
      <c r="F98" s="545"/>
    </row>
    <row r="99" spans="6:6">
      <c r="F99" s="545"/>
    </row>
    <row r="100" spans="6:6">
      <c r="F100" s="545"/>
    </row>
    <row r="101" spans="6:6">
      <c r="F101" s="545"/>
    </row>
    <row r="102" spans="6:6">
      <c r="F102" s="545"/>
    </row>
    <row r="103" spans="6:6">
      <c r="F103" s="545"/>
    </row>
    <row r="104" spans="6:6">
      <c r="F104" s="545"/>
    </row>
    <row r="105" spans="6:6">
      <c r="F105" s="545"/>
    </row>
    <row r="106" spans="6:6">
      <c r="F106" s="545"/>
    </row>
    <row r="107" spans="6:6">
      <c r="F107" s="545"/>
    </row>
    <row r="108" spans="6:6">
      <c r="F108" s="545"/>
    </row>
    <row r="109" spans="6:6">
      <c r="F109" s="545"/>
    </row>
    <row r="110" spans="6:6">
      <c r="F110" s="545"/>
    </row>
    <row r="111" spans="6:6">
      <c r="F111" s="545"/>
    </row>
    <row r="112" spans="6:6">
      <c r="F112" s="545"/>
    </row>
    <row r="113" spans="6:6">
      <c r="F113" s="545"/>
    </row>
    <row r="114" spans="6:6">
      <c r="F114" s="545"/>
    </row>
    <row r="115" spans="6:6">
      <c r="F115" s="545"/>
    </row>
    <row r="116" spans="6:6">
      <c r="F116" s="545"/>
    </row>
    <row r="117" spans="6:6">
      <c r="F117" s="545"/>
    </row>
    <row r="118" spans="6:6">
      <c r="F118" s="545"/>
    </row>
    <row r="119" spans="6:6">
      <c r="F119" s="545"/>
    </row>
    <row r="120" spans="6:6">
      <c r="F120" s="545"/>
    </row>
    <row r="121" spans="6:6">
      <c r="F121" s="545"/>
    </row>
    <row r="122" spans="6:6">
      <c r="F122" s="545"/>
    </row>
    <row r="123" spans="6:6">
      <c r="F123" s="545"/>
    </row>
    <row r="124" spans="6:6">
      <c r="F124" s="545"/>
    </row>
    <row r="125" spans="6:6">
      <c r="F125" s="545"/>
    </row>
    <row r="126" spans="6:6">
      <c r="F126" s="545"/>
    </row>
    <row r="127" spans="6:6">
      <c r="F127" s="545"/>
    </row>
    <row r="128" spans="6:6">
      <c r="F128" s="545"/>
    </row>
    <row r="129" spans="6:6">
      <c r="F129" s="545"/>
    </row>
    <row r="130" spans="6:6">
      <c r="F130" s="545"/>
    </row>
    <row r="131" spans="6:6">
      <c r="F131" s="545"/>
    </row>
    <row r="132" spans="6:6">
      <c r="F132" s="545"/>
    </row>
    <row r="133" spans="6:6">
      <c r="F133" s="545"/>
    </row>
    <row r="134" spans="6:6">
      <c r="F134" s="545"/>
    </row>
    <row r="135" spans="6:6">
      <c r="F135" s="545"/>
    </row>
    <row r="136" spans="6:6">
      <c r="F136" s="545"/>
    </row>
    <row r="137" spans="6:6">
      <c r="F137" s="545"/>
    </row>
    <row r="138" spans="6:6">
      <c r="F138" s="545"/>
    </row>
    <row r="139" spans="6:6">
      <c r="F139" s="545"/>
    </row>
    <row r="140" spans="6:6">
      <c r="F140" s="545"/>
    </row>
    <row r="141" spans="6:6">
      <c r="F141" s="545"/>
    </row>
    <row r="142" spans="6:6">
      <c r="F142" s="545"/>
    </row>
    <row r="143" spans="6:6">
      <c r="F143" s="545"/>
    </row>
    <row r="144" spans="6:6">
      <c r="F144" s="545"/>
    </row>
    <row r="145" spans="6:6">
      <c r="F145" s="545"/>
    </row>
    <row r="146" spans="6:6">
      <c r="F146" s="54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E12" sqref="E12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6" width="0" style="537" hidden="1" customWidth="1"/>
    <col min="7" max="16384" width="9.33203125" style="33"/>
  </cols>
  <sheetData>
    <row r="1" spans="1:6" s="408" customFormat="1" ht="21" customHeight="1" thickBot="1">
      <c r="A1" s="407"/>
      <c r="B1" s="409"/>
      <c r="C1" s="453"/>
      <c r="D1" s="453"/>
      <c r="E1" s="531" t="str">
        <f>+CONCATENATE("8.3.1. melléklet a ……/",LEFT(ÖSSZEFÜGGÉSEK!A4,4)+1,". (……) önkormányzati rendelethez")</f>
        <v>8.3.1. melléklet a ……/2015. (……) önkormányzati rendelethez</v>
      </c>
      <c r="F1" s="540"/>
    </row>
    <row r="2" spans="1:6" s="454" customFormat="1" ht="25.5" customHeight="1">
      <c r="A2" s="434" t="s">
        <v>149</v>
      </c>
      <c r="B2" s="688" t="s">
        <v>566</v>
      </c>
      <c r="C2" s="689"/>
      <c r="D2" s="690"/>
      <c r="E2" s="477" t="s">
        <v>52</v>
      </c>
      <c r="F2" s="541"/>
    </row>
    <row r="3" spans="1:6" s="454" customFormat="1" ht="24.75" thickBot="1">
      <c r="A3" s="452" t="s">
        <v>148</v>
      </c>
      <c r="B3" s="685" t="s">
        <v>653</v>
      </c>
      <c r="C3" s="692"/>
      <c r="D3" s="693"/>
      <c r="E3" s="478" t="s">
        <v>49</v>
      </c>
      <c r="F3" s="541"/>
    </row>
    <row r="4" spans="1:6" s="455" customFormat="1" ht="15.95" customHeight="1" thickBot="1">
      <c r="A4" s="410"/>
      <c r="B4" s="410"/>
      <c r="C4" s="411"/>
      <c r="D4" s="411"/>
      <c r="E4" s="411" t="s">
        <v>42</v>
      </c>
      <c r="F4" s="542"/>
    </row>
    <row r="5" spans="1:6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6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  <c r="F6" s="543"/>
    </row>
    <row r="7" spans="1:6" s="456" customFormat="1" ht="15.95" customHeight="1" thickBot="1">
      <c r="A7" s="683" t="s">
        <v>44</v>
      </c>
      <c r="B7" s="684"/>
      <c r="C7" s="684"/>
      <c r="D7" s="684"/>
      <c r="E7" s="696"/>
      <c r="F7" s="543"/>
    </row>
    <row r="8" spans="1:6" s="430" customFormat="1" ht="12" customHeight="1" thickBot="1">
      <c r="A8" s="405" t="s">
        <v>7</v>
      </c>
      <c r="B8" s="468" t="s">
        <v>546</v>
      </c>
      <c r="C8" s="347">
        <v>0</v>
      </c>
      <c r="D8" s="492">
        <v>0</v>
      </c>
      <c r="E8" s="474">
        <v>0</v>
      </c>
      <c r="F8" s="543" t="s">
        <v>678</v>
      </c>
    </row>
    <row r="9" spans="1:6" s="430" customFormat="1" ht="12" customHeight="1">
      <c r="A9" s="479" t="s">
        <v>73</v>
      </c>
      <c r="B9" s="270" t="s">
        <v>335</v>
      </c>
      <c r="C9" s="106">
        <v>0</v>
      </c>
      <c r="D9" s="493">
        <v>0</v>
      </c>
      <c r="E9" s="463">
        <v>0</v>
      </c>
      <c r="F9" s="543" t="s">
        <v>679</v>
      </c>
    </row>
    <row r="10" spans="1:6" s="430" customFormat="1" ht="12" customHeight="1">
      <c r="A10" s="480" t="s">
        <v>74</v>
      </c>
      <c r="B10" s="268" t="s">
        <v>336</v>
      </c>
      <c r="C10" s="344">
        <v>50</v>
      </c>
      <c r="D10" s="494">
        <v>65</v>
      </c>
      <c r="E10" s="114">
        <v>39</v>
      </c>
      <c r="F10" s="543" t="s">
        <v>680</v>
      </c>
    </row>
    <row r="11" spans="1:6" s="430" customFormat="1" ht="12" customHeight="1">
      <c r="A11" s="480" t="s">
        <v>75</v>
      </c>
      <c r="B11" s="268" t="s">
        <v>337</v>
      </c>
      <c r="C11" s="344">
        <v>2790</v>
      </c>
      <c r="D11" s="494">
        <v>1479</v>
      </c>
      <c r="E11" s="114">
        <v>1465</v>
      </c>
      <c r="F11" s="543" t="s">
        <v>681</v>
      </c>
    </row>
    <row r="12" spans="1:6" s="430" customFormat="1" ht="12" customHeight="1">
      <c r="A12" s="480" t="s">
        <v>76</v>
      </c>
      <c r="B12" s="268" t="s">
        <v>338</v>
      </c>
      <c r="C12" s="344">
        <v>2185</v>
      </c>
      <c r="D12" s="494">
        <v>1911</v>
      </c>
      <c r="E12" s="114">
        <v>1904</v>
      </c>
      <c r="F12" s="543" t="s">
        <v>682</v>
      </c>
    </row>
    <row r="13" spans="1:6" s="430" customFormat="1" ht="12" customHeight="1">
      <c r="A13" s="480" t="s">
        <v>109</v>
      </c>
      <c r="B13" s="268" t="s">
        <v>339</v>
      </c>
      <c r="C13" s="344">
        <v>4638</v>
      </c>
      <c r="D13" s="494">
        <v>5738</v>
      </c>
      <c r="E13" s="114">
        <v>5731</v>
      </c>
      <c r="F13" s="543" t="s">
        <v>683</v>
      </c>
    </row>
    <row r="14" spans="1:6" s="430" customFormat="1" ht="12" customHeight="1">
      <c r="A14" s="480" t="s">
        <v>77</v>
      </c>
      <c r="B14" s="268" t="s">
        <v>547</v>
      </c>
      <c r="C14" s="344">
        <v>1387</v>
      </c>
      <c r="D14" s="494">
        <v>2024</v>
      </c>
      <c r="E14" s="114">
        <v>1882</v>
      </c>
      <c r="F14" s="543" t="s">
        <v>684</v>
      </c>
    </row>
    <row r="15" spans="1:6" s="457" customFormat="1" ht="12" customHeight="1">
      <c r="A15" s="480" t="s">
        <v>78</v>
      </c>
      <c r="B15" s="267" t="s">
        <v>548</v>
      </c>
      <c r="C15" s="344">
        <v>0</v>
      </c>
      <c r="D15" s="494">
        <v>0</v>
      </c>
      <c r="E15" s="114">
        <v>0</v>
      </c>
      <c r="F15" s="543" t="s">
        <v>685</v>
      </c>
    </row>
    <row r="16" spans="1:6" s="457" customFormat="1" ht="12" customHeight="1">
      <c r="A16" s="480" t="s">
        <v>86</v>
      </c>
      <c r="B16" s="268" t="s">
        <v>342</v>
      </c>
      <c r="C16" s="107">
        <v>50</v>
      </c>
      <c r="D16" s="495">
        <v>80</v>
      </c>
      <c r="E16" s="462">
        <v>61</v>
      </c>
      <c r="F16" s="543" t="s">
        <v>686</v>
      </c>
    </row>
    <row r="17" spans="1:6" s="430" customFormat="1" ht="12" customHeight="1">
      <c r="A17" s="480" t="s">
        <v>87</v>
      </c>
      <c r="B17" s="268" t="s">
        <v>344</v>
      </c>
      <c r="C17" s="344">
        <v>0</v>
      </c>
      <c r="D17" s="494">
        <v>0</v>
      </c>
      <c r="E17" s="114">
        <v>0</v>
      </c>
      <c r="F17" s="543" t="s">
        <v>687</v>
      </c>
    </row>
    <row r="18" spans="1:6" s="457" customFormat="1" ht="12" customHeight="1" thickBot="1">
      <c r="A18" s="480" t="s">
        <v>88</v>
      </c>
      <c r="B18" s="267" t="s">
        <v>346</v>
      </c>
      <c r="C18" s="346">
        <v>0</v>
      </c>
      <c r="D18" s="115">
        <v>231</v>
      </c>
      <c r="E18" s="458">
        <v>204</v>
      </c>
      <c r="F18" s="543" t="s">
        <v>688</v>
      </c>
    </row>
    <row r="19" spans="1:6" s="457" customFormat="1" ht="12" customHeight="1" thickBot="1">
      <c r="A19" s="405" t="s">
        <v>8</v>
      </c>
      <c r="B19" s="468" t="s">
        <v>549</v>
      </c>
      <c r="C19" s="347">
        <v>273941</v>
      </c>
      <c r="D19" s="492">
        <v>362165</v>
      </c>
      <c r="E19" s="474">
        <v>344232</v>
      </c>
      <c r="F19" s="543" t="s">
        <v>689</v>
      </c>
    </row>
    <row r="20" spans="1:6" s="457" customFormat="1" ht="12" customHeight="1">
      <c r="A20" s="480" t="s">
        <v>79</v>
      </c>
      <c r="B20" s="269" t="s">
        <v>308</v>
      </c>
      <c r="C20" s="344">
        <v>0</v>
      </c>
      <c r="D20" s="494">
        <v>0</v>
      </c>
      <c r="E20" s="114">
        <v>0</v>
      </c>
      <c r="F20" s="543" t="s">
        <v>690</v>
      </c>
    </row>
    <row r="21" spans="1:6" s="457" customFormat="1" ht="12" customHeight="1">
      <c r="A21" s="480" t="s">
        <v>80</v>
      </c>
      <c r="B21" s="268" t="s">
        <v>550</v>
      </c>
      <c r="C21" s="344">
        <v>0</v>
      </c>
      <c r="D21" s="494">
        <v>0</v>
      </c>
      <c r="E21" s="114">
        <v>0</v>
      </c>
      <c r="F21" s="543" t="s">
        <v>691</v>
      </c>
    </row>
    <row r="22" spans="1:6" s="457" customFormat="1" ht="12" customHeight="1">
      <c r="A22" s="480" t="s">
        <v>81</v>
      </c>
      <c r="B22" s="268" t="s">
        <v>551</v>
      </c>
      <c r="C22" s="344">
        <v>9886</v>
      </c>
      <c r="D22" s="494">
        <v>14095</v>
      </c>
      <c r="E22" s="114">
        <v>14006</v>
      </c>
      <c r="F22" s="543" t="s">
        <v>692</v>
      </c>
    </row>
    <row r="23" spans="1:6" s="430" customFormat="1" ht="12" customHeight="1" thickBot="1">
      <c r="A23" s="480" t="s">
        <v>82</v>
      </c>
      <c r="B23" s="268" t="s">
        <v>662</v>
      </c>
      <c r="C23" s="344">
        <v>0</v>
      </c>
      <c r="D23" s="494">
        <v>0</v>
      </c>
      <c r="E23" s="114">
        <v>0</v>
      </c>
      <c r="F23" s="543" t="s">
        <v>693</v>
      </c>
    </row>
    <row r="24" spans="1:6" s="430" customFormat="1" ht="12" customHeight="1" thickBot="1">
      <c r="A24" s="467" t="s">
        <v>9</v>
      </c>
      <c r="B24" s="288" t="s">
        <v>126</v>
      </c>
      <c r="C24" s="42">
        <v>19180</v>
      </c>
      <c r="D24" s="496">
        <v>17045</v>
      </c>
      <c r="E24" s="473">
        <v>16731</v>
      </c>
      <c r="F24" s="543" t="s">
        <v>694</v>
      </c>
    </row>
    <row r="25" spans="1:6" s="430" customFormat="1" ht="12" customHeight="1" thickBot="1">
      <c r="A25" s="467" t="s">
        <v>10</v>
      </c>
      <c r="B25" s="288" t="s">
        <v>552</v>
      </c>
      <c r="C25" s="347">
        <v>273941</v>
      </c>
      <c r="D25" s="492">
        <v>362165</v>
      </c>
      <c r="E25" s="474">
        <v>344232</v>
      </c>
      <c r="F25" s="543" t="s">
        <v>695</v>
      </c>
    </row>
    <row r="26" spans="1:6" s="430" customFormat="1" ht="12" customHeight="1">
      <c r="A26" s="481" t="s">
        <v>322</v>
      </c>
      <c r="B26" s="482" t="s">
        <v>550</v>
      </c>
      <c r="C26" s="103">
        <v>0</v>
      </c>
      <c r="D26" s="487">
        <v>0</v>
      </c>
      <c r="E26" s="461">
        <v>0</v>
      </c>
      <c r="F26" s="543" t="s">
        <v>696</v>
      </c>
    </row>
    <row r="27" spans="1:6" s="430" customFormat="1" ht="12" customHeight="1">
      <c r="A27" s="481" t="s">
        <v>328</v>
      </c>
      <c r="B27" s="483" t="s">
        <v>553</v>
      </c>
      <c r="C27" s="348">
        <v>0</v>
      </c>
      <c r="D27" s="497">
        <v>10174</v>
      </c>
      <c r="E27" s="460">
        <v>10173</v>
      </c>
      <c r="F27" s="543" t="s">
        <v>697</v>
      </c>
    </row>
    <row r="28" spans="1:6" s="430" customFormat="1" ht="12" customHeight="1" thickBot="1">
      <c r="A28" s="480" t="s">
        <v>330</v>
      </c>
      <c r="B28" s="484" t="s">
        <v>663</v>
      </c>
      <c r="C28" s="464">
        <v>0</v>
      </c>
      <c r="D28" s="498">
        <v>0</v>
      </c>
      <c r="E28" s="459">
        <v>0</v>
      </c>
      <c r="F28" s="543" t="s">
        <v>698</v>
      </c>
    </row>
    <row r="29" spans="1:6" s="430" customFormat="1" ht="12" customHeight="1" thickBot="1">
      <c r="A29" s="467" t="s">
        <v>11</v>
      </c>
      <c r="B29" s="288" t="s">
        <v>554</v>
      </c>
      <c r="C29" s="347">
        <v>273941</v>
      </c>
      <c r="D29" s="492">
        <v>362165</v>
      </c>
      <c r="E29" s="474">
        <v>344232</v>
      </c>
      <c r="F29" s="543" t="s">
        <v>699</v>
      </c>
    </row>
    <row r="30" spans="1:6" s="430" customFormat="1" ht="12" customHeight="1">
      <c r="A30" s="481" t="s">
        <v>66</v>
      </c>
      <c r="B30" s="482" t="s">
        <v>348</v>
      </c>
      <c r="C30" s="103">
        <v>0</v>
      </c>
      <c r="D30" s="487">
        <v>0</v>
      </c>
      <c r="E30" s="461">
        <v>0</v>
      </c>
      <c r="F30" s="543" t="s">
        <v>700</v>
      </c>
    </row>
    <row r="31" spans="1:6" s="430" customFormat="1" ht="12" customHeight="1">
      <c r="A31" s="481" t="s">
        <v>67</v>
      </c>
      <c r="B31" s="483" t="s">
        <v>349</v>
      </c>
      <c r="C31" s="348">
        <v>0</v>
      </c>
      <c r="D31" s="497">
        <v>0</v>
      </c>
      <c r="E31" s="460">
        <v>0</v>
      </c>
      <c r="F31" s="543" t="s">
        <v>701</v>
      </c>
    </row>
    <row r="32" spans="1:6" s="430" customFormat="1" ht="12" customHeight="1" thickBot="1">
      <c r="A32" s="480" t="s">
        <v>68</v>
      </c>
      <c r="B32" s="466" t="s">
        <v>351</v>
      </c>
      <c r="C32" s="464">
        <v>0</v>
      </c>
      <c r="D32" s="498">
        <v>0</v>
      </c>
      <c r="E32" s="459">
        <v>0</v>
      </c>
      <c r="F32" s="543" t="s">
        <v>702</v>
      </c>
    </row>
    <row r="33" spans="1:6" s="430" customFormat="1" ht="12" customHeight="1" thickBot="1">
      <c r="A33" s="467" t="s">
        <v>12</v>
      </c>
      <c r="B33" s="288" t="s">
        <v>476</v>
      </c>
      <c r="C33" s="42">
        <v>0</v>
      </c>
      <c r="D33" s="496">
        <v>150</v>
      </c>
      <c r="E33" s="473">
        <v>91</v>
      </c>
      <c r="F33" s="543" t="s">
        <v>703</v>
      </c>
    </row>
    <row r="34" spans="1:6" s="430" customFormat="1" ht="12" customHeight="1" thickBot="1">
      <c r="A34" s="467" t="s">
        <v>13</v>
      </c>
      <c r="B34" s="288" t="s">
        <v>555</v>
      </c>
      <c r="C34" s="42">
        <v>9218</v>
      </c>
      <c r="D34" s="496">
        <v>5356</v>
      </c>
      <c r="E34" s="473">
        <v>4461</v>
      </c>
      <c r="F34" s="543" t="s">
        <v>704</v>
      </c>
    </row>
    <row r="35" spans="1:6" s="430" customFormat="1" ht="12" customHeight="1" thickBot="1">
      <c r="A35" s="405" t="s">
        <v>14</v>
      </c>
      <c r="B35" s="288" t="s">
        <v>556</v>
      </c>
      <c r="C35" s="347">
        <v>273941</v>
      </c>
      <c r="D35" s="492">
        <v>362165</v>
      </c>
      <c r="E35" s="474">
        <v>344232</v>
      </c>
      <c r="F35" s="543" t="s">
        <v>705</v>
      </c>
    </row>
    <row r="36" spans="1:6" s="457" customFormat="1" ht="12" customHeight="1" thickBot="1">
      <c r="A36" s="469" t="s">
        <v>15</v>
      </c>
      <c r="B36" s="288" t="s">
        <v>557</v>
      </c>
      <c r="C36" s="347">
        <v>273941</v>
      </c>
      <c r="D36" s="492">
        <v>362165</v>
      </c>
      <c r="E36" s="474">
        <v>344232</v>
      </c>
      <c r="F36" s="543" t="s">
        <v>706</v>
      </c>
    </row>
    <row r="37" spans="1:6" s="457" customFormat="1" ht="15" customHeight="1">
      <c r="A37" s="481" t="s">
        <v>558</v>
      </c>
      <c r="B37" s="482" t="s">
        <v>171</v>
      </c>
      <c r="C37" s="103">
        <v>0</v>
      </c>
      <c r="D37" s="487">
        <v>6189</v>
      </c>
      <c r="E37" s="461">
        <v>6189</v>
      </c>
      <c r="F37" s="543" t="s">
        <v>707</v>
      </c>
    </row>
    <row r="38" spans="1:6" s="457" customFormat="1" ht="15" customHeight="1">
      <c r="A38" s="481" t="s">
        <v>559</v>
      </c>
      <c r="B38" s="483" t="s">
        <v>3</v>
      </c>
      <c r="C38" s="348">
        <v>0</v>
      </c>
      <c r="D38" s="497">
        <v>0</v>
      </c>
      <c r="E38" s="460">
        <v>0</v>
      </c>
      <c r="F38" s="543" t="s">
        <v>708</v>
      </c>
    </row>
    <row r="39" spans="1:6" ht="16.5" thickBot="1">
      <c r="A39" s="480" t="s">
        <v>560</v>
      </c>
      <c r="B39" s="466" t="s">
        <v>561</v>
      </c>
      <c r="C39" s="464">
        <v>0</v>
      </c>
      <c r="D39" s="498">
        <v>0</v>
      </c>
      <c r="E39" s="459">
        <v>0</v>
      </c>
      <c r="F39" s="543" t="s">
        <v>709</v>
      </c>
    </row>
    <row r="40" spans="1:6" s="456" customFormat="1" ht="16.5" customHeight="1" thickBot="1">
      <c r="A40" s="469" t="s">
        <v>16</v>
      </c>
      <c r="B40" s="470" t="s">
        <v>562</v>
      </c>
      <c r="C40" s="109">
        <v>273941</v>
      </c>
      <c r="D40" s="499">
        <v>362165</v>
      </c>
      <c r="E40" s="475">
        <v>344232</v>
      </c>
      <c r="F40" s="543" t="s">
        <v>710</v>
      </c>
    </row>
    <row r="41" spans="1:6" s="246" customFormat="1" ht="12" customHeight="1">
      <c r="A41" s="413"/>
      <c r="B41" s="414"/>
      <c r="C41" s="428"/>
      <c r="D41" s="428"/>
      <c r="E41" s="428"/>
      <c r="F41" s="543"/>
    </row>
    <row r="42" spans="1:6" ht="12" customHeight="1" thickBot="1">
      <c r="A42" s="415"/>
      <c r="B42" s="416"/>
      <c r="C42" s="429"/>
      <c r="D42" s="429"/>
      <c r="E42" s="429"/>
      <c r="F42" s="543"/>
    </row>
    <row r="43" spans="1:6" ht="12" customHeight="1" thickBot="1">
      <c r="A43" s="683" t="s">
        <v>45</v>
      </c>
      <c r="B43" s="684"/>
      <c r="C43" s="684"/>
      <c r="D43" s="684"/>
      <c r="E43" s="696"/>
      <c r="F43" s="456"/>
    </row>
    <row r="44" spans="1:6" ht="12" customHeight="1" thickBot="1">
      <c r="A44" s="467" t="s">
        <v>7</v>
      </c>
      <c r="B44" s="288" t="s">
        <v>563</v>
      </c>
      <c r="C44" s="347">
        <v>0</v>
      </c>
      <c r="D44" s="347">
        <v>0</v>
      </c>
      <c r="E44" s="474">
        <v>0</v>
      </c>
      <c r="F44" s="543" t="s">
        <v>678</v>
      </c>
    </row>
    <row r="45" spans="1:6" ht="12" customHeight="1">
      <c r="A45" s="480" t="s">
        <v>73</v>
      </c>
      <c r="B45" s="269" t="s">
        <v>37</v>
      </c>
      <c r="C45" s="103">
        <v>15923</v>
      </c>
      <c r="D45" s="103">
        <v>21752</v>
      </c>
      <c r="E45" s="461">
        <v>19649</v>
      </c>
      <c r="F45" s="543" t="s">
        <v>679</v>
      </c>
    </row>
    <row r="46" spans="1:6" ht="12" customHeight="1">
      <c r="A46" s="480" t="s">
        <v>74</v>
      </c>
      <c r="B46" s="268" t="s">
        <v>135</v>
      </c>
      <c r="C46" s="341">
        <v>4339</v>
      </c>
      <c r="D46" s="341">
        <v>4688</v>
      </c>
      <c r="E46" s="485">
        <v>3729</v>
      </c>
      <c r="F46" s="543" t="s">
        <v>680</v>
      </c>
    </row>
    <row r="47" spans="1:6" ht="12" customHeight="1">
      <c r="A47" s="480" t="s">
        <v>75</v>
      </c>
      <c r="B47" s="268" t="s">
        <v>102</v>
      </c>
      <c r="C47" s="341">
        <v>35139</v>
      </c>
      <c r="D47" s="341">
        <v>39567</v>
      </c>
      <c r="E47" s="485">
        <v>32954</v>
      </c>
      <c r="F47" s="543" t="s">
        <v>681</v>
      </c>
    </row>
    <row r="48" spans="1:6" s="246" customFormat="1" ht="12" customHeight="1">
      <c r="A48" s="480" t="s">
        <v>76</v>
      </c>
      <c r="B48" s="268" t="s">
        <v>136</v>
      </c>
      <c r="C48" s="341">
        <v>2219</v>
      </c>
      <c r="D48" s="341">
        <v>4072</v>
      </c>
      <c r="E48" s="485">
        <v>3591</v>
      </c>
      <c r="F48" s="543" t="s">
        <v>682</v>
      </c>
    </row>
    <row r="49" spans="1:6" ht="12" customHeight="1" thickBot="1">
      <c r="A49" s="480" t="s">
        <v>109</v>
      </c>
      <c r="B49" s="268" t="s">
        <v>137</v>
      </c>
      <c r="C49" s="341">
        <v>8224</v>
      </c>
      <c r="D49" s="341">
        <v>12286</v>
      </c>
      <c r="E49" s="485">
        <v>7057</v>
      </c>
      <c r="F49" s="543" t="s">
        <v>683</v>
      </c>
    </row>
    <row r="50" spans="1:6" ht="12" customHeight="1" thickBot="1">
      <c r="A50" s="467" t="s">
        <v>8</v>
      </c>
      <c r="B50" s="288" t="s">
        <v>564</v>
      </c>
      <c r="C50" s="347">
        <v>273941</v>
      </c>
      <c r="D50" s="347">
        <v>362165</v>
      </c>
      <c r="E50" s="474">
        <v>344232</v>
      </c>
      <c r="F50" s="543" t="s">
        <v>684</v>
      </c>
    </row>
    <row r="51" spans="1:6" ht="12" customHeight="1">
      <c r="A51" s="480" t="s">
        <v>79</v>
      </c>
      <c r="B51" s="269" t="s">
        <v>161</v>
      </c>
      <c r="C51" s="103">
        <v>2775</v>
      </c>
      <c r="D51" s="103">
        <v>15433</v>
      </c>
      <c r="E51" s="461">
        <v>14885</v>
      </c>
      <c r="F51" s="543" t="s">
        <v>685</v>
      </c>
    </row>
    <row r="52" spans="1:6" ht="12" customHeight="1">
      <c r="A52" s="480" t="s">
        <v>80</v>
      </c>
      <c r="B52" s="268" t="s">
        <v>139</v>
      </c>
      <c r="C52" s="341">
        <v>0</v>
      </c>
      <c r="D52" s="341">
        <v>0</v>
      </c>
      <c r="E52" s="485">
        <v>0</v>
      </c>
      <c r="F52" s="543" t="s">
        <v>686</v>
      </c>
    </row>
    <row r="53" spans="1:6" ht="15" customHeight="1">
      <c r="A53" s="480" t="s">
        <v>81</v>
      </c>
      <c r="B53" s="268" t="s">
        <v>46</v>
      </c>
      <c r="C53" s="341">
        <v>6500</v>
      </c>
      <c r="D53" s="341">
        <v>2100</v>
      </c>
      <c r="E53" s="485">
        <v>1699</v>
      </c>
      <c r="F53" s="543" t="s">
        <v>687</v>
      </c>
    </row>
    <row r="54" spans="1:6" ht="16.5" thickBot="1">
      <c r="A54" s="480" t="s">
        <v>82</v>
      </c>
      <c r="B54" s="268" t="s">
        <v>664</v>
      </c>
      <c r="C54" s="341">
        <v>0</v>
      </c>
      <c r="D54" s="341">
        <v>0</v>
      </c>
      <c r="E54" s="485">
        <v>0</v>
      </c>
      <c r="F54" s="543" t="s">
        <v>688</v>
      </c>
    </row>
    <row r="55" spans="1:6" ht="15" customHeight="1" thickBot="1">
      <c r="A55" s="467" t="s">
        <v>9</v>
      </c>
      <c r="B55" s="471" t="s">
        <v>565</v>
      </c>
      <c r="C55" s="109">
        <v>0</v>
      </c>
      <c r="D55" s="109">
        <v>0</v>
      </c>
      <c r="E55" s="475">
        <v>0</v>
      </c>
      <c r="F55" s="543" t="s">
        <v>689</v>
      </c>
    </row>
    <row r="56" spans="1:6" ht="16.5" thickBot="1">
      <c r="C56" s="476"/>
      <c r="D56" s="476"/>
      <c r="E56" s="476"/>
      <c r="F56" s="543"/>
    </row>
    <row r="57" spans="1:6" ht="16.5" thickBot="1">
      <c r="A57" s="417" t="s">
        <v>652</v>
      </c>
      <c r="B57" s="418"/>
      <c r="C57" s="112"/>
      <c r="D57" s="112"/>
      <c r="E57" s="465"/>
      <c r="F57" s="543"/>
    </row>
    <row r="58" spans="1:6" ht="16.5" thickBot="1">
      <c r="A58" s="417" t="s">
        <v>151</v>
      </c>
      <c r="B58" s="418"/>
      <c r="C58" s="112"/>
      <c r="D58" s="112"/>
      <c r="E58" s="465"/>
      <c r="F58" s="543"/>
    </row>
    <row r="59" spans="1:6" ht="15.75">
      <c r="F59" s="543"/>
    </row>
    <row r="60" spans="1:6" ht="15.75">
      <c r="F60" s="543"/>
    </row>
    <row r="61" spans="1:6" ht="15.75">
      <c r="F61" s="543"/>
    </row>
    <row r="62" spans="1:6" ht="15.75">
      <c r="F62" s="543"/>
    </row>
    <row r="63" spans="1:6" ht="15.75">
      <c r="F63" s="543"/>
    </row>
    <row r="64" spans="1:6" ht="15.75">
      <c r="F64" s="543"/>
    </row>
    <row r="65" spans="6:6" ht="15.75">
      <c r="F65" s="543"/>
    </row>
    <row r="66" spans="6:6" ht="15.75">
      <c r="F66" s="543"/>
    </row>
    <row r="67" spans="6:6" ht="15.75">
      <c r="F67" s="543"/>
    </row>
    <row r="68" spans="6:6" ht="15.75">
      <c r="F68" s="543"/>
    </row>
    <row r="69" spans="6:6" ht="15.75">
      <c r="F69" s="543"/>
    </row>
    <row r="70" spans="6:6" ht="15.75">
      <c r="F70" s="543"/>
    </row>
    <row r="71" spans="6:6" ht="15.75">
      <c r="F71" s="543"/>
    </row>
    <row r="72" spans="6:6" ht="15.75">
      <c r="F72" s="543"/>
    </row>
    <row r="73" spans="6:6" ht="15.75">
      <c r="F73" s="543"/>
    </row>
    <row r="74" spans="6:6" ht="15.75">
      <c r="F74" s="543"/>
    </row>
    <row r="75" spans="6:6" ht="15.75">
      <c r="F75" s="543"/>
    </row>
    <row r="76" spans="6:6" ht="15.75">
      <c r="F76" s="543"/>
    </row>
    <row r="77" spans="6:6" ht="15.75">
      <c r="F77" s="543"/>
    </row>
    <row r="78" spans="6:6" ht="15.75">
      <c r="F78" s="543"/>
    </row>
    <row r="79" spans="6:6" ht="15.75">
      <c r="F79" s="543"/>
    </row>
    <row r="80" spans="6:6" ht="15.75">
      <c r="F80" s="543"/>
    </row>
    <row r="81" spans="6:6" ht="15.75">
      <c r="F81" s="543"/>
    </row>
    <row r="82" spans="6:6" ht="15.75">
      <c r="F82" s="543"/>
    </row>
    <row r="83" spans="6:6" ht="15.75">
      <c r="F83" s="543"/>
    </row>
    <row r="84" spans="6:6" ht="15.75">
      <c r="F84" s="543"/>
    </row>
    <row r="85" spans="6:6" ht="15.75">
      <c r="F85" s="543"/>
    </row>
    <row r="86" spans="6:6" ht="15.75">
      <c r="F86" s="543"/>
    </row>
    <row r="87" spans="6:6" ht="15.75">
      <c r="F87" s="543"/>
    </row>
    <row r="88" spans="6:6" ht="15">
      <c r="F88" s="544"/>
    </row>
    <row r="90" spans="6:6" ht="15.75">
      <c r="F90" s="543"/>
    </row>
    <row r="91" spans="6:6">
      <c r="F91" s="545"/>
    </row>
    <row r="92" spans="6:6">
      <c r="F92" s="545"/>
    </row>
    <row r="93" spans="6:6">
      <c r="F93" s="545"/>
    </row>
    <row r="94" spans="6:6">
      <c r="F94" s="545"/>
    </row>
    <row r="95" spans="6:6">
      <c r="F95" s="545"/>
    </row>
    <row r="96" spans="6:6">
      <c r="F96" s="545"/>
    </row>
    <row r="97" spans="6:6">
      <c r="F97" s="545"/>
    </row>
    <row r="98" spans="6:6">
      <c r="F98" s="545"/>
    </row>
    <row r="99" spans="6:6">
      <c r="F99" s="545"/>
    </row>
    <row r="100" spans="6:6">
      <c r="F100" s="545"/>
    </row>
    <row r="101" spans="6:6">
      <c r="F101" s="545"/>
    </row>
    <row r="102" spans="6:6">
      <c r="F102" s="545"/>
    </row>
    <row r="103" spans="6:6">
      <c r="F103" s="545"/>
    </row>
    <row r="104" spans="6:6">
      <c r="F104" s="545"/>
    </row>
    <row r="105" spans="6:6">
      <c r="F105" s="545"/>
    </row>
    <row r="106" spans="6:6">
      <c r="F106" s="545"/>
    </row>
    <row r="107" spans="6:6">
      <c r="F107" s="545"/>
    </row>
    <row r="108" spans="6:6">
      <c r="F108" s="545"/>
    </row>
    <row r="109" spans="6:6">
      <c r="F109" s="545"/>
    </row>
    <row r="110" spans="6:6">
      <c r="F110" s="545"/>
    </row>
    <row r="111" spans="6:6">
      <c r="F111" s="545"/>
    </row>
    <row r="112" spans="6:6">
      <c r="F112" s="545"/>
    </row>
    <row r="113" spans="6:6">
      <c r="F113" s="545"/>
    </row>
    <row r="114" spans="6:6">
      <c r="F114" s="545"/>
    </row>
    <row r="115" spans="6:6">
      <c r="F115" s="545"/>
    </row>
    <row r="116" spans="6:6">
      <c r="F116" s="545"/>
    </row>
    <row r="117" spans="6:6">
      <c r="F117" s="545"/>
    </row>
    <row r="118" spans="6:6">
      <c r="F118" s="545"/>
    </row>
    <row r="119" spans="6:6">
      <c r="F119" s="545"/>
    </row>
    <row r="120" spans="6:6">
      <c r="F120" s="545"/>
    </row>
    <row r="121" spans="6:6">
      <c r="F121" s="545"/>
    </row>
    <row r="122" spans="6:6">
      <c r="F122" s="545"/>
    </row>
    <row r="123" spans="6:6">
      <c r="F123" s="545"/>
    </row>
    <row r="124" spans="6:6">
      <c r="F124" s="545"/>
    </row>
    <row r="125" spans="6:6">
      <c r="F125" s="545"/>
    </row>
    <row r="126" spans="6:6">
      <c r="F126" s="545"/>
    </row>
    <row r="127" spans="6:6">
      <c r="F127" s="545"/>
    </row>
    <row r="128" spans="6:6">
      <c r="F128" s="545"/>
    </row>
    <row r="129" spans="6:6">
      <c r="F129" s="545"/>
    </row>
    <row r="130" spans="6:6">
      <c r="F130" s="545"/>
    </row>
    <row r="131" spans="6:6">
      <c r="F131" s="545"/>
    </row>
    <row r="132" spans="6:6">
      <c r="F132" s="545"/>
    </row>
    <row r="133" spans="6:6">
      <c r="F133" s="545"/>
    </row>
    <row r="134" spans="6:6">
      <c r="F134" s="545"/>
    </row>
    <row r="135" spans="6:6">
      <c r="F135" s="545"/>
    </row>
    <row r="136" spans="6:6">
      <c r="F136" s="545"/>
    </row>
    <row r="137" spans="6:6">
      <c r="F137" s="545"/>
    </row>
    <row r="138" spans="6:6">
      <c r="F138" s="545"/>
    </row>
    <row r="139" spans="6:6">
      <c r="F139" s="545"/>
    </row>
    <row r="140" spans="6:6">
      <c r="F140" s="545"/>
    </row>
    <row r="141" spans="6:6">
      <c r="F141" s="545"/>
    </row>
    <row r="142" spans="6:6">
      <c r="F142" s="545"/>
    </row>
    <row r="143" spans="6:6">
      <c r="F143" s="545"/>
    </row>
    <row r="144" spans="6:6">
      <c r="F144" s="545"/>
    </row>
    <row r="145" spans="6:6">
      <c r="F145" s="545"/>
    </row>
    <row r="146" spans="6:6">
      <c r="F146" s="54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16384" width="9.33203125" style="33"/>
  </cols>
  <sheetData>
    <row r="1" spans="1:5" s="408" customFormat="1" ht="21" customHeight="1" thickBot="1">
      <c r="A1" s="407"/>
      <c r="B1" s="409"/>
      <c r="C1" s="453"/>
      <c r="D1" s="453"/>
      <c r="E1" s="531" t="str">
        <f>+CONCATENATE("8.3.2. melléklet a ……/",LEFT(ÖSSZEFÜGGÉSEK!A4,4)+1,". (……) önkormányzati rendelethez")</f>
        <v>8.3.2. melléklet a ……/2015. (……) önkormányzati rendelethez</v>
      </c>
    </row>
    <row r="2" spans="1:5" s="454" customFormat="1" ht="25.5" customHeight="1">
      <c r="A2" s="434" t="s">
        <v>149</v>
      </c>
      <c r="B2" s="688" t="s">
        <v>566</v>
      </c>
      <c r="C2" s="689"/>
      <c r="D2" s="690"/>
      <c r="E2" s="477" t="s">
        <v>52</v>
      </c>
    </row>
    <row r="3" spans="1:5" s="454" customFormat="1" ht="24.75" thickBot="1">
      <c r="A3" s="452" t="s">
        <v>148</v>
      </c>
      <c r="B3" s="685" t="s">
        <v>655</v>
      </c>
      <c r="C3" s="692"/>
      <c r="D3" s="693"/>
      <c r="E3" s="478" t="s">
        <v>50</v>
      </c>
    </row>
    <row r="4" spans="1:5" s="455" customFormat="1" ht="15.95" customHeight="1" thickBot="1">
      <c r="A4" s="410"/>
      <c r="B4" s="410"/>
      <c r="C4" s="411"/>
      <c r="D4" s="411"/>
      <c r="E4" s="411" t="s">
        <v>42</v>
      </c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</row>
    <row r="7" spans="1:5" s="456" customFormat="1" ht="15.95" customHeight="1" thickBot="1">
      <c r="A7" s="683" t="s">
        <v>44</v>
      </c>
      <c r="B7" s="684"/>
      <c r="C7" s="684"/>
      <c r="D7" s="684"/>
      <c r="E7" s="696"/>
    </row>
    <row r="8" spans="1:5" s="430" customFormat="1" ht="12" customHeight="1" thickBot="1">
      <c r="A8" s="405" t="s">
        <v>7</v>
      </c>
      <c r="B8" s="468" t="s">
        <v>546</v>
      </c>
      <c r="C8" s="347">
        <f>SUM(C9:C18)</f>
        <v>0</v>
      </c>
      <c r="D8" s="492">
        <f>SUM(D9:D18)</f>
        <v>0</v>
      </c>
      <c r="E8" s="474">
        <f>SUM(E9:E18)</f>
        <v>0</v>
      </c>
    </row>
    <row r="9" spans="1:5" s="430" customFormat="1" ht="12" customHeight="1">
      <c r="A9" s="479" t="s">
        <v>73</v>
      </c>
      <c r="B9" s="270" t="s">
        <v>335</v>
      </c>
      <c r="C9" s="106"/>
      <c r="D9" s="493"/>
      <c r="E9" s="463"/>
    </row>
    <row r="10" spans="1:5" s="430" customFormat="1" ht="12" customHeight="1">
      <c r="A10" s="480" t="s">
        <v>74</v>
      </c>
      <c r="B10" s="268" t="s">
        <v>336</v>
      </c>
      <c r="C10" s="344"/>
      <c r="D10" s="494"/>
      <c r="E10" s="114"/>
    </row>
    <row r="11" spans="1:5" s="430" customFormat="1" ht="12" customHeight="1">
      <c r="A11" s="480" t="s">
        <v>75</v>
      </c>
      <c r="B11" s="268" t="s">
        <v>337</v>
      </c>
      <c r="C11" s="344"/>
      <c r="D11" s="494"/>
      <c r="E11" s="114"/>
    </row>
    <row r="12" spans="1:5" s="430" customFormat="1" ht="12" customHeight="1">
      <c r="A12" s="480" t="s">
        <v>76</v>
      </c>
      <c r="B12" s="268" t="s">
        <v>338</v>
      </c>
      <c r="C12" s="344"/>
      <c r="D12" s="494"/>
      <c r="E12" s="114"/>
    </row>
    <row r="13" spans="1:5" s="430" customFormat="1" ht="12" customHeight="1">
      <c r="A13" s="480" t="s">
        <v>109</v>
      </c>
      <c r="B13" s="268" t="s">
        <v>339</v>
      </c>
      <c r="C13" s="344"/>
      <c r="D13" s="494"/>
      <c r="E13" s="114"/>
    </row>
    <row r="14" spans="1:5" s="430" customFormat="1" ht="12" customHeight="1">
      <c r="A14" s="480" t="s">
        <v>77</v>
      </c>
      <c r="B14" s="268" t="s">
        <v>547</v>
      </c>
      <c r="C14" s="344"/>
      <c r="D14" s="494"/>
      <c r="E14" s="114"/>
    </row>
    <row r="15" spans="1:5" s="457" customFormat="1" ht="12" customHeight="1">
      <c r="A15" s="480" t="s">
        <v>78</v>
      </c>
      <c r="B15" s="267" t="s">
        <v>548</v>
      </c>
      <c r="C15" s="344"/>
      <c r="D15" s="494"/>
      <c r="E15" s="114"/>
    </row>
    <row r="16" spans="1:5" s="457" customFormat="1" ht="12" customHeight="1">
      <c r="A16" s="480" t="s">
        <v>86</v>
      </c>
      <c r="B16" s="268" t="s">
        <v>342</v>
      </c>
      <c r="C16" s="107"/>
      <c r="D16" s="495"/>
      <c r="E16" s="462"/>
    </row>
    <row r="17" spans="1:5" s="430" customFormat="1" ht="12" customHeight="1">
      <c r="A17" s="480" t="s">
        <v>87</v>
      </c>
      <c r="B17" s="268" t="s">
        <v>344</v>
      </c>
      <c r="C17" s="344"/>
      <c r="D17" s="494"/>
      <c r="E17" s="114"/>
    </row>
    <row r="18" spans="1:5" s="457" customFormat="1" ht="12" customHeight="1" thickBot="1">
      <c r="A18" s="480" t="s">
        <v>88</v>
      </c>
      <c r="B18" s="267" t="s">
        <v>346</v>
      </c>
      <c r="C18" s="346"/>
      <c r="D18" s="115"/>
      <c r="E18" s="458"/>
    </row>
    <row r="19" spans="1:5" s="457" customFormat="1" ht="12" customHeight="1" thickBot="1">
      <c r="A19" s="405" t="s">
        <v>8</v>
      </c>
      <c r="B19" s="468" t="s">
        <v>549</v>
      </c>
      <c r="C19" s="347">
        <f>SUM(C20:C22)</f>
        <v>0</v>
      </c>
      <c r="D19" s="492">
        <f>SUM(D20:D22)</f>
        <v>0</v>
      </c>
      <c r="E19" s="474">
        <f>SUM(E20:E22)</f>
        <v>0</v>
      </c>
    </row>
    <row r="20" spans="1:5" s="457" customFormat="1" ht="12" customHeight="1">
      <c r="A20" s="480" t="s">
        <v>79</v>
      </c>
      <c r="B20" s="269" t="s">
        <v>308</v>
      </c>
      <c r="C20" s="344"/>
      <c r="D20" s="494"/>
      <c r="E20" s="114"/>
    </row>
    <row r="21" spans="1:5" s="457" customFormat="1" ht="12" customHeight="1">
      <c r="A21" s="480" t="s">
        <v>80</v>
      </c>
      <c r="B21" s="268" t="s">
        <v>550</v>
      </c>
      <c r="C21" s="344"/>
      <c r="D21" s="494"/>
      <c r="E21" s="114"/>
    </row>
    <row r="22" spans="1:5" s="457" customFormat="1" ht="12" customHeight="1">
      <c r="A22" s="480" t="s">
        <v>81</v>
      </c>
      <c r="B22" s="268" t="s">
        <v>551</v>
      </c>
      <c r="C22" s="344"/>
      <c r="D22" s="494"/>
      <c r="E22" s="114"/>
    </row>
    <row r="23" spans="1:5" s="430" customFormat="1" ht="12" customHeight="1" thickBot="1">
      <c r="A23" s="480" t="s">
        <v>82</v>
      </c>
      <c r="B23" s="268" t="s">
        <v>662</v>
      </c>
      <c r="C23" s="344"/>
      <c r="D23" s="494"/>
      <c r="E23" s="114"/>
    </row>
    <row r="24" spans="1:5" s="430" customFormat="1" ht="12" customHeight="1" thickBot="1">
      <c r="A24" s="467" t="s">
        <v>9</v>
      </c>
      <c r="B24" s="288" t="s">
        <v>126</v>
      </c>
      <c r="C24" s="42"/>
      <c r="D24" s="496"/>
      <c r="E24" s="473"/>
    </row>
    <row r="25" spans="1:5" s="430" customFormat="1" ht="12" customHeight="1" thickBot="1">
      <c r="A25" s="467" t="s">
        <v>10</v>
      </c>
      <c r="B25" s="288" t="s">
        <v>552</v>
      </c>
      <c r="C25" s="347">
        <f>+C26+C27</f>
        <v>0</v>
      </c>
      <c r="D25" s="492">
        <f>+D26+D27</f>
        <v>0</v>
      </c>
      <c r="E25" s="474">
        <f>+E26+E27</f>
        <v>0</v>
      </c>
    </row>
    <row r="26" spans="1:5" s="430" customFormat="1" ht="12" customHeight="1">
      <c r="A26" s="481" t="s">
        <v>322</v>
      </c>
      <c r="B26" s="482" t="s">
        <v>550</v>
      </c>
      <c r="C26" s="103"/>
      <c r="D26" s="487"/>
      <c r="E26" s="461"/>
    </row>
    <row r="27" spans="1:5" s="430" customFormat="1" ht="12" customHeight="1">
      <c r="A27" s="481" t="s">
        <v>328</v>
      </c>
      <c r="B27" s="483" t="s">
        <v>553</v>
      </c>
      <c r="C27" s="348"/>
      <c r="D27" s="497"/>
      <c r="E27" s="460"/>
    </row>
    <row r="28" spans="1:5" s="430" customFormat="1" ht="12" customHeight="1" thickBot="1">
      <c r="A28" s="480" t="s">
        <v>330</v>
      </c>
      <c r="B28" s="484" t="s">
        <v>663</v>
      </c>
      <c r="C28" s="464"/>
      <c r="D28" s="498"/>
      <c r="E28" s="459"/>
    </row>
    <row r="29" spans="1:5" s="430" customFormat="1" ht="12" customHeight="1" thickBot="1">
      <c r="A29" s="467" t="s">
        <v>11</v>
      </c>
      <c r="B29" s="288" t="s">
        <v>554</v>
      </c>
      <c r="C29" s="347">
        <f>+C30+C31+C32</f>
        <v>0</v>
      </c>
      <c r="D29" s="492">
        <f>+D30+D31+D32</f>
        <v>0</v>
      </c>
      <c r="E29" s="474">
        <f>+E30+E31+E32</f>
        <v>0</v>
      </c>
    </row>
    <row r="30" spans="1:5" s="430" customFormat="1" ht="12" customHeight="1">
      <c r="A30" s="481" t="s">
        <v>66</v>
      </c>
      <c r="B30" s="482" t="s">
        <v>348</v>
      </c>
      <c r="C30" s="103"/>
      <c r="D30" s="487"/>
      <c r="E30" s="461"/>
    </row>
    <row r="31" spans="1:5" s="430" customFormat="1" ht="12" customHeight="1">
      <c r="A31" s="481" t="s">
        <v>67</v>
      </c>
      <c r="B31" s="483" t="s">
        <v>349</v>
      </c>
      <c r="C31" s="348"/>
      <c r="D31" s="497"/>
      <c r="E31" s="460"/>
    </row>
    <row r="32" spans="1:5" s="430" customFormat="1" ht="12" customHeight="1" thickBot="1">
      <c r="A32" s="480" t="s">
        <v>68</v>
      </c>
      <c r="B32" s="466" t="s">
        <v>351</v>
      </c>
      <c r="C32" s="464"/>
      <c r="D32" s="498"/>
      <c r="E32" s="459"/>
    </row>
    <row r="33" spans="1:5" s="430" customFormat="1" ht="12" customHeight="1" thickBot="1">
      <c r="A33" s="467" t="s">
        <v>12</v>
      </c>
      <c r="B33" s="288" t="s">
        <v>476</v>
      </c>
      <c r="C33" s="42"/>
      <c r="D33" s="496"/>
      <c r="E33" s="473"/>
    </row>
    <row r="34" spans="1:5" s="430" customFormat="1" ht="12" customHeight="1" thickBot="1">
      <c r="A34" s="467" t="s">
        <v>13</v>
      </c>
      <c r="B34" s="288" t="s">
        <v>555</v>
      </c>
      <c r="C34" s="42"/>
      <c r="D34" s="496"/>
      <c r="E34" s="473"/>
    </row>
    <row r="35" spans="1:5" s="430" customFormat="1" ht="12" customHeight="1" thickBot="1">
      <c r="A35" s="405" t="s">
        <v>14</v>
      </c>
      <c r="B35" s="288" t="s">
        <v>556</v>
      </c>
      <c r="C35" s="347">
        <f>+C8+C19+C24+C25+C29+C33+C34</f>
        <v>0</v>
      </c>
      <c r="D35" s="492">
        <f>+D8+D19+D24+D25+D29+D33+D34</f>
        <v>0</v>
      </c>
      <c r="E35" s="474">
        <f>+E8+E19+E24+E25+E29+E33+E34</f>
        <v>0</v>
      </c>
    </row>
    <row r="36" spans="1:5" s="457" customFormat="1" ht="12" customHeight="1" thickBot="1">
      <c r="A36" s="469" t="s">
        <v>15</v>
      </c>
      <c r="B36" s="288" t="s">
        <v>557</v>
      </c>
      <c r="C36" s="347">
        <f>+C37+C38+C39</f>
        <v>0</v>
      </c>
      <c r="D36" s="492">
        <f>+D37+D38+D39</f>
        <v>0</v>
      </c>
      <c r="E36" s="474">
        <f>+E37+E38+E39</f>
        <v>0</v>
      </c>
    </row>
    <row r="37" spans="1:5" s="457" customFormat="1" ht="15" customHeight="1">
      <c r="A37" s="481" t="s">
        <v>558</v>
      </c>
      <c r="B37" s="482" t="s">
        <v>171</v>
      </c>
      <c r="C37" s="103"/>
      <c r="D37" s="487"/>
      <c r="E37" s="461"/>
    </row>
    <row r="38" spans="1:5" s="457" customFormat="1" ht="15" customHeight="1">
      <c r="A38" s="481" t="s">
        <v>559</v>
      </c>
      <c r="B38" s="483" t="s">
        <v>3</v>
      </c>
      <c r="C38" s="348"/>
      <c r="D38" s="497"/>
      <c r="E38" s="460"/>
    </row>
    <row r="39" spans="1:5" ht="13.5" thickBot="1">
      <c r="A39" s="480" t="s">
        <v>560</v>
      </c>
      <c r="B39" s="466" t="s">
        <v>561</v>
      </c>
      <c r="C39" s="464"/>
      <c r="D39" s="498"/>
      <c r="E39" s="459"/>
    </row>
    <row r="40" spans="1:5" s="456" customFormat="1" ht="16.5" customHeight="1" thickBot="1">
      <c r="A40" s="469" t="s">
        <v>16</v>
      </c>
      <c r="B40" s="470" t="s">
        <v>562</v>
      </c>
      <c r="C40" s="109">
        <f>+C35+C36</f>
        <v>0</v>
      </c>
      <c r="D40" s="499">
        <f>+D35+D36</f>
        <v>0</v>
      </c>
      <c r="E40" s="475">
        <f>+E35+E36</f>
        <v>0</v>
      </c>
    </row>
    <row r="41" spans="1:5" s="246" customFormat="1" ht="12" customHeight="1">
      <c r="A41" s="413"/>
      <c r="B41" s="414"/>
      <c r="C41" s="428"/>
      <c r="D41" s="428"/>
      <c r="E41" s="428"/>
    </row>
    <row r="42" spans="1:5" ht="12" customHeight="1" thickBot="1">
      <c r="A42" s="415"/>
      <c r="B42" s="416"/>
      <c r="C42" s="429"/>
      <c r="D42" s="429"/>
      <c r="E42" s="429"/>
    </row>
    <row r="43" spans="1:5" ht="12" customHeight="1" thickBot="1">
      <c r="A43" s="683" t="s">
        <v>45</v>
      </c>
      <c r="B43" s="684"/>
      <c r="C43" s="684"/>
      <c r="D43" s="684"/>
      <c r="E43" s="696"/>
    </row>
    <row r="44" spans="1:5" ht="12" customHeight="1" thickBot="1">
      <c r="A44" s="467" t="s">
        <v>7</v>
      </c>
      <c r="B44" s="288" t="s">
        <v>563</v>
      </c>
      <c r="C44" s="347">
        <f>SUM(C45:C49)</f>
        <v>0</v>
      </c>
      <c r="D44" s="347">
        <f>SUM(D45:D49)</f>
        <v>0</v>
      </c>
      <c r="E44" s="474">
        <f>SUM(E45:E49)</f>
        <v>0</v>
      </c>
    </row>
    <row r="45" spans="1:5" ht="12" customHeight="1">
      <c r="A45" s="480" t="s">
        <v>73</v>
      </c>
      <c r="B45" s="269" t="s">
        <v>37</v>
      </c>
      <c r="C45" s="103"/>
      <c r="D45" s="103"/>
      <c r="E45" s="461"/>
    </row>
    <row r="46" spans="1:5" ht="12" customHeight="1">
      <c r="A46" s="480" t="s">
        <v>74</v>
      </c>
      <c r="B46" s="268" t="s">
        <v>135</v>
      </c>
      <c r="C46" s="341"/>
      <c r="D46" s="341"/>
      <c r="E46" s="485"/>
    </row>
    <row r="47" spans="1:5" ht="12" customHeight="1">
      <c r="A47" s="480" t="s">
        <v>75</v>
      </c>
      <c r="B47" s="268" t="s">
        <v>102</v>
      </c>
      <c r="C47" s="341"/>
      <c r="D47" s="341"/>
      <c r="E47" s="485"/>
    </row>
    <row r="48" spans="1:5" s="246" customFormat="1" ht="12" customHeight="1">
      <c r="A48" s="480" t="s">
        <v>76</v>
      </c>
      <c r="B48" s="268" t="s">
        <v>136</v>
      </c>
      <c r="C48" s="341"/>
      <c r="D48" s="341"/>
      <c r="E48" s="485"/>
    </row>
    <row r="49" spans="1:5" ht="12" customHeight="1" thickBot="1">
      <c r="A49" s="480" t="s">
        <v>109</v>
      </c>
      <c r="B49" s="268" t="s">
        <v>137</v>
      </c>
      <c r="C49" s="341"/>
      <c r="D49" s="341"/>
      <c r="E49" s="485"/>
    </row>
    <row r="50" spans="1:5" ht="12" customHeight="1" thickBot="1">
      <c r="A50" s="467" t="s">
        <v>8</v>
      </c>
      <c r="B50" s="288" t="s">
        <v>564</v>
      </c>
      <c r="C50" s="347">
        <f>SUM(C51:C53)</f>
        <v>0</v>
      </c>
      <c r="D50" s="347">
        <f>SUM(D51:D53)</f>
        <v>0</v>
      </c>
      <c r="E50" s="474">
        <f>SUM(E51:E53)</f>
        <v>0</v>
      </c>
    </row>
    <row r="51" spans="1:5" ht="12" customHeight="1">
      <c r="A51" s="480" t="s">
        <v>79</v>
      </c>
      <c r="B51" s="269" t="s">
        <v>161</v>
      </c>
      <c r="C51" s="103"/>
      <c r="D51" s="103"/>
      <c r="E51" s="461"/>
    </row>
    <row r="52" spans="1:5" ht="12" customHeight="1">
      <c r="A52" s="480" t="s">
        <v>80</v>
      </c>
      <c r="B52" s="268" t="s">
        <v>139</v>
      </c>
      <c r="C52" s="341"/>
      <c r="D52" s="341"/>
      <c r="E52" s="485"/>
    </row>
    <row r="53" spans="1:5" ht="15" customHeight="1">
      <c r="A53" s="480" t="s">
        <v>81</v>
      </c>
      <c r="B53" s="268" t="s">
        <v>46</v>
      </c>
      <c r="C53" s="341"/>
      <c r="D53" s="341"/>
      <c r="E53" s="485"/>
    </row>
    <row r="54" spans="1:5" ht="13.5" thickBot="1">
      <c r="A54" s="480" t="s">
        <v>82</v>
      </c>
      <c r="B54" s="268" t="s">
        <v>664</v>
      </c>
      <c r="C54" s="341"/>
      <c r="D54" s="341"/>
      <c r="E54" s="485"/>
    </row>
    <row r="55" spans="1:5" ht="15" customHeight="1" thickBot="1">
      <c r="A55" s="467" t="s">
        <v>9</v>
      </c>
      <c r="B55" s="471" t="s">
        <v>565</v>
      </c>
      <c r="C55" s="109">
        <f>+C44+C50</f>
        <v>0</v>
      </c>
      <c r="D55" s="109">
        <f>+D44+D50</f>
        <v>0</v>
      </c>
      <c r="E55" s="475">
        <f>+E44+E50</f>
        <v>0</v>
      </c>
    </row>
    <row r="56" spans="1:5" ht="13.5" thickBot="1">
      <c r="C56" s="476"/>
      <c r="D56" s="476"/>
      <c r="E56" s="476"/>
    </row>
    <row r="57" spans="1:5" ht="13.5" thickBot="1">
      <c r="A57" s="417" t="s">
        <v>652</v>
      </c>
      <c r="B57" s="418"/>
      <c r="C57" s="112"/>
      <c r="D57" s="112"/>
      <c r="E57" s="465"/>
    </row>
    <row r="58" spans="1:5" ht="13.5" thickBot="1">
      <c r="A58" s="417" t="s">
        <v>151</v>
      </c>
      <c r="B58" s="418"/>
      <c r="C58" s="112"/>
      <c r="D58" s="112"/>
      <c r="E58" s="465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3" sqref="B3:D3"/>
    </sheetView>
  </sheetViews>
  <sheetFormatPr defaultRowHeight="12.75"/>
  <cols>
    <col min="1" max="1" width="18.6640625" style="472" customWidth="1"/>
    <col min="2" max="2" width="62" style="33" customWidth="1"/>
    <col min="3" max="5" width="15.83203125" style="33" customWidth="1"/>
    <col min="6" max="16384" width="9.33203125" style="33"/>
  </cols>
  <sheetData>
    <row r="1" spans="1:5" s="408" customFormat="1" ht="21" customHeight="1" thickBot="1">
      <c r="A1" s="407"/>
      <c r="B1" s="409"/>
      <c r="C1" s="453"/>
      <c r="D1" s="453"/>
      <c r="E1" s="531" t="str">
        <f>+CONCATENATE("8.3.3. melléklet a ……/",LEFT(ÖSSZEFÜGGÉSEK!A4,4)+1,". (……) önkormányzati rendelethez")</f>
        <v>8.3.3. melléklet a ……/2015. (……) önkormányzati rendelethez</v>
      </c>
    </row>
    <row r="2" spans="1:5" s="454" customFormat="1" ht="25.5" customHeight="1">
      <c r="A2" s="434" t="s">
        <v>149</v>
      </c>
      <c r="B2" s="688" t="s">
        <v>566</v>
      </c>
      <c r="C2" s="689"/>
      <c r="D2" s="690"/>
      <c r="E2" s="477" t="s">
        <v>52</v>
      </c>
    </row>
    <row r="3" spans="1:5" s="454" customFormat="1" ht="24.75" thickBot="1">
      <c r="A3" s="452" t="s">
        <v>148</v>
      </c>
      <c r="B3" s="685" t="s">
        <v>670</v>
      </c>
      <c r="C3" s="692"/>
      <c r="D3" s="693"/>
      <c r="E3" s="478" t="s">
        <v>51</v>
      </c>
    </row>
    <row r="4" spans="1:5" s="455" customFormat="1" ht="15.95" customHeight="1" thickBot="1">
      <c r="A4" s="410"/>
      <c r="B4" s="410"/>
      <c r="C4" s="411"/>
      <c r="D4" s="411"/>
      <c r="E4" s="411" t="s">
        <v>42</v>
      </c>
    </row>
    <row r="5" spans="1:5" ht="24.75" thickBot="1">
      <c r="A5" s="256" t="s">
        <v>150</v>
      </c>
      <c r="B5" s="257" t="s">
        <v>43</v>
      </c>
      <c r="C5" s="98" t="s">
        <v>184</v>
      </c>
      <c r="D5" s="98" t="s">
        <v>189</v>
      </c>
      <c r="E5" s="412" t="s">
        <v>190</v>
      </c>
    </row>
    <row r="6" spans="1:5" s="456" customFormat="1" ht="12.95" customHeight="1" thickBot="1">
      <c r="A6" s="405" t="s">
        <v>416</v>
      </c>
      <c r="B6" s="406" t="s">
        <v>417</v>
      </c>
      <c r="C6" s="406" t="s">
        <v>418</v>
      </c>
      <c r="D6" s="111" t="s">
        <v>419</v>
      </c>
      <c r="E6" s="110" t="s">
        <v>420</v>
      </c>
    </row>
    <row r="7" spans="1:5" s="456" customFormat="1" ht="15.95" customHeight="1" thickBot="1">
      <c r="A7" s="683" t="s">
        <v>44</v>
      </c>
      <c r="B7" s="684"/>
      <c r="C7" s="684"/>
      <c r="D7" s="684"/>
      <c r="E7" s="696"/>
    </row>
    <row r="8" spans="1:5" s="430" customFormat="1" ht="12" customHeight="1" thickBot="1">
      <c r="A8" s="405" t="s">
        <v>7</v>
      </c>
      <c r="B8" s="468" t="s">
        <v>546</v>
      </c>
      <c r="C8" s="347">
        <f>SUM(C9:C18)</f>
        <v>0</v>
      </c>
      <c r="D8" s="492">
        <f>SUM(D9:D18)</f>
        <v>0</v>
      </c>
      <c r="E8" s="474">
        <f>SUM(E9:E18)</f>
        <v>0</v>
      </c>
    </row>
    <row r="9" spans="1:5" s="430" customFormat="1" ht="12" customHeight="1">
      <c r="A9" s="479" t="s">
        <v>73</v>
      </c>
      <c r="B9" s="270" t="s">
        <v>335</v>
      </c>
      <c r="C9" s="106"/>
      <c r="D9" s="493"/>
      <c r="E9" s="463"/>
    </row>
    <row r="10" spans="1:5" s="430" customFormat="1" ht="12" customHeight="1">
      <c r="A10" s="480" t="s">
        <v>74</v>
      </c>
      <c r="B10" s="268" t="s">
        <v>336</v>
      </c>
      <c r="C10" s="344"/>
      <c r="D10" s="494"/>
      <c r="E10" s="114"/>
    </row>
    <row r="11" spans="1:5" s="430" customFormat="1" ht="12" customHeight="1">
      <c r="A11" s="480" t="s">
        <v>75</v>
      </c>
      <c r="B11" s="268" t="s">
        <v>337</v>
      </c>
      <c r="C11" s="344"/>
      <c r="D11" s="494"/>
      <c r="E11" s="114"/>
    </row>
    <row r="12" spans="1:5" s="430" customFormat="1" ht="12" customHeight="1">
      <c r="A12" s="480" t="s">
        <v>76</v>
      </c>
      <c r="B12" s="268" t="s">
        <v>338</v>
      </c>
      <c r="C12" s="344"/>
      <c r="D12" s="494"/>
      <c r="E12" s="114"/>
    </row>
    <row r="13" spans="1:5" s="430" customFormat="1" ht="12" customHeight="1">
      <c r="A13" s="480" t="s">
        <v>109</v>
      </c>
      <c r="B13" s="268" t="s">
        <v>339</v>
      </c>
      <c r="C13" s="344"/>
      <c r="D13" s="494"/>
      <c r="E13" s="114"/>
    </row>
    <row r="14" spans="1:5" s="430" customFormat="1" ht="12" customHeight="1">
      <c r="A14" s="480" t="s">
        <v>77</v>
      </c>
      <c r="B14" s="268" t="s">
        <v>547</v>
      </c>
      <c r="C14" s="344"/>
      <c r="D14" s="494"/>
      <c r="E14" s="114"/>
    </row>
    <row r="15" spans="1:5" s="457" customFormat="1" ht="12" customHeight="1">
      <c r="A15" s="480" t="s">
        <v>78</v>
      </c>
      <c r="B15" s="267" t="s">
        <v>548</v>
      </c>
      <c r="C15" s="344"/>
      <c r="D15" s="494"/>
      <c r="E15" s="114"/>
    </row>
    <row r="16" spans="1:5" s="457" customFormat="1" ht="12" customHeight="1">
      <c r="A16" s="480" t="s">
        <v>86</v>
      </c>
      <c r="B16" s="268" t="s">
        <v>342</v>
      </c>
      <c r="C16" s="107"/>
      <c r="D16" s="495"/>
      <c r="E16" s="462"/>
    </row>
    <row r="17" spans="1:5" s="430" customFormat="1" ht="12" customHeight="1">
      <c r="A17" s="480" t="s">
        <v>87</v>
      </c>
      <c r="B17" s="268" t="s">
        <v>344</v>
      </c>
      <c r="C17" s="344"/>
      <c r="D17" s="494"/>
      <c r="E17" s="114"/>
    </row>
    <row r="18" spans="1:5" s="457" customFormat="1" ht="12" customHeight="1" thickBot="1">
      <c r="A18" s="480" t="s">
        <v>88</v>
      </c>
      <c r="B18" s="267" t="s">
        <v>346</v>
      </c>
      <c r="C18" s="346"/>
      <c r="D18" s="115"/>
      <c r="E18" s="458"/>
    </row>
    <row r="19" spans="1:5" s="457" customFormat="1" ht="12" customHeight="1" thickBot="1">
      <c r="A19" s="405" t="s">
        <v>8</v>
      </c>
      <c r="B19" s="468" t="s">
        <v>549</v>
      </c>
      <c r="C19" s="347">
        <f>SUM(C20:C22)</f>
        <v>0</v>
      </c>
      <c r="D19" s="492">
        <f>SUM(D20:D22)</f>
        <v>0</v>
      </c>
      <c r="E19" s="474">
        <f>SUM(E20:E22)</f>
        <v>0</v>
      </c>
    </row>
    <row r="20" spans="1:5" s="457" customFormat="1" ht="12" customHeight="1">
      <c r="A20" s="480" t="s">
        <v>79</v>
      </c>
      <c r="B20" s="269" t="s">
        <v>308</v>
      </c>
      <c r="C20" s="344"/>
      <c r="D20" s="494"/>
      <c r="E20" s="114"/>
    </row>
    <row r="21" spans="1:5" s="457" customFormat="1" ht="12" customHeight="1">
      <c r="A21" s="480" t="s">
        <v>80</v>
      </c>
      <c r="B21" s="268" t="s">
        <v>550</v>
      </c>
      <c r="C21" s="344"/>
      <c r="D21" s="494"/>
      <c r="E21" s="114"/>
    </row>
    <row r="22" spans="1:5" s="457" customFormat="1" ht="12" customHeight="1">
      <c r="A22" s="480" t="s">
        <v>81</v>
      </c>
      <c r="B22" s="268" t="s">
        <v>551</v>
      </c>
      <c r="C22" s="344"/>
      <c r="D22" s="494"/>
      <c r="E22" s="114"/>
    </row>
    <row r="23" spans="1:5" s="430" customFormat="1" ht="12" customHeight="1" thickBot="1">
      <c r="A23" s="480" t="s">
        <v>82</v>
      </c>
      <c r="B23" s="268" t="s">
        <v>662</v>
      </c>
      <c r="C23" s="344"/>
      <c r="D23" s="494"/>
      <c r="E23" s="114"/>
    </row>
    <row r="24" spans="1:5" s="430" customFormat="1" ht="12" customHeight="1" thickBot="1">
      <c r="A24" s="467" t="s">
        <v>9</v>
      </c>
      <c r="B24" s="288" t="s">
        <v>126</v>
      </c>
      <c r="C24" s="42"/>
      <c r="D24" s="496"/>
      <c r="E24" s="473"/>
    </row>
    <row r="25" spans="1:5" s="430" customFormat="1" ht="12" customHeight="1" thickBot="1">
      <c r="A25" s="467" t="s">
        <v>10</v>
      </c>
      <c r="B25" s="288" t="s">
        <v>552</v>
      </c>
      <c r="C25" s="347">
        <f>+C26+C27</f>
        <v>0</v>
      </c>
      <c r="D25" s="492">
        <f>+D26+D27</f>
        <v>0</v>
      </c>
      <c r="E25" s="474">
        <f>+E26+E27</f>
        <v>0</v>
      </c>
    </row>
    <row r="26" spans="1:5" s="430" customFormat="1" ht="12" customHeight="1">
      <c r="A26" s="481" t="s">
        <v>322</v>
      </c>
      <c r="B26" s="482" t="s">
        <v>550</v>
      </c>
      <c r="C26" s="103"/>
      <c r="D26" s="487"/>
      <c r="E26" s="461"/>
    </row>
    <row r="27" spans="1:5" s="430" customFormat="1" ht="12" customHeight="1">
      <c r="A27" s="481" t="s">
        <v>328</v>
      </c>
      <c r="B27" s="483" t="s">
        <v>553</v>
      </c>
      <c r="C27" s="348"/>
      <c r="D27" s="497"/>
      <c r="E27" s="460"/>
    </row>
    <row r="28" spans="1:5" s="430" customFormat="1" ht="12" customHeight="1" thickBot="1">
      <c r="A28" s="480" t="s">
        <v>330</v>
      </c>
      <c r="B28" s="484" t="s">
        <v>663</v>
      </c>
      <c r="C28" s="464"/>
      <c r="D28" s="498"/>
      <c r="E28" s="459"/>
    </row>
    <row r="29" spans="1:5" s="430" customFormat="1" ht="12" customHeight="1" thickBot="1">
      <c r="A29" s="467" t="s">
        <v>11</v>
      </c>
      <c r="B29" s="288" t="s">
        <v>554</v>
      </c>
      <c r="C29" s="347">
        <f>+C30+C31+C32</f>
        <v>0</v>
      </c>
      <c r="D29" s="492">
        <f>+D30+D31+D32</f>
        <v>0</v>
      </c>
      <c r="E29" s="474">
        <f>+E30+E31+E32</f>
        <v>0</v>
      </c>
    </row>
    <row r="30" spans="1:5" s="430" customFormat="1" ht="12" customHeight="1">
      <c r="A30" s="481" t="s">
        <v>66</v>
      </c>
      <c r="B30" s="482" t="s">
        <v>348</v>
      </c>
      <c r="C30" s="103"/>
      <c r="D30" s="487"/>
      <c r="E30" s="461"/>
    </row>
    <row r="31" spans="1:5" s="430" customFormat="1" ht="12" customHeight="1">
      <c r="A31" s="481" t="s">
        <v>67</v>
      </c>
      <c r="B31" s="483" t="s">
        <v>349</v>
      </c>
      <c r="C31" s="348"/>
      <c r="D31" s="497"/>
      <c r="E31" s="460"/>
    </row>
    <row r="32" spans="1:5" s="430" customFormat="1" ht="12" customHeight="1" thickBot="1">
      <c r="A32" s="480" t="s">
        <v>68</v>
      </c>
      <c r="B32" s="466" t="s">
        <v>351</v>
      </c>
      <c r="C32" s="464"/>
      <c r="D32" s="498"/>
      <c r="E32" s="459"/>
    </row>
    <row r="33" spans="1:5" s="430" customFormat="1" ht="12" customHeight="1" thickBot="1">
      <c r="A33" s="467" t="s">
        <v>12</v>
      </c>
      <c r="B33" s="288" t="s">
        <v>476</v>
      </c>
      <c r="C33" s="42"/>
      <c r="D33" s="496"/>
      <c r="E33" s="473"/>
    </row>
    <row r="34" spans="1:5" s="430" customFormat="1" ht="12" customHeight="1" thickBot="1">
      <c r="A34" s="467" t="s">
        <v>13</v>
      </c>
      <c r="B34" s="288" t="s">
        <v>555</v>
      </c>
      <c r="C34" s="42"/>
      <c r="D34" s="496"/>
      <c r="E34" s="473"/>
    </row>
    <row r="35" spans="1:5" s="430" customFormat="1" ht="12" customHeight="1" thickBot="1">
      <c r="A35" s="405" t="s">
        <v>14</v>
      </c>
      <c r="B35" s="288" t="s">
        <v>556</v>
      </c>
      <c r="C35" s="347">
        <f>+C8+C19+C24+C25+C29+C33+C34</f>
        <v>0</v>
      </c>
      <c r="D35" s="492">
        <f>+D8+D19+D24+D25+D29+D33+D34</f>
        <v>0</v>
      </c>
      <c r="E35" s="474">
        <f>+E8+E19+E24+E25+E29+E33+E34</f>
        <v>0</v>
      </c>
    </row>
    <row r="36" spans="1:5" s="457" customFormat="1" ht="12" customHeight="1" thickBot="1">
      <c r="A36" s="469" t="s">
        <v>15</v>
      </c>
      <c r="B36" s="288" t="s">
        <v>557</v>
      </c>
      <c r="C36" s="347">
        <f>+C37+C38+C39</f>
        <v>0</v>
      </c>
      <c r="D36" s="492">
        <f>+D37+D38+D39</f>
        <v>0</v>
      </c>
      <c r="E36" s="474">
        <f>+E37+E38+E39</f>
        <v>0</v>
      </c>
    </row>
    <row r="37" spans="1:5" s="457" customFormat="1" ht="15" customHeight="1">
      <c r="A37" s="481" t="s">
        <v>558</v>
      </c>
      <c r="B37" s="482" t="s">
        <v>171</v>
      </c>
      <c r="C37" s="103"/>
      <c r="D37" s="487"/>
      <c r="E37" s="461"/>
    </row>
    <row r="38" spans="1:5" s="457" customFormat="1" ht="15" customHeight="1">
      <c r="A38" s="481" t="s">
        <v>559</v>
      </c>
      <c r="B38" s="483" t="s">
        <v>3</v>
      </c>
      <c r="C38" s="348"/>
      <c r="D38" s="497"/>
      <c r="E38" s="460"/>
    </row>
    <row r="39" spans="1:5" ht="13.5" thickBot="1">
      <c r="A39" s="480" t="s">
        <v>560</v>
      </c>
      <c r="B39" s="466" t="s">
        <v>561</v>
      </c>
      <c r="C39" s="464"/>
      <c r="D39" s="498"/>
      <c r="E39" s="459"/>
    </row>
    <row r="40" spans="1:5" s="456" customFormat="1" ht="16.5" customHeight="1" thickBot="1">
      <c r="A40" s="469" t="s">
        <v>16</v>
      </c>
      <c r="B40" s="470" t="s">
        <v>562</v>
      </c>
      <c r="C40" s="109">
        <f>+C35+C36</f>
        <v>0</v>
      </c>
      <c r="D40" s="499">
        <f>+D35+D36</f>
        <v>0</v>
      </c>
      <c r="E40" s="475">
        <f>+E35+E36</f>
        <v>0</v>
      </c>
    </row>
    <row r="41" spans="1:5" s="246" customFormat="1" ht="12" customHeight="1">
      <c r="A41" s="413"/>
      <c r="B41" s="414"/>
      <c r="C41" s="428"/>
      <c r="D41" s="428"/>
      <c r="E41" s="428"/>
    </row>
    <row r="42" spans="1:5" ht="12" customHeight="1" thickBot="1">
      <c r="A42" s="415"/>
      <c r="B42" s="416"/>
      <c r="C42" s="429"/>
      <c r="D42" s="429"/>
      <c r="E42" s="429"/>
    </row>
    <row r="43" spans="1:5" ht="12" customHeight="1" thickBot="1">
      <c r="A43" s="683" t="s">
        <v>45</v>
      </c>
      <c r="B43" s="684"/>
      <c r="C43" s="684"/>
      <c r="D43" s="684"/>
      <c r="E43" s="696"/>
    </row>
    <row r="44" spans="1:5" ht="12" customHeight="1" thickBot="1">
      <c r="A44" s="467" t="s">
        <v>7</v>
      </c>
      <c r="B44" s="288" t="s">
        <v>563</v>
      </c>
      <c r="C44" s="347">
        <f>SUM(C45:C49)</f>
        <v>0</v>
      </c>
      <c r="D44" s="347">
        <f>SUM(D45:D49)</f>
        <v>0</v>
      </c>
      <c r="E44" s="474">
        <f>SUM(E45:E49)</f>
        <v>0</v>
      </c>
    </row>
    <row r="45" spans="1:5" ht="12" customHeight="1">
      <c r="A45" s="480" t="s">
        <v>73</v>
      </c>
      <c r="B45" s="269" t="s">
        <v>37</v>
      </c>
      <c r="C45" s="103"/>
      <c r="D45" s="103"/>
      <c r="E45" s="461"/>
    </row>
    <row r="46" spans="1:5" ht="12" customHeight="1">
      <c r="A46" s="480" t="s">
        <v>74</v>
      </c>
      <c r="B46" s="268" t="s">
        <v>135</v>
      </c>
      <c r="C46" s="341"/>
      <c r="D46" s="341"/>
      <c r="E46" s="485"/>
    </row>
    <row r="47" spans="1:5" ht="12" customHeight="1">
      <c r="A47" s="480" t="s">
        <v>75</v>
      </c>
      <c r="B47" s="268" t="s">
        <v>102</v>
      </c>
      <c r="C47" s="341"/>
      <c r="D47" s="341"/>
      <c r="E47" s="485"/>
    </row>
    <row r="48" spans="1:5" s="246" customFormat="1" ht="12" customHeight="1">
      <c r="A48" s="480" t="s">
        <v>76</v>
      </c>
      <c r="B48" s="268" t="s">
        <v>136</v>
      </c>
      <c r="C48" s="341"/>
      <c r="D48" s="341"/>
      <c r="E48" s="485"/>
    </row>
    <row r="49" spans="1:5" ht="12" customHeight="1" thickBot="1">
      <c r="A49" s="480" t="s">
        <v>109</v>
      </c>
      <c r="B49" s="268" t="s">
        <v>137</v>
      </c>
      <c r="C49" s="341"/>
      <c r="D49" s="341"/>
      <c r="E49" s="485"/>
    </row>
    <row r="50" spans="1:5" ht="12" customHeight="1" thickBot="1">
      <c r="A50" s="467" t="s">
        <v>8</v>
      </c>
      <c r="B50" s="288" t="s">
        <v>564</v>
      </c>
      <c r="C50" s="347">
        <f>SUM(C51:C53)</f>
        <v>0</v>
      </c>
      <c r="D50" s="347">
        <f>SUM(D51:D53)</f>
        <v>0</v>
      </c>
      <c r="E50" s="474">
        <f>SUM(E51:E53)</f>
        <v>0</v>
      </c>
    </row>
    <row r="51" spans="1:5" ht="12" customHeight="1">
      <c r="A51" s="480" t="s">
        <v>79</v>
      </c>
      <c r="B51" s="269" t="s">
        <v>161</v>
      </c>
      <c r="C51" s="103"/>
      <c r="D51" s="103"/>
      <c r="E51" s="461"/>
    </row>
    <row r="52" spans="1:5" ht="12" customHeight="1">
      <c r="A52" s="480" t="s">
        <v>80</v>
      </c>
      <c r="B52" s="268" t="s">
        <v>139</v>
      </c>
      <c r="C52" s="341"/>
      <c r="D52" s="341"/>
      <c r="E52" s="485"/>
    </row>
    <row r="53" spans="1:5" ht="15" customHeight="1">
      <c r="A53" s="480" t="s">
        <v>81</v>
      </c>
      <c r="B53" s="268" t="s">
        <v>46</v>
      </c>
      <c r="C53" s="341"/>
      <c r="D53" s="341"/>
      <c r="E53" s="485"/>
    </row>
    <row r="54" spans="1:5" ht="13.5" thickBot="1">
      <c r="A54" s="480" t="s">
        <v>82</v>
      </c>
      <c r="B54" s="268" t="s">
        <v>664</v>
      </c>
      <c r="C54" s="341"/>
      <c r="D54" s="341"/>
      <c r="E54" s="485"/>
    </row>
    <row r="55" spans="1:5" ht="15" customHeight="1" thickBot="1">
      <c r="A55" s="467" t="s">
        <v>9</v>
      </c>
      <c r="B55" s="471" t="s">
        <v>565</v>
      </c>
      <c r="C55" s="109">
        <f>+C44+C50</f>
        <v>0</v>
      </c>
      <c r="D55" s="109">
        <f>+D44+D50</f>
        <v>0</v>
      </c>
      <c r="E55" s="475">
        <f>+E44+E50</f>
        <v>0</v>
      </c>
    </row>
    <row r="56" spans="1:5" ht="13.5" thickBot="1">
      <c r="C56" s="476"/>
      <c r="D56" s="476"/>
      <c r="E56" s="476"/>
    </row>
    <row r="57" spans="1:5" ht="13.5" thickBot="1">
      <c r="A57" s="417" t="s">
        <v>652</v>
      </c>
      <c r="B57" s="418"/>
      <c r="C57" s="112"/>
      <c r="D57" s="112"/>
      <c r="E57" s="465"/>
    </row>
    <row r="58" spans="1:5" ht="13.5" thickBot="1">
      <c r="A58" s="417" t="s">
        <v>151</v>
      </c>
      <c r="B58" s="418"/>
      <c r="C58" s="112"/>
      <c r="D58" s="112"/>
      <c r="E58" s="465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36"/>
  <sheetViews>
    <sheetView view="pageLayout" topLeftCell="A16" workbookViewId="0">
      <selection activeCell="G9" sqref="G9"/>
    </sheetView>
  </sheetViews>
  <sheetFormatPr defaultRowHeight="12.75"/>
  <cols>
    <col min="1" max="1" width="7" style="244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">
        <v>53</v>
      </c>
    </row>
    <row r="2" spans="1:7" ht="17.25" customHeight="1" thickBot="1">
      <c r="A2" s="694" t="s">
        <v>5</v>
      </c>
      <c r="B2" s="695" t="s">
        <v>299</v>
      </c>
      <c r="C2" s="695" t="s">
        <v>665</v>
      </c>
      <c r="D2" s="695" t="s">
        <v>676</v>
      </c>
      <c r="E2" s="699" t="s">
        <v>666</v>
      </c>
      <c r="F2" s="699"/>
      <c r="G2" s="700"/>
    </row>
    <row r="3" spans="1:7" s="245" customFormat="1" ht="57.75" customHeight="1" thickBot="1">
      <c r="A3" s="702"/>
      <c r="B3" s="701"/>
      <c r="C3" s="701"/>
      <c r="D3" s="701"/>
      <c r="E3" s="31" t="s">
        <v>667</v>
      </c>
      <c r="F3" s="31" t="s">
        <v>668</v>
      </c>
      <c r="G3" s="532" t="s">
        <v>669</v>
      </c>
    </row>
    <row r="4" spans="1:7" s="246" customFormat="1" ht="15" customHeight="1" thickBot="1">
      <c r="A4" s="405" t="s">
        <v>416</v>
      </c>
      <c r="B4" s="406" t="s">
        <v>417</v>
      </c>
      <c r="C4" s="406" t="s">
        <v>418</v>
      </c>
      <c r="D4" s="406" t="s">
        <v>419</v>
      </c>
      <c r="E4" s="406" t="s">
        <v>677</v>
      </c>
      <c r="F4" s="406" t="s">
        <v>497</v>
      </c>
      <c r="G4" s="488" t="s">
        <v>498</v>
      </c>
    </row>
    <row r="5" spans="1:7" ht="15" customHeight="1">
      <c r="A5" s="247" t="s">
        <v>7</v>
      </c>
      <c r="B5" s="248" t="s">
        <v>758</v>
      </c>
      <c r="C5" s="249">
        <v>16878</v>
      </c>
      <c r="D5" s="249">
        <v>300</v>
      </c>
      <c r="E5" s="250">
        <f t="shared" ref="E5:E29" si="0">C5+D5</f>
        <v>17178</v>
      </c>
      <c r="F5" s="249">
        <v>17178</v>
      </c>
      <c r="G5" s="251">
        <v>0</v>
      </c>
    </row>
    <row r="6" spans="1:7" ht="15" customHeight="1">
      <c r="A6" s="252" t="s">
        <v>8</v>
      </c>
      <c r="B6" s="253" t="s">
        <v>759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7" ht="15" customHeight="1">
      <c r="A7" s="252" t="s">
        <v>9</v>
      </c>
      <c r="B7" s="253"/>
      <c r="C7" s="2"/>
      <c r="D7" s="2"/>
      <c r="E7" s="250">
        <f t="shared" si="0"/>
        <v>0</v>
      </c>
      <c r="F7" s="2"/>
      <c r="G7" s="180"/>
    </row>
    <row r="8" spans="1:7" ht="15" customHeight="1">
      <c r="A8" s="252" t="s">
        <v>10</v>
      </c>
      <c r="B8" s="253"/>
      <c r="C8" s="2"/>
      <c r="D8" s="2"/>
      <c r="E8" s="250">
        <f t="shared" si="0"/>
        <v>0</v>
      </c>
      <c r="F8" s="2"/>
      <c r="G8" s="180"/>
    </row>
    <row r="9" spans="1:7" ht="15" customHeight="1">
      <c r="A9" s="252" t="s">
        <v>11</v>
      </c>
      <c r="B9" s="253"/>
      <c r="C9" s="2"/>
      <c r="D9" s="2"/>
      <c r="E9" s="250">
        <f t="shared" si="0"/>
        <v>0</v>
      </c>
      <c r="F9" s="2"/>
      <c r="G9" s="180"/>
    </row>
    <row r="10" spans="1:7" ht="15" customHeight="1">
      <c r="A10" s="252" t="s">
        <v>12</v>
      </c>
      <c r="B10" s="253"/>
      <c r="C10" s="2"/>
      <c r="D10" s="2"/>
      <c r="E10" s="250">
        <f t="shared" si="0"/>
        <v>0</v>
      </c>
      <c r="F10" s="2"/>
      <c r="G10" s="180"/>
    </row>
    <row r="11" spans="1:7" ht="15" customHeight="1">
      <c r="A11" s="252" t="s">
        <v>13</v>
      </c>
      <c r="B11" s="253"/>
      <c r="C11" s="2"/>
      <c r="D11" s="2"/>
      <c r="E11" s="250">
        <f t="shared" si="0"/>
        <v>0</v>
      </c>
      <c r="F11" s="2"/>
      <c r="G11" s="180"/>
    </row>
    <row r="12" spans="1:7" ht="15" customHeight="1">
      <c r="A12" s="252" t="s">
        <v>14</v>
      </c>
      <c r="B12" s="253"/>
      <c r="C12" s="2"/>
      <c r="D12" s="2"/>
      <c r="E12" s="250">
        <f t="shared" si="0"/>
        <v>0</v>
      </c>
      <c r="F12" s="2"/>
      <c r="G12" s="180"/>
    </row>
    <row r="13" spans="1:7" ht="15" customHeight="1">
      <c r="A13" s="252" t="s">
        <v>15</v>
      </c>
      <c r="B13" s="253"/>
      <c r="C13" s="2"/>
      <c r="D13" s="2"/>
      <c r="E13" s="250">
        <f t="shared" si="0"/>
        <v>0</v>
      </c>
      <c r="F13" s="2"/>
      <c r="G13" s="180"/>
    </row>
    <row r="14" spans="1:7" ht="15" customHeight="1">
      <c r="A14" s="252" t="s">
        <v>16</v>
      </c>
      <c r="B14" s="253"/>
      <c r="C14" s="2"/>
      <c r="D14" s="2"/>
      <c r="E14" s="250">
        <f t="shared" si="0"/>
        <v>0</v>
      </c>
      <c r="F14" s="2"/>
      <c r="G14" s="180"/>
    </row>
    <row r="15" spans="1:7" ht="15" customHeight="1">
      <c r="A15" s="252" t="s">
        <v>17</v>
      </c>
      <c r="B15" s="253"/>
      <c r="C15" s="2"/>
      <c r="D15" s="2"/>
      <c r="E15" s="250">
        <f t="shared" si="0"/>
        <v>0</v>
      </c>
      <c r="F15" s="2"/>
      <c r="G15" s="180"/>
    </row>
    <row r="16" spans="1:7" ht="15" customHeight="1">
      <c r="A16" s="252" t="s">
        <v>18</v>
      </c>
      <c r="B16" s="253"/>
      <c r="C16" s="2"/>
      <c r="D16" s="2"/>
      <c r="E16" s="250">
        <f t="shared" si="0"/>
        <v>0</v>
      </c>
      <c r="F16" s="2"/>
      <c r="G16" s="180"/>
    </row>
    <row r="17" spans="1:7" ht="15" customHeight="1">
      <c r="A17" s="252" t="s">
        <v>19</v>
      </c>
      <c r="B17" s="253"/>
      <c r="C17" s="2"/>
      <c r="D17" s="2"/>
      <c r="E17" s="250">
        <f t="shared" si="0"/>
        <v>0</v>
      </c>
      <c r="F17" s="2"/>
      <c r="G17" s="180"/>
    </row>
    <row r="18" spans="1:7" ht="15" customHeight="1">
      <c r="A18" s="252" t="s">
        <v>20</v>
      </c>
      <c r="B18" s="253"/>
      <c r="C18" s="2"/>
      <c r="D18" s="2"/>
      <c r="E18" s="250">
        <f t="shared" si="0"/>
        <v>0</v>
      </c>
      <c r="F18" s="2"/>
      <c r="G18" s="180"/>
    </row>
    <row r="19" spans="1:7" ht="15" customHeight="1">
      <c r="A19" s="252" t="s">
        <v>21</v>
      </c>
      <c r="B19" s="253"/>
      <c r="C19" s="2"/>
      <c r="D19" s="2"/>
      <c r="E19" s="250">
        <f t="shared" si="0"/>
        <v>0</v>
      </c>
      <c r="F19" s="2"/>
      <c r="G19" s="180"/>
    </row>
    <row r="20" spans="1:7" ht="15" customHeight="1">
      <c r="A20" s="252" t="s">
        <v>22</v>
      </c>
      <c r="B20" s="253"/>
      <c r="C20" s="2"/>
      <c r="D20" s="2"/>
      <c r="E20" s="250">
        <f t="shared" si="0"/>
        <v>0</v>
      </c>
      <c r="F20" s="2"/>
      <c r="G20" s="180"/>
    </row>
    <row r="21" spans="1:7" ht="15" customHeight="1">
      <c r="A21" s="252" t="s">
        <v>23</v>
      </c>
      <c r="B21" s="253"/>
      <c r="C21" s="2"/>
      <c r="D21" s="2"/>
      <c r="E21" s="250">
        <f t="shared" si="0"/>
        <v>0</v>
      </c>
      <c r="F21" s="2"/>
      <c r="G21" s="180"/>
    </row>
    <row r="22" spans="1:7" ht="15" customHeight="1">
      <c r="A22" s="252" t="s">
        <v>24</v>
      </c>
      <c r="B22" s="253"/>
      <c r="C22" s="2"/>
      <c r="D22" s="2"/>
      <c r="E22" s="250">
        <f t="shared" si="0"/>
        <v>0</v>
      </c>
      <c r="F22" s="2"/>
      <c r="G22" s="180"/>
    </row>
    <row r="23" spans="1:7" ht="15" customHeight="1">
      <c r="A23" s="252" t="s">
        <v>25</v>
      </c>
      <c r="B23" s="253"/>
      <c r="C23" s="2"/>
      <c r="D23" s="2"/>
      <c r="E23" s="250">
        <f t="shared" si="0"/>
        <v>0</v>
      </c>
      <c r="F23" s="2"/>
      <c r="G23" s="180"/>
    </row>
    <row r="24" spans="1:7" ht="15" customHeight="1">
      <c r="A24" s="252" t="s">
        <v>26</v>
      </c>
      <c r="B24" s="253"/>
      <c r="C24" s="2"/>
      <c r="D24" s="2"/>
      <c r="E24" s="250">
        <f t="shared" si="0"/>
        <v>0</v>
      </c>
      <c r="F24" s="2"/>
      <c r="G24" s="180"/>
    </row>
    <row r="25" spans="1:7" ht="15" customHeight="1">
      <c r="A25" s="252" t="s">
        <v>27</v>
      </c>
      <c r="B25" s="253"/>
      <c r="C25" s="2"/>
      <c r="D25" s="2"/>
      <c r="E25" s="250">
        <f t="shared" si="0"/>
        <v>0</v>
      </c>
      <c r="F25" s="2"/>
      <c r="G25" s="180"/>
    </row>
    <row r="26" spans="1:7" ht="15" customHeight="1">
      <c r="A26" s="252" t="s">
        <v>28</v>
      </c>
      <c r="B26" s="253"/>
      <c r="C26" s="2"/>
      <c r="D26" s="2"/>
      <c r="E26" s="250">
        <f t="shared" si="0"/>
        <v>0</v>
      </c>
      <c r="F26" s="2"/>
      <c r="G26" s="180"/>
    </row>
    <row r="27" spans="1:7" ht="15" customHeight="1">
      <c r="A27" s="252" t="s">
        <v>29</v>
      </c>
      <c r="B27" s="253"/>
      <c r="C27" s="2"/>
      <c r="D27" s="2"/>
      <c r="E27" s="250">
        <f t="shared" si="0"/>
        <v>0</v>
      </c>
      <c r="F27" s="2"/>
      <c r="G27" s="180"/>
    </row>
    <row r="28" spans="1:7" ht="15" customHeight="1">
      <c r="A28" s="252" t="s">
        <v>30</v>
      </c>
      <c r="B28" s="253"/>
      <c r="C28" s="2"/>
      <c r="D28" s="2"/>
      <c r="E28" s="250">
        <f t="shared" si="0"/>
        <v>0</v>
      </c>
      <c r="F28" s="2"/>
      <c r="G28" s="180"/>
    </row>
    <row r="29" spans="1:7" ht="15" customHeight="1">
      <c r="A29" s="252" t="s">
        <v>31</v>
      </c>
      <c r="B29" s="253"/>
      <c r="C29" s="2"/>
      <c r="D29" s="2"/>
      <c r="E29" s="250">
        <f t="shared" si="0"/>
        <v>0</v>
      </c>
      <c r="F29" s="2"/>
      <c r="G29" s="180"/>
    </row>
    <row r="30" spans="1:7" ht="15" customHeight="1">
      <c r="A30" s="252" t="s">
        <v>32</v>
      </c>
      <c r="B30" s="253"/>
      <c r="C30" s="2"/>
      <c r="D30" s="2"/>
      <c r="E30" s="250"/>
      <c r="F30" s="2"/>
      <c r="G30" s="180"/>
    </row>
    <row r="31" spans="1:7" ht="15" customHeight="1">
      <c r="A31" s="252" t="s">
        <v>33</v>
      </c>
      <c r="B31" s="253"/>
      <c r="C31" s="2"/>
      <c r="D31" s="2"/>
      <c r="E31" s="250">
        <f>C31+D31</f>
        <v>0</v>
      </c>
      <c r="F31" s="2"/>
      <c r="G31" s="180"/>
    </row>
    <row r="32" spans="1:7" ht="15" customHeight="1">
      <c r="A32" s="252" t="s">
        <v>34</v>
      </c>
      <c r="B32" s="253"/>
      <c r="C32" s="2"/>
      <c r="D32" s="2"/>
      <c r="E32" s="250">
        <f>C32+D32</f>
        <v>0</v>
      </c>
      <c r="F32" s="2"/>
      <c r="G32" s="180"/>
    </row>
    <row r="33" spans="1:7" ht="15" customHeight="1">
      <c r="A33" s="252" t="s">
        <v>35</v>
      </c>
      <c r="B33" s="253"/>
      <c r="C33" s="2"/>
      <c r="D33" s="2"/>
      <c r="E33" s="250">
        <f>C33+D33</f>
        <v>0</v>
      </c>
      <c r="F33" s="2"/>
      <c r="G33" s="180"/>
    </row>
    <row r="34" spans="1:7" ht="15" customHeight="1">
      <c r="A34" s="252" t="s">
        <v>93</v>
      </c>
      <c r="B34" s="253"/>
      <c r="C34" s="2"/>
      <c r="D34" s="2"/>
      <c r="E34" s="250">
        <f>C34+D34</f>
        <v>0</v>
      </c>
      <c r="F34" s="2"/>
      <c r="G34" s="180"/>
    </row>
    <row r="35" spans="1:7" ht="15" customHeight="1" thickBot="1">
      <c r="A35" s="252" t="s">
        <v>193</v>
      </c>
      <c r="B35" s="254"/>
      <c r="C35" s="3"/>
      <c r="D35" s="3"/>
      <c r="E35" s="250">
        <f>C35+D35</f>
        <v>0</v>
      </c>
      <c r="F35" s="3"/>
      <c r="G35" s="255"/>
    </row>
    <row r="36" spans="1:7" ht="15" customHeight="1" thickBot="1">
      <c r="A36" s="697" t="s">
        <v>40</v>
      </c>
      <c r="B36" s="698"/>
      <c r="C36" s="15">
        <f>SUM(C5:C35)</f>
        <v>16878</v>
      </c>
      <c r="D36" s="15">
        <f>SUM(D5:D35)</f>
        <v>300</v>
      </c>
      <c r="E36" s="15">
        <f>SUM(E5:E35)</f>
        <v>17178</v>
      </c>
      <c r="F36" s="15">
        <f>SUM(F5:F35)</f>
        <v>17178</v>
      </c>
      <c r="G36" s="16">
        <f>SUM(G5:G35)</f>
        <v>0</v>
      </c>
    </row>
  </sheetData>
  <mergeCells count="6">
    <mergeCell ref="A36:B36"/>
    <mergeCell ref="E2:G2"/>
    <mergeCell ref="D2:D3"/>
    <mergeCell ref="C2:C3"/>
    <mergeCell ref="B2:B3"/>
    <mergeCell ref="A2:A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8" orientation="portrait" r:id="rId1"/>
  <headerFooter alignWithMargins="0">
    <oddHeader xml:space="preserve">&amp;C&amp;"Times New Roman CE,Félkövér"&amp;12
KÖLTSÉGVETÉSI SZERVEK PÉNZMARADVÁNYÁNAK ALAKULÁSA&amp;R&amp;"Times New Roman CE,Félkövér dőlt"&amp;12 6. melléklet a ……/2015. (……) önkormányzati rendelethez&amp;"Times New Roman CE,Dőlt"
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8"/>
  <sheetViews>
    <sheetView workbookViewId="0">
      <selection activeCell="M6" sqref="M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117"/>
      <c r="B1" s="118"/>
      <c r="C1" s="118"/>
      <c r="D1" s="118"/>
      <c r="E1" s="118"/>
      <c r="F1" s="118"/>
      <c r="G1" s="118"/>
      <c r="H1" s="118"/>
      <c r="I1" s="118"/>
      <c r="J1" s="119" t="s">
        <v>53</v>
      </c>
      <c r="K1" s="655" t="str">
        <f>+CONCATENATE("2. tájékoztató tábla a ......../",LEFT(ÖSSZEFÜGGÉSEK!A4,4)+1,". (........) önkormányzati rendelethez")</f>
        <v>2. tájékoztató tábla a ......../2015. (........) önkormányzati rendelethez</v>
      </c>
    </row>
    <row r="2" spans="1:11" s="123" customFormat="1" ht="26.25" customHeight="1">
      <c r="A2" s="703" t="s">
        <v>61</v>
      </c>
      <c r="B2" s="707" t="s">
        <v>194</v>
      </c>
      <c r="C2" s="707" t="s">
        <v>195</v>
      </c>
      <c r="D2" s="707" t="s">
        <v>196</v>
      </c>
      <c r="E2" s="707" t="str">
        <f>+CONCATENATE(LEFT(ÖSSZEFÜGGÉSEK!A4,4),". évi teljesítés")</f>
        <v>2014. évi teljesítés</v>
      </c>
      <c r="F2" s="120" t="s">
        <v>197</v>
      </c>
      <c r="G2" s="121"/>
      <c r="H2" s="121"/>
      <c r="I2" s="122"/>
      <c r="J2" s="705" t="s">
        <v>198</v>
      </c>
      <c r="K2" s="655"/>
    </row>
    <row r="3" spans="1:11" s="127" customFormat="1" ht="32.25" customHeight="1" thickBot="1">
      <c r="A3" s="704"/>
      <c r="B3" s="709"/>
      <c r="C3" s="709"/>
      <c r="D3" s="708"/>
      <c r="E3" s="708"/>
      <c r="F3" s="124" t="str">
        <f>+CONCATENATE(LEFT(ÖSSZEFÜGGÉSEK!A4,4)+1,".")</f>
        <v>2015.</v>
      </c>
      <c r="G3" s="125" t="str">
        <f>+CONCATENATE(LEFT(ÖSSZEFÜGGÉSEK!A4,4)+2,".")</f>
        <v>2016.</v>
      </c>
      <c r="H3" s="125" t="str">
        <f>+CONCATENATE(LEFT(ÖSSZEFÜGGÉSEK!A4,4)+3,".")</f>
        <v>2017.</v>
      </c>
      <c r="I3" s="126" t="str">
        <f>+CONCATENATE(LEFT(ÖSSZEFÜGGÉSEK!A4,4)+3,". után")</f>
        <v>2017. után</v>
      </c>
      <c r="J3" s="706"/>
      <c r="K3" s="655"/>
    </row>
    <row r="4" spans="1:11" s="129" customFormat="1" ht="14.1" customHeight="1" thickBot="1">
      <c r="A4" s="489" t="s">
        <v>416</v>
      </c>
      <c r="B4" s="128" t="s">
        <v>567</v>
      </c>
      <c r="C4" s="490" t="s">
        <v>418</v>
      </c>
      <c r="D4" s="490" t="s">
        <v>419</v>
      </c>
      <c r="E4" s="490" t="s">
        <v>420</v>
      </c>
      <c r="F4" s="490" t="s">
        <v>497</v>
      </c>
      <c r="G4" s="490" t="s">
        <v>498</v>
      </c>
      <c r="H4" s="490" t="s">
        <v>499</v>
      </c>
      <c r="I4" s="490" t="s">
        <v>500</v>
      </c>
      <c r="J4" s="491" t="s">
        <v>673</v>
      </c>
      <c r="K4" s="655"/>
    </row>
    <row r="5" spans="1:11" ht="33.75" customHeight="1">
      <c r="A5" s="130" t="s">
        <v>7</v>
      </c>
      <c r="B5" s="131" t="s">
        <v>199</v>
      </c>
      <c r="C5" s="132"/>
      <c r="D5" s="133">
        <f t="shared" ref="D5:I5" si="0">SUM(D6:D7)</f>
        <v>0</v>
      </c>
      <c r="E5" s="133">
        <f t="shared" si="0"/>
        <v>0</v>
      </c>
      <c r="F5" s="133">
        <f t="shared" si="0"/>
        <v>0</v>
      </c>
      <c r="G5" s="133">
        <f t="shared" si="0"/>
        <v>0</v>
      </c>
      <c r="H5" s="133">
        <f t="shared" si="0"/>
        <v>0</v>
      </c>
      <c r="I5" s="134">
        <f t="shared" si="0"/>
        <v>0</v>
      </c>
      <c r="J5" s="135">
        <f t="shared" ref="J5:J17" si="1">SUM(F5:I5)</f>
        <v>0</v>
      </c>
      <c r="K5" s="655"/>
    </row>
    <row r="6" spans="1:11" ht="21" customHeight="1">
      <c r="A6" s="136" t="s">
        <v>8</v>
      </c>
      <c r="B6" s="137" t="s">
        <v>200</v>
      </c>
      <c r="C6" s="138"/>
      <c r="D6" s="2"/>
      <c r="E6" s="2"/>
      <c r="F6" s="2"/>
      <c r="G6" s="2"/>
      <c r="H6" s="2"/>
      <c r="I6" s="51"/>
      <c r="J6" s="139">
        <f t="shared" si="1"/>
        <v>0</v>
      </c>
      <c r="K6" s="655"/>
    </row>
    <row r="7" spans="1:11" ht="21" customHeight="1">
      <c r="A7" s="136" t="s">
        <v>9</v>
      </c>
      <c r="B7" s="137" t="s">
        <v>200</v>
      </c>
      <c r="C7" s="138"/>
      <c r="D7" s="2"/>
      <c r="E7" s="2"/>
      <c r="F7" s="2"/>
      <c r="G7" s="2"/>
      <c r="H7" s="2"/>
      <c r="I7" s="51"/>
      <c r="J7" s="139">
        <f t="shared" si="1"/>
        <v>0</v>
      </c>
      <c r="K7" s="655"/>
    </row>
    <row r="8" spans="1:11" ht="36" customHeight="1">
      <c r="A8" s="136" t="s">
        <v>10</v>
      </c>
      <c r="B8" s="140" t="s">
        <v>201</v>
      </c>
      <c r="C8" s="141"/>
      <c r="D8" s="142">
        <f t="shared" ref="D8:I8" si="2">SUM(D9:D10)</f>
        <v>0</v>
      </c>
      <c r="E8" s="142">
        <f t="shared" si="2"/>
        <v>0</v>
      </c>
      <c r="F8" s="142">
        <f t="shared" si="2"/>
        <v>0</v>
      </c>
      <c r="G8" s="142">
        <f t="shared" si="2"/>
        <v>0</v>
      </c>
      <c r="H8" s="142">
        <f t="shared" si="2"/>
        <v>0</v>
      </c>
      <c r="I8" s="143">
        <f t="shared" si="2"/>
        <v>0</v>
      </c>
      <c r="J8" s="144">
        <f t="shared" si="1"/>
        <v>0</v>
      </c>
      <c r="K8" s="655"/>
    </row>
    <row r="9" spans="1:11" ht="21" customHeight="1">
      <c r="A9" s="136" t="s">
        <v>11</v>
      </c>
      <c r="B9" s="137" t="s">
        <v>200</v>
      </c>
      <c r="C9" s="138"/>
      <c r="D9" s="2"/>
      <c r="E9" s="2"/>
      <c r="F9" s="2"/>
      <c r="G9" s="2"/>
      <c r="H9" s="2"/>
      <c r="I9" s="51"/>
      <c r="J9" s="139">
        <f t="shared" si="1"/>
        <v>0</v>
      </c>
      <c r="K9" s="655"/>
    </row>
    <row r="10" spans="1:11" ht="18" customHeight="1">
      <c r="A10" s="136" t="s">
        <v>12</v>
      </c>
      <c r="B10" s="137" t="s">
        <v>200</v>
      </c>
      <c r="C10" s="138"/>
      <c r="D10" s="2"/>
      <c r="E10" s="2"/>
      <c r="F10" s="2"/>
      <c r="G10" s="2"/>
      <c r="H10" s="2"/>
      <c r="I10" s="51"/>
      <c r="J10" s="139">
        <f t="shared" si="1"/>
        <v>0</v>
      </c>
      <c r="K10" s="655"/>
    </row>
    <row r="11" spans="1:11" ht="21" customHeight="1">
      <c r="A11" s="136" t="s">
        <v>13</v>
      </c>
      <c r="B11" s="145" t="s">
        <v>202</v>
      </c>
      <c r="C11" s="141"/>
      <c r="D11" s="142">
        <f t="shared" ref="D11:I11" si="3">SUM(D12:D12)</f>
        <v>0</v>
      </c>
      <c r="E11" s="142">
        <f t="shared" si="3"/>
        <v>0</v>
      </c>
      <c r="F11" s="142">
        <f t="shared" si="3"/>
        <v>0</v>
      </c>
      <c r="G11" s="142">
        <f t="shared" si="3"/>
        <v>0</v>
      </c>
      <c r="H11" s="142">
        <f t="shared" si="3"/>
        <v>0</v>
      </c>
      <c r="I11" s="143">
        <f t="shared" si="3"/>
        <v>0</v>
      </c>
      <c r="J11" s="144">
        <f t="shared" si="1"/>
        <v>0</v>
      </c>
      <c r="K11" s="655"/>
    </row>
    <row r="12" spans="1:11" ht="21" customHeight="1">
      <c r="A12" s="136" t="s">
        <v>14</v>
      </c>
      <c r="B12" s="137" t="s">
        <v>200</v>
      </c>
      <c r="C12" s="138"/>
      <c r="D12" s="2"/>
      <c r="E12" s="2"/>
      <c r="F12" s="2"/>
      <c r="G12" s="2"/>
      <c r="H12" s="2"/>
      <c r="I12" s="51"/>
      <c r="J12" s="139">
        <f t="shared" si="1"/>
        <v>0</v>
      </c>
      <c r="K12" s="655"/>
    </row>
    <row r="13" spans="1:11" ht="21" customHeight="1">
      <c r="A13" s="136" t="s">
        <v>15</v>
      </c>
      <c r="B13" s="145" t="s">
        <v>203</v>
      </c>
      <c r="C13" s="141"/>
      <c r="D13" s="142">
        <f t="shared" ref="D13:I13" si="4">SUM(D14:D14)</f>
        <v>0</v>
      </c>
      <c r="E13" s="142">
        <f t="shared" si="4"/>
        <v>0</v>
      </c>
      <c r="F13" s="142">
        <f t="shared" si="4"/>
        <v>0</v>
      </c>
      <c r="G13" s="142">
        <f t="shared" si="4"/>
        <v>0</v>
      </c>
      <c r="H13" s="142">
        <f t="shared" si="4"/>
        <v>0</v>
      </c>
      <c r="I13" s="143">
        <f t="shared" si="4"/>
        <v>0</v>
      </c>
      <c r="J13" s="144">
        <f t="shared" si="1"/>
        <v>0</v>
      </c>
      <c r="K13" s="655"/>
    </row>
    <row r="14" spans="1:11" ht="21" customHeight="1">
      <c r="A14" s="136" t="s">
        <v>16</v>
      </c>
      <c r="B14" s="137" t="s">
        <v>200</v>
      </c>
      <c r="C14" s="138"/>
      <c r="D14" s="2"/>
      <c r="E14" s="2"/>
      <c r="F14" s="2"/>
      <c r="G14" s="2"/>
      <c r="H14" s="2"/>
      <c r="I14" s="51"/>
      <c r="J14" s="139">
        <f t="shared" si="1"/>
        <v>0</v>
      </c>
      <c r="K14" s="655"/>
    </row>
    <row r="15" spans="1:11" ht="21" customHeight="1">
      <c r="A15" s="146" t="s">
        <v>17</v>
      </c>
      <c r="B15" s="147" t="s">
        <v>204</v>
      </c>
      <c r="C15" s="148"/>
      <c r="D15" s="149">
        <f t="shared" ref="D15:I15" si="5">SUM(D16:D17)</f>
        <v>0</v>
      </c>
      <c r="E15" s="149">
        <f t="shared" si="5"/>
        <v>0</v>
      </c>
      <c r="F15" s="149">
        <f t="shared" si="5"/>
        <v>0</v>
      </c>
      <c r="G15" s="149">
        <f t="shared" si="5"/>
        <v>0</v>
      </c>
      <c r="H15" s="149">
        <f t="shared" si="5"/>
        <v>0</v>
      </c>
      <c r="I15" s="150">
        <f t="shared" si="5"/>
        <v>0</v>
      </c>
      <c r="J15" s="144">
        <f t="shared" si="1"/>
        <v>0</v>
      </c>
      <c r="K15" s="655"/>
    </row>
    <row r="16" spans="1:11" ht="21" customHeight="1">
      <c r="A16" s="146" t="s">
        <v>18</v>
      </c>
      <c r="B16" s="137" t="s">
        <v>200</v>
      </c>
      <c r="C16" s="138"/>
      <c r="D16" s="2"/>
      <c r="E16" s="2"/>
      <c r="F16" s="2"/>
      <c r="G16" s="2"/>
      <c r="H16" s="2"/>
      <c r="I16" s="51"/>
      <c r="J16" s="139">
        <f t="shared" si="1"/>
        <v>0</v>
      </c>
      <c r="K16" s="655"/>
    </row>
    <row r="17" spans="1:11" ht="21" customHeight="1" thickBot="1">
      <c r="A17" s="146" t="s">
        <v>19</v>
      </c>
      <c r="B17" s="137" t="s">
        <v>200</v>
      </c>
      <c r="C17" s="151"/>
      <c r="D17" s="152"/>
      <c r="E17" s="152"/>
      <c r="F17" s="152"/>
      <c r="G17" s="152"/>
      <c r="H17" s="152"/>
      <c r="I17" s="153"/>
      <c r="J17" s="139">
        <f t="shared" si="1"/>
        <v>0</v>
      </c>
      <c r="K17" s="655"/>
    </row>
    <row r="18" spans="1:11" ht="21" customHeight="1" thickBot="1">
      <c r="A18" s="154" t="s">
        <v>20</v>
      </c>
      <c r="B18" s="155" t="s">
        <v>205</v>
      </c>
      <c r="C18" s="156"/>
      <c r="D18" s="157">
        <f t="shared" ref="D18:J18" si="6">D5+D8+D11+D13+D15</f>
        <v>0</v>
      </c>
      <c r="E18" s="157">
        <f t="shared" si="6"/>
        <v>0</v>
      </c>
      <c r="F18" s="157">
        <f t="shared" si="6"/>
        <v>0</v>
      </c>
      <c r="G18" s="157">
        <f t="shared" si="6"/>
        <v>0</v>
      </c>
      <c r="H18" s="157">
        <f t="shared" si="6"/>
        <v>0</v>
      </c>
      <c r="I18" s="158">
        <f t="shared" si="6"/>
        <v>0</v>
      </c>
      <c r="J18" s="159">
        <f t="shared" si="6"/>
        <v>0</v>
      </c>
      <c r="K18" s="655"/>
    </row>
  </sheetData>
  <sheetProtection sheet="1" objects="1" scenarios="1"/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9" bottom="0.98425196850393704" header="0.5" footer="0.5"/>
  <pageSetup paperSize="9" orientation="portrait" verticalDpi="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20"/>
  <sheetViews>
    <sheetView workbookViewId="0">
      <selection activeCell="F15" sqref="F15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60"/>
      <c r="H1" s="161" t="s">
        <v>53</v>
      </c>
      <c r="I1" s="713" t="str">
        <f>+CONCATENATE("2. tájékoztató tábla a ......../",LEFT(ÖSSZEFÜGGÉSEK!A4,4)+1,". (........) önkormányzati rendelethez")</f>
        <v>2. tájékoztató tábla a ......../2015. (........) önkormányzati rendelethez</v>
      </c>
    </row>
    <row r="2" spans="1:9" s="123" customFormat="1" ht="26.25" customHeight="1">
      <c r="A2" s="664" t="s">
        <v>61</v>
      </c>
      <c r="B2" s="719" t="s">
        <v>206</v>
      </c>
      <c r="C2" s="664" t="s">
        <v>207</v>
      </c>
      <c r="D2" s="664" t="s">
        <v>208</v>
      </c>
      <c r="E2" s="716" t="str">
        <f>+CONCATENATE("Hitel, kölcsön állomány ",LEFT(ÖSSZEFÜGGÉSEK!A4,4),". dec. 31-én")</f>
        <v>Hitel, kölcsön állomány 2014. dec. 31-én</v>
      </c>
      <c r="F2" s="714" t="s">
        <v>209</v>
      </c>
      <c r="G2" s="715"/>
      <c r="H2" s="711" t="str">
        <f>+CONCATENATE(LEFT(ÖSSZEFÜGGÉSEK!A4,4)+2,". után")</f>
        <v>2016. után</v>
      </c>
      <c r="I2" s="713"/>
    </row>
    <row r="3" spans="1:9" s="127" customFormat="1" ht="40.5" customHeight="1" thickBot="1">
      <c r="A3" s="710"/>
      <c r="B3" s="718"/>
      <c r="C3" s="718"/>
      <c r="D3" s="710"/>
      <c r="E3" s="717"/>
      <c r="F3" s="162" t="str">
        <f>+CONCATENATE(LEFT(ÖSSZEFÜGGÉSEK!A4,4)+1,".")</f>
        <v>2015.</v>
      </c>
      <c r="G3" s="163" t="str">
        <f>+CONCATENATE(LEFT(ÖSSZEFÜGGÉSEK!A4,4)+2,".")</f>
        <v>2016.</v>
      </c>
      <c r="H3" s="712"/>
      <c r="I3" s="713"/>
    </row>
    <row r="4" spans="1:9" s="167" customFormat="1" ht="12.95" customHeight="1" thickBot="1">
      <c r="A4" s="164" t="s">
        <v>416</v>
      </c>
      <c r="B4" s="116" t="s">
        <v>417</v>
      </c>
      <c r="C4" s="116" t="s">
        <v>418</v>
      </c>
      <c r="D4" s="165" t="s">
        <v>419</v>
      </c>
      <c r="E4" s="164" t="s">
        <v>420</v>
      </c>
      <c r="F4" s="165" t="s">
        <v>497</v>
      </c>
      <c r="G4" s="165" t="s">
        <v>498</v>
      </c>
      <c r="H4" s="166" t="s">
        <v>499</v>
      </c>
      <c r="I4" s="713"/>
    </row>
    <row r="5" spans="1:9" ht="22.5" customHeight="1" thickBot="1">
      <c r="A5" s="168" t="s">
        <v>7</v>
      </c>
      <c r="B5" s="169" t="s">
        <v>210</v>
      </c>
      <c r="C5" s="170"/>
      <c r="D5" s="171"/>
      <c r="E5" s="172">
        <f>SUM(E6:E11)</f>
        <v>0</v>
      </c>
      <c r="F5" s="173">
        <f>SUM(F6:F11)</f>
        <v>0</v>
      </c>
      <c r="G5" s="173">
        <f>SUM(G6:G11)</f>
        <v>0</v>
      </c>
      <c r="H5" s="174">
        <f>SUM(H6:H11)</f>
        <v>0</v>
      </c>
      <c r="I5" s="713"/>
    </row>
    <row r="6" spans="1:9" ht="22.5" customHeight="1">
      <c r="A6" s="175" t="s">
        <v>8</v>
      </c>
      <c r="B6" s="176" t="s">
        <v>200</v>
      </c>
      <c r="C6" s="177"/>
      <c r="D6" s="178"/>
      <c r="E6" s="179"/>
      <c r="F6" s="2"/>
      <c r="G6" s="2"/>
      <c r="H6" s="180"/>
      <c r="I6" s="713"/>
    </row>
    <row r="7" spans="1:9" ht="22.5" customHeight="1">
      <c r="A7" s="175" t="s">
        <v>9</v>
      </c>
      <c r="B7" s="176" t="s">
        <v>200</v>
      </c>
      <c r="C7" s="177"/>
      <c r="D7" s="178"/>
      <c r="E7" s="179"/>
      <c r="F7" s="2"/>
      <c r="G7" s="2"/>
      <c r="H7" s="180"/>
      <c r="I7" s="713"/>
    </row>
    <row r="8" spans="1:9" ht="22.5" customHeight="1">
      <c r="A8" s="175" t="s">
        <v>10</v>
      </c>
      <c r="B8" s="176" t="s">
        <v>200</v>
      </c>
      <c r="C8" s="177"/>
      <c r="D8" s="178"/>
      <c r="E8" s="179"/>
      <c r="F8" s="2"/>
      <c r="G8" s="2"/>
      <c r="H8" s="180"/>
      <c r="I8" s="713"/>
    </row>
    <row r="9" spans="1:9" ht="22.5" customHeight="1">
      <c r="A9" s="175" t="s">
        <v>11</v>
      </c>
      <c r="B9" s="176" t="s">
        <v>200</v>
      </c>
      <c r="C9" s="177"/>
      <c r="D9" s="178"/>
      <c r="E9" s="179"/>
      <c r="F9" s="2"/>
      <c r="G9" s="2"/>
      <c r="H9" s="180"/>
      <c r="I9" s="713"/>
    </row>
    <row r="10" spans="1:9" ht="22.5" customHeight="1">
      <c r="A10" s="175" t="s">
        <v>12</v>
      </c>
      <c r="B10" s="176" t="s">
        <v>200</v>
      </c>
      <c r="C10" s="177"/>
      <c r="D10" s="178"/>
      <c r="E10" s="179"/>
      <c r="F10" s="2"/>
      <c r="G10" s="2"/>
      <c r="H10" s="180"/>
      <c r="I10" s="713"/>
    </row>
    <row r="11" spans="1:9" ht="22.5" customHeight="1" thickBot="1">
      <c r="A11" s="175" t="s">
        <v>13</v>
      </c>
      <c r="B11" s="176" t="s">
        <v>200</v>
      </c>
      <c r="C11" s="177"/>
      <c r="D11" s="178"/>
      <c r="E11" s="179"/>
      <c r="F11" s="2"/>
      <c r="G11" s="2"/>
      <c r="H11" s="180"/>
      <c r="I11" s="713"/>
    </row>
    <row r="12" spans="1:9" ht="22.5" customHeight="1" thickBot="1">
      <c r="A12" s="168" t="s">
        <v>14</v>
      </c>
      <c r="B12" s="169" t="s">
        <v>211</v>
      </c>
      <c r="C12" s="181"/>
      <c r="D12" s="182"/>
      <c r="E12" s="172">
        <f>SUM(E13:E18)</f>
        <v>0</v>
      </c>
      <c r="F12" s="173">
        <f>SUM(F13:F18)</f>
        <v>0</v>
      </c>
      <c r="G12" s="173">
        <f>SUM(G13:G18)</f>
        <v>0</v>
      </c>
      <c r="H12" s="174">
        <f>SUM(H13:H18)</f>
        <v>0</v>
      </c>
      <c r="I12" s="713"/>
    </row>
    <row r="13" spans="1:9" ht="22.5" customHeight="1">
      <c r="A13" s="175" t="s">
        <v>15</v>
      </c>
      <c r="B13" s="176" t="s">
        <v>200</v>
      </c>
      <c r="C13" s="177"/>
      <c r="D13" s="178"/>
      <c r="E13" s="179"/>
      <c r="F13" s="2"/>
      <c r="G13" s="2"/>
      <c r="H13" s="180"/>
      <c r="I13" s="713"/>
    </row>
    <row r="14" spans="1:9" ht="22.5" customHeight="1">
      <c r="A14" s="175" t="s">
        <v>16</v>
      </c>
      <c r="B14" s="176" t="s">
        <v>200</v>
      </c>
      <c r="C14" s="177"/>
      <c r="D14" s="178"/>
      <c r="E14" s="179"/>
      <c r="F14" s="2"/>
      <c r="G14" s="2"/>
      <c r="H14" s="180"/>
      <c r="I14" s="713"/>
    </row>
    <row r="15" spans="1:9" ht="22.5" customHeight="1">
      <c r="A15" s="175" t="s">
        <v>17</v>
      </c>
      <c r="B15" s="176" t="s">
        <v>200</v>
      </c>
      <c r="C15" s="177"/>
      <c r="D15" s="178"/>
      <c r="E15" s="179"/>
      <c r="F15" s="2"/>
      <c r="G15" s="2"/>
      <c r="H15" s="180"/>
      <c r="I15" s="713"/>
    </row>
    <row r="16" spans="1:9" ht="22.5" customHeight="1">
      <c r="A16" s="175" t="s">
        <v>18</v>
      </c>
      <c r="B16" s="176" t="s">
        <v>200</v>
      </c>
      <c r="C16" s="177"/>
      <c r="D16" s="178"/>
      <c r="E16" s="179"/>
      <c r="F16" s="2"/>
      <c r="G16" s="2"/>
      <c r="H16" s="180"/>
      <c r="I16" s="713"/>
    </row>
    <row r="17" spans="1:9" ht="22.5" customHeight="1">
      <c r="A17" s="175" t="s">
        <v>19</v>
      </c>
      <c r="B17" s="176" t="s">
        <v>200</v>
      </c>
      <c r="C17" s="177"/>
      <c r="D17" s="178"/>
      <c r="E17" s="179"/>
      <c r="F17" s="2"/>
      <c r="G17" s="2"/>
      <c r="H17" s="180"/>
      <c r="I17" s="713"/>
    </row>
    <row r="18" spans="1:9" ht="22.5" customHeight="1" thickBot="1">
      <c r="A18" s="175" t="s">
        <v>20</v>
      </c>
      <c r="B18" s="176" t="s">
        <v>200</v>
      </c>
      <c r="C18" s="177"/>
      <c r="D18" s="178"/>
      <c r="E18" s="179"/>
      <c r="F18" s="2"/>
      <c r="G18" s="2"/>
      <c r="H18" s="180"/>
      <c r="I18" s="713"/>
    </row>
    <row r="19" spans="1:9" ht="22.5" customHeight="1" thickBot="1">
      <c r="A19" s="168" t="s">
        <v>21</v>
      </c>
      <c r="B19" s="169" t="s">
        <v>674</v>
      </c>
      <c r="C19" s="170"/>
      <c r="D19" s="171"/>
      <c r="E19" s="172">
        <f>E5+E12</f>
        <v>0</v>
      </c>
      <c r="F19" s="173">
        <f>F5+F12</f>
        <v>0</v>
      </c>
      <c r="G19" s="173">
        <f>G5+G12</f>
        <v>0</v>
      </c>
      <c r="H19" s="174">
        <f>H5+H12</f>
        <v>0</v>
      </c>
      <c r="I19" s="713"/>
    </row>
    <row r="20" spans="1:9" ht="20.100000000000001" customHeight="1"/>
  </sheetData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verticalDpi="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9"/>
  <sheetViews>
    <sheetView workbookViewId="0">
      <selection activeCell="D31" sqref="D31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30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2014. december 31-én</v>
      </c>
      <c r="B1" s="731"/>
      <c r="C1" s="731"/>
      <c r="D1" s="731"/>
      <c r="E1" s="731"/>
      <c r="F1" s="731"/>
      <c r="G1" s="731"/>
      <c r="H1" s="731"/>
      <c r="I1" s="731"/>
      <c r="J1" s="713" t="str">
        <f>+CONCATENATE("4. tájékoztató tábla a ......../",LEFT(ÖSSZEFÜGGÉSEK!A4,4)+1,". (........) önkormányzati rendelethez")</f>
        <v>4. tájékoztató tábla a ......../2015. (........) önkormányzati rendelethez</v>
      </c>
    </row>
    <row r="2" spans="1:10" ht="14.25" thickBot="1">
      <c r="H2" s="742" t="s">
        <v>212</v>
      </c>
      <c r="I2" s="742"/>
      <c r="J2" s="713"/>
    </row>
    <row r="3" spans="1:10" ht="13.5" thickBot="1">
      <c r="A3" s="740" t="s">
        <v>5</v>
      </c>
      <c r="B3" s="738" t="s">
        <v>213</v>
      </c>
      <c r="C3" s="736" t="s">
        <v>214</v>
      </c>
      <c r="D3" s="734" t="s">
        <v>215</v>
      </c>
      <c r="E3" s="735"/>
      <c r="F3" s="735"/>
      <c r="G3" s="735"/>
      <c r="H3" s="735"/>
      <c r="I3" s="732" t="s">
        <v>216</v>
      </c>
      <c r="J3" s="713"/>
    </row>
    <row r="4" spans="1:10" s="21" customFormat="1" ht="42" customHeight="1" thickBot="1">
      <c r="A4" s="741"/>
      <c r="B4" s="739"/>
      <c r="C4" s="737"/>
      <c r="D4" s="183" t="s">
        <v>217</v>
      </c>
      <c r="E4" s="183" t="s">
        <v>218</v>
      </c>
      <c r="F4" s="183" t="s">
        <v>219</v>
      </c>
      <c r="G4" s="184" t="s">
        <v>220</v>
      </c>
      <c r="H4" s="184" t="s">
        <v>221</v>
      </c>
      <c r="I4" s="733"/>
      <c r="J4" s="713"/>
    </row>
    <row r="5" spans="1:10" s="21" customFormat="1" ht="12" customHeight="1" thickBot="1">
      <c r="A5" s="486" t="s">
        <v>416</v>
      </c>
      <c r="B5" s="185" t="s">
        <v>417</v>
      </c>
      <c r="C5" s="185" t="s">
        <v>418</v>
      </c>
      <c r="D5" s="185" t="s">
        <v>419</v>
      </c>
      <c r="E5" s="185" t="s">
        <v>420</v>
      </c>
      <c r="F5" s="185" t="s">
        <v>497</v>
      </c>
      <c r="G5" s="185" t="s">
        <v>498</v>
      </c>
      <c r="H5" s="185" t="s">
        <v>568</v>
      </c>
      <c r="I5" s="186" t="s">
        <v>569</v>
      </c>
      <c r="J5" s="713"/>
    </row>
    <row r="6" spans="1:10" s="21" customFormat="1" ht="18" customHeight="1">
      <c r="A6" s="725" t="s">
        <v>222</v>
      </c>
      <c r="B6" s="726"/>
      <c r="C6" s="726"/>
      <c r="D6" s="726"/>
      <c r="E6" s="726"/>
      <c r="F6" s="726"/>
      <c r="G6" s="726"/>
      <c r="H6" s="726"/>
      <c r="I6" s="727"/>
      <c r="J6" s="713"/>
    </row>
    <row r="7" spans="1:10" ht="15.95" customHeight="1">
      <c r="A7" s="34" t="s">
        <v>7</v>
      </c>
      <c r="B7" s="32" t="s">
        <v>223</v>
      </c>
      <c r="C7" s="24"/>
      <c r="D7" s="24"/>
      <c r="E7" s="24"/>
      <c r="F7" s="24"/>
      <c r="G7" s="188"/>
      <c r="H7" s="189">
        <f t="shared" ref="H7:H13" si="0">SUM(D7:G7)</f>
        <v>0</v>
      </c>
      <c r="I7" s="35">
        <f t="shared" ref="I7:I13" si="1">C7+H7</f>
        <v>0</v>
      </c>
      <c r="J7" s="713"/>
    </row>
    <row r="8" spans="1:10" ht="22.5">
      <c r="A8" s="34" t="s">
        <v>8</v>
      </c>
      <c r="B8" s="32" t="s">
        <v>154</v>
      </c>
      <c r="C8" s="24"/>
      <c r="D8" s="24"/>
      <c r="E8" s="24"/>
      <c r="F8" s="24"/>
      <c r="G8" s="188"/>
      <c r="H8" s="189">
        <f t="shared" si="0"/>
        <v>0</v>
      </c>
      <c r="I8" s="35">
        <f t="shared" si="1"/>
        <v>0</v>
      </c>
      <c r="J8" s="713"/>
    </row>
    <row r="9" spans="1:10" ht="22.5">
      <c r="A9" s="34" t="s">
        <v>9</v>
      </c>
      <c r="B9" s="32" t="s">
        <v>155</v>
      </c>
      <c r="C9" s="24"/>
      <c r="D9" s="24"/>
      <c r="E9" s="24"/>
      <c r="F9" s="24"/>
      <c r="G9" s="188"/>
      <c r="H9" s="189">
        <f t="shared" si="0"/>
        <v>0</v>
      </c>
      <c r="I9" s="35">
        <f t="shared" si="1"/>
        <v>0</v>
      </c>
      <c r="J9" s="713"/>
    </row>
    <row r="10" spans="1:10" ht="15.95" customHeight="1">
      <c r="A10" s="34" t="s">
        <v>10</v>
      </c>
      <c r="B10" s="32" t="s">
        <v>156</v>
      </c>
      <c r="C10" s="24"/>
      <c r="D10" s="24"/>
      <c r="E10" s="24"/>
      <c r="F10" s="24"/>
      <c r="G10" s="188"/>
      <c r="H10" s="189">
        <f t="shared" si="0"/>
        <v>0</v>
      </c>
      <c r="I10" s="35">
        <f t="shared" si="1"/>
        <v>0</v>
      </c>
      <c r="J10" s="713"/>
    </row>
    <row r="11" spans="1:10" ht="22.5">
      <c r="A11" s="34" t="s">
        <v>11</v>
      </c>
      <c r="B11" s="32" t="s">
        <v>157</v>
      </c>
      <c r="C11" s="24"/>
      <c r="D11" s="24"/>
      <c r="E11" s="24"/>
      <c r="F11" s="24"/>
      <c r="G11" s="188"/>
      <c r="H11" s="189">
        <f t="shared" si="0"/>
        <v>0</v>
      </c>
      <c r="I11" s="35">
        <f t="shared" si="1"/>
        <v>0</v>
      </c>
      <c r="J11" s="713"/>
    </row>
    <row r="12" spans="1:10" ht="15.95" customHeight="1">
      <c r="A12" s="36" t="s">
        <v>12</v>
      </c>
      <c r="B12" s="37" t="s">
        <v>224</v>
      </c>
      <c r="C12" s="25"/>
      <c r="D12" s="25"/>
      <c r="E12" s="25"/>
      <c r="F12" s="25"/>
      <c r="G12" s="190"/>
      <c r="H12" s="189">
        <f t="shared" si="0"/>
        <v>0</v>
      </c>
      <c r="I12" s="35">
        <f t="shared" si="1"/>
        <v>0</v>
      </c>
      <c r="J12" s="713"/>
    </row>
    <row r="13" spans="1:10" ht="15.95" customHeight="1" thickBot="1">
      <c r="A13" s="191" t="s">
        <v>13</v>
      </c>
      <c r="B13" s="192" t="s">
        <v>225</v>
      </c>
      <c r="C13" s="194"/>
      <c r="D13" s="194"/>
      <c r="E13" s="194"/>
      <c r="F13" s="194"/>
      <c r="G13" s="195"/>
      <c r="H13" s="189">
        <f t="shared" si="0"/>
        <v>0</v>
      </c>
      <c r="I13" s="35">
        <f t="shared" si="1"/>
        <v>0</v>
      </c>
      <c r="J13" s="713"/>
    </row>
    <row r="14" spans="1:10" s="26" customFormat="1" ht="18" customHeight="1" thickBot="1">
      <c r="A14" s="728" t="s">
        <v>226</v>
      </c>
      <c r="B14" s="729"/>
      <c r="C14" s="38">
        <f t="shared" ref="C14:I14" si="2">SUM(C7:C13)</f>
        <v>0</v>
      </c>
      <c r="D14" s="38">
        <f t="shared" si="2"/>
        <v>0</v>
      </c>
      <c r="E14" s="38">
        <f t="shared" si="2"/>
        <v>0</v>
      </c>
      <c r="F14" s="38">
        <f t="shared" si="2"/>
        <v>0</v>
      </c>
      <c r="G14" s="196">
        <f t="shared" si="2"/>
        <v>0</v>
      </c>
      <c r="H14" s="196">
        <f t="shared" si="2"/>
        <v>0</v>
      </c>
      <c r="I14" s="39">
        <f t="shared" si="2"/>
        <v>0</v>
      </c>
      <c r="J14" s="713"/>
    </row>
    <row r="15" spans="1:10" s="23" customFormat="1" ht="18" customHeight="1">
      <c r="A15" s="720" t="s">
        <v>227</v>
      </c>
      <c r="B15" s="721"/>
      <c r="C15" s="721"/>
      <c r="D15" s="721"/>
      <c r="E15" s="721"/>
      <c r="F15" s="721"/>
      <c r="G15" s="721"/>
      <c r="H15" s="721"/>
      <c r="I15" s="722"/>
      <c r="J15" s="713"/>
    </row>
    <row r="16" spans="1:10" s="23" customFormat="1">
      <c r="A16" s="34" t="s">
        <v>7</v>
      </c>
      <c r="B16" s="32" t="s">
        <v>228</v>
      </c>
      <c r="C16" s="24"/>
      <c r="D16" s="24"/>
      <c r="E16" s="24"/>
      <c r="F16" s="24"/>
      <c r="G16" s="188"/>
      <c r="H16" s="189">
        <f>SUM(D16:G16)</f>
        <v>0</v>
      </c>
      <c r="I16" s="35">
        <f>C16+H16</f>
        <v>0</v>
      </c>
      <c r="J16" s="713"/>
    </row>
    <row r="17" spans="1:10" ht="13.5" thickBot="1">
      <c r="A17" s="191" t="s">
        <v>8</v>
      </c>
      <c r="B17" s="192" t="s">
        <v>225</v>
      </c>
      <c r="C17" s="194"/>
      <c r="D17" s="194"/>
      <c r="E17" s="194"/>
      <c r="F17" s="194"/>
      <c r="G17" s="195"/>
      <c r="H17" s="189">
        <f>SUM(D17:G17)</f>
        <v>0</v>
      </c>
      <c r="I17" s="197">
        <f>C17+H17</f>
        <v>0</v>
      </c>
      <c r="J17" s="713"/>
    </row>
    <row r="18" spans="1:10" ht="15.95" customHeight="1" thickBot="1">
      <c r="A18" s="728" t="s">
        <v>229</v>
      </c>
      <c r="B18" s="729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96">
        <f t="shared" si="3"/>
        <v>0</v>
      </c>
      <c r="H18" s="196">
        <f t="shared" si="3"/>
        <v>0</v>
      </c>
      <c r="I18" s="39">
        <f t="shared" si="3"/>
        <v>0</v>
      </c>
      <c r="J18" s="713"/>
    </row>
    <row r="19" spans="1:10" ht="18" customHeight="1" thickBot="1">
      <c r="A19" s="723" t="s">
        <v>230</v>
      </c>
      <c r="B19" s="724"/>
      <c r="C19" s="198">
        <f t="shared" ref="C19:I19" si="4">C14+C18</f>
        <v>0</v>
      </c>
      <c r="D19" s="198">
        <f t="shared" si="4"/>
        <v>0</v>
      </c>
      <c r="E19" s="198">
        <f t="shared" si="4"/>
        <v>0</v>
      </c>
      <c r="F19" s="198">
        <f t="shared" si="4"/>
        <v>0</v>
      </c>
      <c r="G19" s="198">
        <f t="shared" si="4"/>
        <v>0</v>
      </c>
      <c r="H19" s="198">
        <f t="shared" si="4"/>
        <v>0</v>
      </c>
      <c r="I19" s="39">
        <f t="shared" si="4"/>
        <v>0</v>
      </c>
      <c r="J19" s="713"/>
    </row>
  </sheetData>
  <sheetProtection sheet="1" objects="1" scenarios="1"/>
  <mergeCells count="1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</mergeCells>
  <phoneticPr fontId="0" type="noConversion"/>
  <printOptions horizontalCentered="1"/>
  <pageMargins left="0.78740157480314965" right="0.78740157480314965" top="1.18" bottom="0.98425196850393704" header="0.5" footer="0.5"/>
  <pageSetup paperSize="0" scale="0" horizontalDpi="0" verticalDpi="0" copies="0"/>
  <headerFooter alignWithMargins="0">
    <oddHeader xml:space="preserve">&amp;C&amp;"Times New Roman CE,Félkövér dőlt"&amp;12
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30"/>
  <sheetViews>
    <sheetView workbookViewId="0">
      <selection activeCell="T8" sqref="T8"/>
    </sheetView>
  </sheetViews>
  <sheetFormatPr defaultRowHeight="12.75"/>
  <cols>
    <col min="1" max="1" width="5.83203125" style="218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60"/>
      <c r="D1" s="161" t="s">
        <v>53</v>
      </c>
    </row>
    <row r="2" spans="1:4" s="21" customFormat="1" ht="48" customHeight="1" thickBot="1">
      <c r="A2" s="199" t="s">
        <v>5</v>
      </c>
      <c r="B2" s="183" t="s">
        <v>6</v>
      </c>
      <c r="C2" s="183" t="s">
        <v>231</v>
      </c>
      <c r="D2" s="200" t="s">
        <v>232</v>
      </c>
    </row>
    <row r="3" spans="1:4" s="21" customFormat="1" ht="14.1" customHeight="1" thickBot="1">
      <c r="A3" s="201" t="s">
        <v>416</v>
      </c>
      <c r="B3" s="202" t="s">
        <v>417</v>
      </c>
      <c r="C3" s="202" t="s">
        <v>418</v>
      </c>
      <c r="D3" s="203" t="s">
        <v>419</v>
      </c>
    </row>
    <row r="4" spans="1:4" ht="18" customHeight="1">
      <c r="A4" s="204" t="s">
        <v>7</v>
      </c>
      <c r="B4" s="205" t="s">
        <v>233</v>
      </c>
      <c r="C4" s="206"/>
      <c r="D4" s="207"/>
    </row>
    <row r="5" spans="1:4" ht="18" customHeight="1">
      <c r="A5" s="208" t="s">
        <v>8</v>
      </c>
      <c r="B5" s="209" t="s">
        <v>234</v>
      </c>
      <c r="C5" s="210"/>
      <c r="D5" s="211"/>
    </row>
    <row r="6" spans="1:4" ht="18" customHeight="1">
      <c r="A6" s="208" t="s">
        <v>9</v>
      </c>
      <c r="B6" s="209" t="s">
        <v>235</v>
      </c>
      <c r="C6" s="210"/>
      <c r="D6" s="211"/>
    </row>
    <row r="7" spans="1:4" ht="18" customHeight="1">
      <c r="A7" s="208" t="s">
        <v>10</v>
      </c>
      <c r="B7" s="209" t="s">
        <v>236</v>
      </c>
      <c r="C7" s="210"/>
      <c r="D7" s="211"/>
    </row>
    <row r="8" spans="1:4" ht="18" customHeight="1">
      <c r="A8" s="212" t="s">
        <v>11</v>
      </c>
      <c r="B8" s="209" t="s">
        <v>237</v>
      </c>
      <c r="C8" s="210"/>
      <c r="D8" s="211"/>
    </row>
    <row r="9" spans="1:4" ht="18" customHeight="1">
      <c r="A9" s="208" t="s">
        <v>12</v>
      </c>
      <c r="B9" s="209" t="s">
        <v>238</v>
      </c>
      <c r="C9" s="210"/>
      <c r="D9" s="211"/>
    </row>
    <row r="10" spans="1:4" ht="18" customHeight="1">
      <c r="A10" s="212" t="s">
        <v>13</v>
      </c>
      <c r="B10" s="213" t="s">
        <v>239</v>
      </c>
      <c r="C10" s="210"/>
      <c r="D10" s="211"/>
    </row>
    <row r="11" spans="1:4" ht="18" customHeight="1">
      <c r="A11" s="212" t="s">
        <v>14</v>
      </c>
      <c r="B11" s="213" t="s">
        <v>240</v>
      </c>
      <c r="C11" s="210"/>
      <c r="D11" s="211"/>
    </row>
    <row r="12" spans="1:4" ht="18" customHeight="1">
      <c r="A12" s="208" t="s">
        <v>15</v>
      </c>
      <c r="B12" s="213" t="s">
        <v>241</v>
      </c>
      <c r="C12" s="210"/>
      <c r="D12" s="211"/>
    </row>
    <row r="13" spans="1:4" ht="18" customHeight="1">
      <c r="A13" s="212" t="s">
        <v>16</v>
      </c>
      <c r="B13" s="213" t="s">
        <v>242</v>
      </c>
      <c r="C13" s="210"/>
      <c r="D13" s="211"/>
    </row>
    <row r="14" spans="1:4" ht="22.5">
      <c r="A14" s="208" t="s">
        <v>17</v>
      </c>
      <c r="B14" s="213" t="s">
        <v>243</v>
      </c>
      <c r="C14" s="210"/>
      <c r="D14" s="211"/>
    </row>
    <row r="15" spans="1:4" ht="18" customHeight="1">
      <c r="A15" s="212" t="s">
        <v>18</v>
      </c>
      <c r="B15" s="209" t="s">
        <v>244</v>
      </c>
      <c r="C15" s="210"/>
      <c r="D15" s="211"/>
    </row>
    <row r="16" spans="1:4" ht="18" customHeight="1">
      <c r="A16" s="208" t="s">
        <v>19</v>
      </c>
      <c r="B16" s="209" t="s">
        <v>245</v>
      </c>
      <c r="C16" s="210"/>
      <c r="D16" s="211"/>
    </row>
    <row r="17" spans="1:4" ht="18" customHeight="1">
      <c r="A17" s="212" t="s">
        <v>20</v>
      </c>
      <c r="B17" s="209" t="s">
        <v>246</v>
      </c>
      <c r="C17" s="210"/>
      <c r="D17" s="211"/>
    </row>
    <row r="18" spans="1:4" ht="18" customHeight="1">
      <c r="A18" s="208" t="s">
        <v>21</v>
      </c>
      <c r="B18" s="209" t="s">
        <v>247</v>
      </c>
      <c r="C18" s="210"/>
      <c r="D18" s="211"/>
    </row>
    <row r="19" spans="1:4" ht="18" customHeight="1">
      <c r="A19" s="212" t="s">
        <v>22</v>
      </c>
      <c r="B19" s="209" t="s">
        <v>248</v>
      </c>
      <c r="C19" s="210"/>
      <c r="D19" s="211"/>
    </row>
    <row r="20" spans="1:4" ht="18" customHeight="1">
      <c r="A20" s="208" t="s">
        <v>23</v>
      </c>
      <c r="B20" s="187"/>
      <c r="C20" s="210"/>
      <c r="D20" s="211"/>
    </row>
    <row r="21" spans="1:4" ht="18" customHeight="1">
      <c r="A21" s="212" t="s">
        <v>24</v>
      </c>
      <c r="B21" s="187"/>
      <c r="C21" s="210"/>
      <c r="D21" s="211"/>
    </row>
    <row r="22" spans="1:4" ht="18" customHeight="1">
      <c r="A22" s="208" t="s">
        <v>25</v>
      </c>
      <c r="B22" s="187"/>
      <c r="C22" s="210"/>
      <c r="D22" s="211"/>
    </row>
    <row r="23" spans="1:4" ht="18" customHeight="1">
      <c r="A23" s="212" t="s">
        <v>26</v>
      </c>
      <c r="B23" s="187"/>
      <c r="C23" s="210"/>
      <c r="D23" s="211"/>
    </row>
    <row r="24" spans="1:4" ht="18" customHeight="1">
      <c r="A24" s="208" t="s">
        <v>27</v>
      </c>
      <c r="B24" s="187"/>
      <c r="C24" s="210"/>
      <c r="D24" s="211"/>
    </row>
    <row r="25" spans="1:4" ht="18" customHeight="1">
      <c r="A25" s="212" t="s">
        <v>28</v>
      </c>
      <c r="B25" s="187"/>
      <c r="C25" s="210"/>
      <c r="D25" s="211"/>
    </row>
    <row r="26" spans="1:4" ht="18" customHeight="1">
      <c r="A26" s="208" t="s">
        <v>29</v>
      </c>
      <c r="B26" s="187"/>
      <c r="C26" s="210"/>
      <c r="D26" s="211"/>
    </row>
    <row r="27" spans="1:4" ht="18" customHeight="1">
      <c r="A27" s="212" t="s">
        <v>30</v>
      </c>
      <c r="B27" s="187"/>
      <c r="C27" s="210"/>
      <c r="D27" s="211"/>
    </row>
    <row r="28" spans="1:4" ht="18" customHeight="1" thickBot="1">
      <c r="A28" s="214" t="s">
        <v>31</v>
      </c>
      <c r="B28" s="193"/>
      <c r="C28" s="215"/>
      <c r="D28" s="216"/>
    </row>
    <row r="29" spans="1:4" ht="18" customHeight="1" thickBot="1">
      <c r="A29" s="237" t="s">
        <v>32</v>
      </c>
      <c r="B29" s="238" t="s">
        <v>40</v>
      </c>
      <c r="C29" s="239">
        <f>+C4+C5+C6+C7+C8+C15+C16+C17+C18+C19+C20+C21+C22+C23+C24+C25+C26+C27+C28</f>
        <v>0</v>
      </c>
      <c r="D29" s="240">
        <f>+D4+D5+D6+D7+D8+D15+D16+D17+D18+D19+D20+D21+D22+D23+D24+D25+D26+D27+D28</f>
        <v>0</v>
      </c>
    </row>
    <row r="30" spans="1:4" ht="25.5" customHeight="1">
      <c r="A30" s="217"/>
      <c r="B30" s="743" t="s">
        <v>249</v>
      </c>
      <c r="C30" s="743"/>
      <c r="D30" s="743"/>
    </row>
  </sheetData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" footer="0.5"/>
  <pageSetup paperSize="9" orientation="portrait" verticalDpi="0" r:id="rId1"/>
  <headerFooter alignWithMargins="0">
    <oddHeader>&amp;C&amp;"Times New Roman CE,Félkövér"&amp;14
&amp;12
Az önkormányzat által adott közvetett támogatások
(kedvezmények)
&amp;R&amp;"Times New Roman CE,Félkövér dőlt"&amp;11 3
2. tájékoztató tábla a ......../2015.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F70" sqref="F70"/>
    </sheetView>
  </sheetViews>
  <sheetFormatPr defaultColWidth="12" defaultRowHeight="15.75"/>
  <cols>
    <col min="1" max="1" width="67.1640625" style="500" customWidth="1"/>
    <col min="2" max="2" width="6.1640625" style="501" customWidth="1"/>
    <col min="3" max="4" width="12.1640625" style="500" customWidth="1"/>
    <col min="5" max="5" width="12.1640625" style="525" customWidth="1"/>
    <col min="6" max="16384" width="12" style="500"/>
  </cols>
  <sheetData>
    <row r="1" spans="1:5" ht="49.5" customHeight="1">
      <c r="A1" s="745" t="str">
        <f>+CONCATENATE("ÖSSZEVONT VAGYONKIMUTATÁS",CHAR(10),"a könyvviteli mérlegben értékkel szereplő eszközökről",CHAR(10),LEFT(ÖSSZEFÜGGÉSEK!A4,4),".")</f>
        <v>ÖSSZEVONT VAGYONKIMUTATÁS
a könyvviteli mérlegben értékkel szereplő eszközökről
2014.</v>
      </c>
      <c r="B1" s="746"/>
      <c r="C1" s="746"/>
      <c r="D1" s="746"/>
      <c r="E1" s="746"/>
    </row>
    <row r="2" spans="1:5" ht="16.5" thickBot="1">
      <c r="C2" s="747" t="s">
        <v>252</v>
      </c>
      <c r="D2" s="747"/>
      <c r="E2" s="747"/>
    </row>
    <row r="3" spans="1:5" ht="15.75" customHeight="1">
      <c r="A3" s="748" t="s">
        <v>253</v>
      </c>
      <c r="B3" s="751" t="s">
        <v>254</v>
      </c>
      <c r="C3" s="754" t="s">
        <v>255</v>
      </c>
      <c r="D3" s="754" t="s">
        <v>256</v>
      </c>
      <c r="E3" s="756" t="s">
        <v>257</v>
      </c>
    </row>
    <row r="4" spans="1:5" ht="11.25" customHeight="1">
      <c r="A4" s="749"/>
      <c r="B4" s="752"/>
      <c r="C4" s="755"/>
      <c r="D4" s="755"/>
      <c r="E4" s="757"/>
    </row>
    <row r="5" spans="1:5">
      <c r="A5" s="750"/>
      <c r="B5" s="753"/>
      <c r="C5" s="758" t="s">
        <v>258</v>
      </c>
      <c r="D5" s="758"/>
      <c r="E5" s="759"/>
    </row>
    <row r="6" spans="1:5" s="505" customFormat="1" ht="16.5" thickBot="1">
      <c r="A6" s="502" t="s">
        <v>632</v>
      </c>
      <c r="B6" s="503" t="s">
        <v>417</v>
      </c>
      <c r="C6" s="503" t="s">
        <v>418</v>
      </c>
      <c r="D6" s="503" t="s">
        <v>419</v>
      </c>
      <c r="E6" s="504" t="s">
        <v>420</v>
      </c>
    </row>
    <row r="7" spans="1:5" s="510" customFormat="1">
      <c r="A7" s="506" t="s">
        <v>570</v>
      </c>
      <c r="B7" s="507" t="s">
        <v>259</v>
      </c>
      <c r="C7" s="508"/>
      <c r="D7" s="508">
        <v>1906</v>
      </c>
      <c r="E7" s="509"/>
    </row>
    <row r="8" spans="1:5" s="510" customFormat="1">
      <c r="A8" s="511" t="s">
        <v>571</v>
      </c>
      <c r="B8" s="230" t="s">
        <v>260</v>
      </c>
      <c r="C8" s="512">
        <f>+C9+C14+C19+C24+C29</f>
        <v>0</v>
      </c>
      <c r="D8" s="512">
        <v>280838</v>
      </c>
      <c r="E8" s="513">
        <f>+E9+E14+E19+E24+E29</f>
        <v>0</v>
      </c>
    </row>
    <row r="9" spans="1:5" s="510" customFormat="1">
      <c r="A9" s="511" t="s">
        <v>572</v>
      </c>
      <c r="B9" s="230" t="s">
        <v>261</v>
      </c>
      <c r="C9" s="512">
        <f>+C10+C11+C12+C13</f>
        <v>0</v>
      </c>
      <c r="D9" s="512">
        <f>+D10+D11+D12+D13</f>
        <v>0</v>
      </c>
      <c r="E9" s="513">
        <f>+E10+E11+E12+E13</f>
        <v>0</v>
      </c>
    </row>
    <row r="10" spans="1:5" s="510" customFormat="1">
      <c r="A10" s="514" t="s">
        <v>573</v>
      </c>
      <c r="B10" s="230" t="s">
        <v>262</v>
      </c>
      <c r="C10" s="221"/>
      <c r="D10" s="221"/>
      <c r="E10" s="515"/>
    </row>
    <row r="11" spans="1:5" s="510" customFormat="1" ht="26.25" customHeight="1">
      <c r="A11" s="514" t="s">
        <v>574</v>
      </c>
      <c r="B11" s="230" t="s">
        <v>263</v>
      </c>
      <c r="C11" s="219"/>
      <c r="D11" s="219"/>
      <c r="E11" s="220"/>
    </row>
    <row r="12" spans="1:5" s="510" customFormat="1" ht="22.5">
      <c r="A12" s="514" t="s">
        <v>575</v>
      </c>
      <c r="B12" s="230" t="s">
        <v>264</v>
      </c>
      <c r="C12" s="219"/>
      <c r="D12" s="219"/>
      <c r="E12" s="220"/>
    </row>
    <row r="13" spans="1:5" s="510" customFormat="1">
      <c r="A13" s="514" t="s">
        <v>576</v>
      </c>
      <c r="B13" s="230" t="s">
        <v>265</v>
      </c>
      <c r="C13" s="219"/>
      <c r="D13" s="219"/>
      <c r="E13" s="220"/>
    </row>
    <row r="14" spans="1:5" s="510" customFormat="1">
      <c r="A14" s="511" t="s">
        <v>577</v>
      </c>
      <c r="B14" s="230" t="s">
        <v>266</v>
      </c>
      <c r="C14" s="516">
        <f>+C15+C16+C17+C18</f>
        <v>0</v>
      </c>
      <c r="D14" s="516">
        <f>+D15+D16+D17+D18</f>
        <v>0</v>
      </c>
      <c r="E14" s="517">
        <f>+E15+E16+E17+E18</f>
        <v>0</v>
      </c>
    </row>
    <row r="15" spans="1:5" s="510" customFormat="1">
      <c r="A15" s="514" t="s">
        <v>578</v>
      </c>
      <c r="B15" s="230" t="s">
        <v>267</v>
      </c>
      <c r="C15" s="219"/>
      <c r="D15" s="219"/>
      <c r="E15" s="220"/>
    </row>
    <row r="16" spans="1:5" s="510" customFormat="1" ht="22.5">
      <c r="A16" s="514" t="s">
        <v>579</v>
      </c>
      <c r="B16" s="230" t="s">
        <v>16</v>
      </c>
      <c r="C16" s="219"/>
      <c r="D16" s="219"/>
      <c r="E16" s="220"/>
    </row>
    <row r="17" spans="1:5" s="510" customFormat="1">
      <c r="A17" s="514" t="s">
        <v>580</v>
      </c>
      <c r="B17" s="230" t="s">
        <v>17</v>
      </c>
      <c r="C17" s="219"/>
      <c r="D17" s="219"/>
      <c r="E17" s="220"/>
    </row>
    <row r="18" spans="1:5" s="510" customFormat="1">
      <c r="A18" s="514" t="s">
        <v>581</v>
      </c>
      <c r="B18" s="230" t="s">
        <v>18</v>
      </c>
      <c r="C18" s="219"/>
      <c r="D18" s="219"/>
      <c r="E18" s="220"/>
    </row>
    <row r="19" spans="1:5" s="510" customFormat="1">
      <c r="A19" s="511" t="s">
        <v>582</v>
      </c>
      <c r="B19" s="230" t="s">
        <v>19</v>
      </c>
      <c r="C19" s="516">
        <f>+C20+C21+C22+C23</f>
        <v>0</v>
      </c>
      <c r="D19" s="516">
        <f>+D20+D21+D22+D23</f>
        <v>0</v>
      </c>
      <c r="E19" s="517">
        <f>+E20+E21+E22+E23</f>
        <v>0</v>
      </c>
    </row>
    <row r="20" spans="1:5" s="510" customFormat="1">
      <c r="A20" s="514" t="s">
        <v>583</v>
      </c>
      <c r="B20" s="230" t="s">
        <v>20</v>
      </c>
      <c r="C20" s="219"/>
      <c r="D20" s="219"/>
      <c r="E20" s="220"/>
    </row>
    <row r="21" spans="1:5" s="510" customFormat="1">
      <c r="A21" s="514" t="s">
        <v>584</v>
      </c>
      <c r="B21" s="230" t="s">
        <v>21</v>
      </c>
      <c r="C21" s="219"/>
      <c r="D21" s="219"/>
      <c r="E21" s="220"/>
    </row>
    <row r="22" spans="1:5" s="510" customFormat="1">
      <c r="A22" s="514" t="s">
        <v>585</v>
      </c>
      <c r="B22" s="230" t="s">
        <v>22</v>
      </c>
      <c r="C22" s="219"/>
      <c r="D22" s="219"/>
      <c r="E22" s="220"/>
    </row>
    <row r="23" spans="1:5" s="510" customFormat="1">
      <c r="A23" s="514" t="s">
        <v>586</v>
      </c>
      <c r="B23" s="230" t="s">
        <v>23</v>
      </c>
      <c r="C23" s="219"/>
      <c r="D23" s="219"/>
      <c r="E23" s="220"/>
    </row>
    <row r="24" spans="1:5" s="510" customFormat="1">
      <c r="A24" s="511" t="s">
        <v>587</v>
      </c>
      <c r="B24" s="230" t="s">
        <v>24</v>
      </c>
      <c r="C24" s="516">
        <f>+C25+C26+C27+C28</f>
        <v>0</v>
      </c>
      <c r="D24" s="516">
        <f>+D25+D26+D27+D28</f>
        <v>0</v>
      </c>
      <c r="E24" s="517">
        <f>+E25+E26+E27+E28</f>
        <v>0</v>
      </c>
    </row>
    <row r="25" spans="1:5" s="510" customFormat="1">
      <c r="A25" s="514" t="s">
        <v>588</v>
      </c>
      <c r="B25" s="230" t="s">
        <v>25</v>
      </c>
      <c r="C25" s="219"/>
      <c r="D25" s="219"/>
      <c r="E25" s="220"/>
    </row>
    <row r="26" spans="1:5" s="510" customFormat="1">
      <c r="A26" s="514" t="s">
        <v>589</v>
      </c>
      <c r="B26" s="230" t="s">
        <v>26</v>
      </c>
      <c r="C26" s="219"/>
      <c r="D26" s="219"/>
      <c r="E26" s="220"/>
    </row>
    <row r="27" spans="1:5" s="510" customFormat="1">
      <c r="A27" s="514" t="s">
        <v>590</v>
      </c>
      <c r="B27" s="230" t="s">
        <v>27</v>
      </c>
      <c r="C27" s="219"/>
      <c r="D27" s="219"/>
      <c r="E27" s="220"/>
    </row>
    <row r="28" spans="1:5" s="510" customFormat="1">
      <c r="A28" s="514" t="s">
        <v>591</v>
      </c>
      <c r="B28" s="230" t="s">
        <v>28</v>
      </c>
      <c r="C28" s="219"/>
      <c r="D28" s="219"/>
      <c r="E28" s="220"/>
    </row>
    <row r="29" spans="1:5" s="510" customFormat="1">
      <c r="A29" s="511" t="s">
        <v>592</v>
      </c>
      <c r="B29" s="230" t="s">
        <v>29</v>
      </c>
      <c r="C29" s="516">
        <f>+C30+C31+C32+C33</f>
        <v>0</v>
      </c>
      <c r="D29" s="516">
        <f>+D30+D31+D32+D33</f>
        <v>0</v>
      </c>
      <c r="E29" s="517">
        <f>+E30+E31+E32+E33</f>
        <v>0</v>
      </c>
    </row>
    <row r="30" spans="1:5" s="510" customFormat="1">
      <c r="A30" s="514" t="s">
        <v>593</v>
      </c>
      <c r="B30" s="230" t="s">
        <v>30</v>
      </c>
      <c r="C30" s="219"/>
      <c r="D30" s="219"/>
      <c r="E30" s="220"/>
    </row>
    <row r="31" spans="1:5" s="510" customFormat="1" ht="22.5">
      <c r="A31" s="514" t="s">
        <v>594</v>
      </c>
      <c r="B31" s="230" t="s">
        <v>31</v>
      </c>
      <c r="C31" s="219"/>
      <c r="D31" s="219"/>
      <c r="E31" s="220"/>
    </row>
    <row r="32" spans="1:5" s="510" customFormat="1">
      <c r="A32" s="514" t="s">
        <v>595</v>
      </c>
      <c r="B32" s="230" t="s">
        <v>32</v>
      </c>
      <c r="C32" s="219"/>
      <c r="D32" s="219"/>
      <c r="E32" s="220"/>
    </row>
    <row r="33" spans="1:5" s="510" customFormat="1">
      <c r="A33" s="514" t="s">
        <v>596</v>
      </c>
      <c r="B33" s="230" t="s">
        <v>33</v>
      </c>
      <c r="C33" s="219"/>
      <c r="D33" s="219"/>
      <c r="E33" s="220"/>
    </row>
    <row r="34" spans="1:5" s="510" customFormat="1">
      <c r="A34" s="511" t="s">
        <v>597</v>
      </c>
      <c r="B34" s="230" t="s">
        <v>34</v>
      </c>
      <c r="C34" s="516">
        <f>+C35+C40+C45</f>
        <v>0</v>
      </c>
      <c r="D34" s="516">
        <f>+D35+D40+D45</f>
        <v>5640</v>
      </c>
      <c r="E34" s="517">
        <f>+E35+E40+E45</f>
        <v>0</v>
      </c>
    </row>
    <row r="35" spans="1:5" s="510" customFormat="1">
      <c r="A35" s="511" t="s">
        <v>598</v>
      </c>
      <c r="B35" s="230" t="s">
        <v>35</v>
      </c>
      <c r="C35" s="516">
        <f>+C36+C37+C38+C39</f>
        <v>0</v>
      </c>
      <c r="D35" s="516">
        <v>5640</v>
      </c>
      <c r="E35" s="517">
        <f>+E36+E37+E38+E39</f>
        <v>0</v>
      </c>
    </row>
    <row r="36" spans="1:5" s="510" customFormat="1">
      <c r="A36" s="514" t="s">
        <v>599</v>
      </c>
      <c r="B36" s="230" t="s">
        <v>93</v>
      </c>
      <c r="C36" s="219"/>
      <c r="D36" s="219"/>
      <c r="E36" s="220"/>
    </row>
    <row r="37" spans="1:5" s="510" customFormat="1">
      <c r="A37" s="514" t="s">
        <v>600</v>
      </c>
      <c r="B37" s="230" t="s">
        <v>193</v>
      </c>
      <c r="C37" s="219"/>
      <c r="D37" s="219"/>
      <c r="E37" s="220"/>
    </row>
    <row r="38" spans="1:5" s="510" customFormat="1">
      <c r="A38" s="514" t="s">
        <v>601</v>
      </c>
      <c r="B38" s="230" t="s">
        <v>250</v>
      </c>
      <c r="C38" s="219"/>
      <c r="D38" s="219"/>
      <c r="E38" s="220"/>
    </row>
    <row r="39" spans="1:5" s="510" customFormat="1">
      <c r="A39" s="514" t="s">
        <v>602</v>
      </c>
      <c r="B39" s="230" t="s">
        <v>251</v>
      </c>
      <c r="C39" s="219"/>
      <c r="D39" s="219"/>
      <c r="E39" s="220"/>
    </row>
    <row r="40" spans="1:5" s="510" customFormat="1">
      <c r="A40" s="511" t="s">
        <v>603</v>
      </c>
      <c r="B40" s="230" t="s">
        <v>268</v>
      </c>
      <c r="C40" s="516">
        <f>+C41+C42+C43+C44</f>
        <v>0</v>
      </c>
      <c r="D40" s="516">
        <f>+D41+D42+D43+D44</f>
        <v>0</v>
      </c>
      <c r="E40" s="517">
        <f>+E41+E42+E43+E44</f>
        <v>0</v>
      </c>
    </row>
    <row r="41" spans="1:5" s="510" customFormat="1">
      <c r="A41" s="514" t="s">
        <v>604</v>
      </c>
      <c r="B41" s="230" t="s">
        <v>269</v>
      </c>
      <c r="C41" s="219"/>
      <c r="D41" s="219"/>
      <c r="E41" s="220"/>
    </row>
    <row r="42" spans="1:5" s="510" customFormat="1" ht="22.5">
      <c r="A42" s="514" t="s">
        <v>605</v>
      </c>
      <c r="B42" s="230" t="s">
        <v>270</v>
      </c>
      <c r="C42" s="219"/>
      <c r="D42" s="219"/>
      <c r="E42" s="220"/>
    </row>
    <row r="43" spans="1:5" s="510" customFormat="1">
      <c r="A43" s="514" t="s">
        <v>606</v>
      </c>
      <c r="B43" s="230" t="s">
        <v>271</v>
      </c>
      <c r="C43" s="219"/>
      <c r="D43" s="219"/>
      <c r="E43" s="220"/>
    </row>
    <row r="44" spans="1:5" s="510" customFormat="1">
      <c r="A44" s="514" t="s">
        <v>607</v>
      </c>
      <c r="B44" s="230" t="s">
        <v>272</v>
      </c>
      <c r="C44" s="219"/>
      <c r="D44" s="219"/>
      <c r="E44" s="220"/>
    </row>
    <row r="45" spans="1:5" s="510" customFormat="1">
      <c r="A45" s="511" t="s">
        <v>608</v>
      </c>
      <c r="B45" s="230" t="s">
        <v>273</v>
      </c>
      <c r="C45" s="516">
        <f>+C46+C47+C48+C49</f>
        <v>0</v>
      </c>
      <c r="D45" s="516">
        <f>+D46+D47+D48+D49</f>
        <v>0</v>
      </c>
      <c r="E45" s="517">
        <f>+E46+E47+E48+E49</f>
        <v>0</v>
      </c>
    </row>
    <row r="46" spans="1:5" s="510" customFormat="1">
      <c r="A46" s="514" t="s">
        <v>609</v>
      </c>
      <c r="B46" s="230" t="s">
        <v>274</v>
      </c>
      <c r="C46" s="219"/>
      <c r="D46" s="219"/>
      <c r="E46" s="220"/>
    </row>
    <row r="47" spans="1:5" s="510" customFormat="1" ht="22.5">
      <c r="A47" s="514" t="s">
        <v>610</v>
      </c>
      <c r="B47" s="230" t="s">
        <v>275</v>
      </c>
      <c r="C47" s="219"/>
      <c r="D47" s="219"/>
      <c r="E47" s="220"/>
    </row>
    <row r="48" spans="1:5" s="510" customFormat="1">
      <c r="A48" s="514" t="s">
        <v>611</v>
      </c>
      <c r="B48" s="230" t="s">
        <v>276</v>
      </c>
      <c r="C48" s="219"/>
      <c r="D48" s="219"/>
      <c r="E48" s="220"/>
    </row>
    <row r="49" spans="1:5" s="510" customFormat="1">
      <c r="A49" s="514" t="s">
        <v>612</v>
      </c>
      <c r="B49" s="230" t="s">
        <v>277</v>
      </c>
      <c r="C49" s="219"/>
      <c r="D49" s="219"/>
      <c r="E49" s="220"/>
    </row>
    <row r="50" spans="1:5" s="510" customFormat="1">
      <c r="A50" s="511" t="s">
        <v>613</v>
      </c>
      <c r="B50" s="230" t="s">
        <v>278</v>
      </c>
      <c r="C50" s="219"/>
      <c r="D50" s="219">
        <v>88915</v>
      </c>
      <c r="E50" s="220"/>
    </row>
    <row r="51" spans="1:5" s="510" customFormat="1" ht="21">
      <c r="A51" s="511" t="s">
        <v>614</v>
      </c>
      <c r="B51" s="230" t="s">
        <v>279</v>
      </c>
      <c r="C51" s="516">
        <f>+C7+C8+C34+C50</f>
        <v>0</v>
      </c>
      <c r="D51" s="516">
        <f>+D7+D8+D34+D50</f>
        <v>377299</v>
      </c>
      <c r="E51" s="517">
        <f>+E7+E8+E34+E50</f>
        <v>0</v>
      </c>
    </row>
    <row r="52" spans="1:5" s="510" customFormat="1">
      <c r="A52" s="511" t="s">
        <v>615</v>
      </c>
      <c r="B52" s="230" t="s">
        <v>280</v>
      </c>
      <c r="C52" s="219"/>
      <c r="D52" s="219"/>
      <c r="E52" s="220"/>
    </row>
    <row r="53" spans="1:5" s="510" customFormat="1">
      <c r="A53" s="511" t="s">
        <v>616</v>
      </c>
      <c r="B53" s="230" t="s">
        <v>281</v>
      </c>
      <c r="C53" s="219"/>
      <c r="D53" s="219"/>
      <c r="E53" s="220"/>
    </row>
    <row r="54" spans="1:5" s="510" customFormat="1">
      <c r="A54" s="511" t="s">
        <v>617</v>
      </c>
      <c r="B54" s="230" t="s">
        <v>282</v>
      </c>
      <c r="C54" s="516">
        <f>+C52+C53</f>
        <v>0</v>
      </c>
      <c r="D54" s="516">
        <f>+D52+D53</f>
        <v>0</v>
      </c>
      <c r="E54" s="517">
        <f>+E52+E53</f>
        <v>0</v>
      </c>
    </row>
    <row r="55" spans="1:5" s="510" customFormat="1">
      <c r="A55" s="511" t="s">
        <v>618</v>
      </c>
      <c r="B55" s="230" t="s">
        <v>283</v>
      </c>
      <c r="C55" s="219"/>
      <c r="D55" s="219"/>
      <c r="E55" s="220"/>
    </row>
    <row r="56" spans="1:5" s="510" customFormat="1">
      <c r="A56" s="511" t="s">
        <v>619</v>
      </c>
      <c r="B56" s="230" t="s">
        <v>284</v>
      </c>
      <c r="C56" s="219"/>
      <c r="D56" s="219">
        <v>198</v>
      </c>
      <c r="E56" s="220"/>
    </row>
    <row r="57" spans="1:5" s="510" customFormat="1">
      <c r="A57" s="511" t="s">
        <v>620</v>
      </c>
      <c r="B57" s="230" t="s">
        <v>285</v>
      </c>
      <c r="C57" s="219"/>
      <c r="D57" s="219">
        <v>16680</v>
      </c>
      <c r="E57" s="220"/>
    </row>
    <row r="58" spans="1:5" s="510" customFormat="1">
      <c r="A58" s="511" t="s">
        <v>621</v>
      </c>
      <c r="B58" s="230" t="s">
        <v>286</v>
      </c>
      <c r="C58" s="219"/>
      <c r="D58" s="219"/>
      <c r="E58" s="220"/>
    </row>
    <row r="59" spans="1:5" s="510" customFormat="1">
      <c r="A59" s="511" t="s">
        <v>622</v>
      </c>
      <c r="B59" s="230" t="s">
        <v>287</v>
      </c>
      <c r="C59" s="516">
        <f>+C55+C56+C57+C58</f>
        <v>0</v>
      </c>
      <c r="D59" s="516">
        <f>+D55+D56+D57+D58</f>
        <v>16878</v>
      </c>
      <c r="E59" s="517">
        <f>+E55+E56+E57+E58</f>
        <v>0</v>
      </c>
    </row>
    <row r="60" spans="1:5" s="510" customFormat="1">
      <c r="A60" s="511" t="s">
        <v>623</v>
      </c>
      <c r="B60" s="230" t="s">
        <v>288</v>
      </c>
      <c r="C60" s="219"/>
      <c r="D60" s="219">
        <v>6540</v>
      </c>
      <c r="E60" s="220"/>
    </row>
    <row r="61" spans="1:5" s="510" customFormat="1">
      <c r="A61" s="511" t="s">
        <v>624</v>
      </c>
      <c r="B61" s="230" t="s">
        <v>289</v>
      </c>
      <c r="C61" s="219"/>
      <c r="D61" s="219"/>
      <c r="E61" s="220"/>
    </row>
    <row r="62" spans="1:5" s="510" customFormat="1">
      <c r="A62" s="511" t="s">
        <v>625</v>
      </c>
      <c r="B62" s="230" t="s">
        <v>290</v>
      </c>
      <c r="C62" s="219"/>
      <c r="D62" s="219">
        <v>97</v>
      </c>
      <c r="E62" s="220"/>
    </row>
    <row r="63" spans="1:5" s="510" customFormat="1">
      <c r="A63" s="511" t="s">
        <v>626</v>
      </c>
      <c r="B63" s="230" t="s">
        <v>291</v>
      </c>
      <c r="C63" s="516">
        <f>+C60+C61+C62</f>
        <v>0</v>
      </c>
      <c r="D63" s="516">
        <f>+D60+D61+D62</f>
        <v>6637</v>
      </c>
      <c r="E63" s="517">
        <f>+E60+E61+E62</f>
        <v>0</v>
      </c>
    </row>
    <row r="64" spans="1:5" s="510" customFormat="1">
      <c r="A64" s="511" t="s">
        <v>627</v>
      </c>
      <c r="B64" s="230" t="s">
        <v>292</v>
      </c>
      <c r="C64" s="219"/>
      <c r="D64" s="219">
        <v>5273</v>
      </c>
      <c r="E64" s="220"/>
    </row>
    <row r="65" spans="1:5" s="510" customFormat="1" ht="21">
      <c r="A65" s="511" t="s">
        <v>628</v>
      </c>
      <c r="B65" s="230" t="s">
        <v>293</v>
      </c>
      <c r="C65" s="219"/>
      <c r="D65" s="219"/>
      <c r="E65" s="220"/>
    </row>
    <row r="66" spans="1:5" s="510" customFormat="1">
      <c r="A66" s="511" t="s">
        <v>629</v>
      </c>
      <c r="B66" s="230" t="s">
        <v>294</v>
      </c>
      <c r="C66" s="516">
        <f>+C64+C65</f>
        <v>0</v>
      </c>
      <c r="D66" s="516">
        <f>+D64+D65</f>
        <v>5273</v>
      </c>
      <c r="E66" s="517">
        <f>+E64+E65</f>
        <v>0</v>
      </c>
    </row>
    <row r="67" spans="1:5" s="510" customFormat="1">
      <c r="A67" s="511" t="s">
        <v>630</v>
      </c>
      <c r="B67" s="230" t="s">
        <v>295</v>
      </c>
      <c r="C67" s="219"/>
      <c r="D67" s="219">
        <v>160</v>
      </c>
      <c r="E67" s="220"/>
    </row>
    <row r="68" spans="1:5" s="510" customFormat="1" ht="16.5" thickBot="1">
      <c r="A68" s="518" t="s">
        <v>631</v>
      </c>
      <c r="B68" s="234" t="s">
        <v>296</v>
      </c>
      <c r="C68" s="519">
        <f>+C51+C54+C59+C63+C66+C67</f>
        <v>0</v>
      </c>
      <c r="D68" s="519">
        <f>+D51+D54+D59+D63+D66+D67</f>
        <v>406247</v>
      </c>
      <c r="E68" s="520">
        <f>+E51+E54+E59+E63+E66+E67</f>
        <v>0</v>
      </c>
    </row>
    <row r="69" spans="1:5">
      <c r="A69" s="521"/>
      <c r="C69" s="522"/>
      <c r="D69" s="522"/>
      <c r="E69" s="523"/>
    </row>
    <row r="70" spans="1:5">
      <c r="A70" s="521"/>
      <c r="C70" s="522"/>
      <c r="D70" s="522"/>
      <c r="E70" s="523"/>
    </row>
    <row r="71" spans="1:5">
      <c r="A71" s="524"/>
      <c r="C71" s="522"/>
      <c r="D71" s="522"/>
      <c r="E71" s="523"/>
    </row>
    <row r="72" spans="1:5">
      <c r="A72" s="744"/>
      <c r="B72" s="744"/>
      <c r="C72" s="744"/>
      <c r="D72" s="744"/>
      <c r="E72" s="744"/>
    </row>
    <row r="73" spans="1:5">
      <c r="A73" s="744"/>
      <c r="B73" s="744"/>
      <c r="C73" s="744"/>
      <c r="D73" s="744"/>
      <c r="E73" s="744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161"/>
  <sheetViews>
    <sheetView view="pageLayout" zoomScaleNormal="130" zoomScaleSheetLayoutView="100" workbookViewId="0">
      <selection activeCell="H7" sqref="H7"/>
    </sheetView>
  </sheetViews>
  <sheetFormatPr defaultRowHeight="15.75"/>
  <cols>
    <col min="1" max="1" width="9.5" style="309" customWidth="1"/>
    <col min="2" max="2" width="60.83203125" style="309" customWidth="1"/>
    <col min="3" max="4" width="15.83203125" style="310" customWidth="1"/>
    <col min="5" max="5" width="9.33203125" style="320" hidden="1" customWidth="1"/>
    <col min="6" max="16384" width="9.33203125" style="320"/>
  </cols>
  <sheetData>
    <row r="1" spans="1:5" ht="15.95" customHeight="1">
      <c r="A1" s="639" t="s">
        <v>4</v>
      </c>
      <c r="B1" s="639"/>
      <c r="C1" s="639"/>
      <c r="D1" s="639"/>
    </row>
    <row r="2" spans="1:5" ht="15.95" customHeight="1" thickBot="1">
      <c r="A2" s="46" t="s">
        <v>113</v>
      </c>
      <c r="B2" s="46"/>
      <c r="C2" s="307"/>
      <c r="D2" s="307" t="s">
        <v>162</v>
      </c>
    </row>
    <row r="3" spans="1:5" ht="15.95" customHeight="1">
      <c r="A3" s="640" t="s">
        <v>61</v>
      </c>
      <c r="B3" s="642" t="s">
        <v>6</v>
      </c>
      <c r="C3" s="644" t="str">
        <f>+'1.1.sz.mell.'!C3:D3</f>
        <v>2014. évi</v>
      </c>
      <c r="D3" s="644"/>
      <c r="E3" s="533"/>
    </row>
    <row r="4" spans="1:5" ht="38.1" customHeight="1" thickBot="1">
      <c r="A4" s="641"/>
      <c r="B4" s="643"/>
      <c r="C4" s="48" t="s">
        <v>184</v>
      </c>
      <c r="D4" s="48" t="s">
        <v>189</v>
      </c>
      <c r="E4" s="533"/>
    </row>
    <row r="5" spans="1:5" s="321" customFormat="1" ht="12" customHeight="1" thickBot="1">
      <c r="A5" s="285" t="s">
        <v>416</v>
      </c>
      <c r="B5" s="286" t="s">
        <v>417</v>
      </c>
      <c r="C5" s="286" t="s">
        <v>418</v>
      </c>
      <c r="D5" s="286" t="s">
        <v>419</v>
      </c>
      <c r="E5" s="534"/>
    </row>
    <row r="6" spans="1:5" s="322" customFormat="1" ht="12" customHeight="1" thickBot="1">
      <c r="A6" s="280" t="s">
        <v>7</v>
      </c>
      <c r="B6" s="281" t="s">
        <v>300</v>
      </c>
      <c r="C6" s="312">
        <f>SUM(C7:C12)</f>
        <v>87587</v>
      </c>
      <c r="D6" s="312">
        <f t="shared" ref="D6" si="0">SUM(D7:D12)</f>
        <v>87819</v>
      </c>
      <c r="E6" s="535" t="s">
        <v>678</v>
      </c>
    </row>
    <row r="7" spans="1:5" s="322" customFormat="1" ht="12" customHeight="1">
      <c r="A7" s="275" t="s">
        <v>73</v>
      </c>
      <c r="B7" s="323" t="s">
        <v>301</v>
      </c>
      <c r="C7" s="314">
        <v>74681</v>
      </c>
      <c r="D7" s="314">
        <v>74681</v>
      </c>
      <c r="E7" s="535" t="s">
        <v>679</v>
      </c>
    </row>
    <row r="8" spans="1:5" s="322" customFormat="1" ht="12" customHeight="1">
      <c r="A8" s="274" t="s">
        <v>74</v>
      </c>
      <c r="B8" s="324" t="s">
        <v>302</v>
      </c>
      <c r="C8" s="313">
        <v>0</v>
      </c>
      <c r="D8" s="313">
        <v>0</v>
      </c>
      <c r="E8" s="535" t="s">
        <v>680</v>
      </c>
    </row>
    <row r="9" spans="1:5" s="322" customFormat="1" ht="12" customHeight="1">
      <c r="A9" s="274" t="s">
        <v>75</v>
      </c>
      <c r="B9" s="324" t="s">
        <v>303</v>
      </c>
      <c r="C9" s="313">
        <v>11373</v>
      </c>
      <c r="D9" s="313">
        <v>9904</v>
      </c>
      <c r="E9" s="535" t="s">
        <v>681</v>
      </c>
    </row>
    <row r="10" spans="1:5" s="322" customFormat="1" ht="12" customHeight="1">
      <c r="A10" s="274" t="s">
        <v>76</v>
      </c>
      <c r="B10" s="324" t="s">
        <v>304</v>
      </c>
      <c r="C10" s="313">
        <v>1479</v>
      </c>
      <c r="D10" s="313">
        <v>1479</v>
      </c>
      <c r="E10" s="535" t="s">
        <v>682</v>
      </c>
    </row>
    <row r="11" spans="1:5" s="322" customFormat="1" ht="12" customHeight="1">
      <c r="A11" s="274" t="s">
        <v>109</v>
      </c>
      <c r="B11" s="324" t="s">
        <v>305</v>
      </c>
      <c r="C11" s="313">
        <v>54</v>
      </c>
      <c r="D11" s="313">
        <v>358</v>
      </c>
      <c r="E11" s="535" t="s">
        <v>683</v>
      </c>
    </row>
    <row r="12" spans="1:5" s="322" customFormat="1" ht="12" customHeight="1" thickBot="1">
      <c r="A12" s="276" t="s">
        <v>77</v>
      </c>
      <c r="B12" s="325" t="s">
        <v>306</v>
      </c>
      <c r="C12" s="315">
        <v>0</v>
      </c>
      <c r="D12" s="315">
        <v>1397</v>
      </c>
      <c r="E12" s="535" t="s">
        <v>684</v>
      </c>
    </row>
    <row r="13" spans="1:5" s="322" customFormat="1" ht="12" customHeight="1" thickBot="1">
      <c r="A13" s="280" t="s">
        <v>8</v>
      </c>
      <c r="B13" s="302" t="s">
        <v>307</v>
      </c>
      <c r="C13" s="312">
        <f>SUM(C14:C19)</f>
        <v>9886</v>
      </c>
      <c r="D13" s="312">
        <f t="shared" ref="D13" si="1">SUM(D14:D19)</f>
        <v>14095</v>
      </c>
      <c r="E13" s="535" t="s">
        <v>685</v>
      </c>
    </row>
    <row r="14" spans="1:5" s="322" customFormat="1" ht="12" customHeight="1">
      <c r="A14" s="275" t="s">
        <v>79</v>
      </c>
      <c r="B14" s="323" t="s">
        <v>308</v>
      </c>
      <c r="C14" s="314">
        <v>0</v>
      </c>
      <c r="D14" s="314">
        <v>0</v>
      </c>
      <c r="E14" s="535" t="s">
        <v>686</v>
      </c>
    </row>
    <row r="15" spans="1:5" s="322" customFormat="1" ht="12" customHeight="1">
      <c r="A15" s="274" t="s">
        <v>80</v>
      </c>
      <c r="B15" s="324" t="s">
        <v>309</v>
      </c>
      <c r="C15" s="313">
        <v>0</v>
      </c>
      <c r="D15" s="313">
        <v>0</v>
      </c>
      <c r="E15" s="535" t="s">
        <v>687</v>
      </c>
    </row>
    <row r="16" spans="1:5" s="322" customFormat="1" ht="12" customHeight="1">
      <c r="A16" s="274" t="s">
        <v>81</v>
      </c>
      <c r="B16" s="324" t="s">
        <v>310</v>
      </c>
      <c r="C16" s="313">
        <v>0</v>
      </c>
      <c r="D16" s="313">
        <v>0</v>
      </c>
      <c r="E16" s="535" t="s">
        <v>688</v>
      </c>
    </row>
    <row r="17" spans="1:5" s="322" customFormat="1" ht="12" customHeight="1">
      <c r="A17" s="274" t="s">
        <v>82</v>
      </c>
      <c r="B17" s="324" t="s">
        <v>311</v>
      </c>
      <c r="C17" s="313">
        <v>0</v>
      </c>
      <c r="D17" s="313">
        <v>0</v>
      </c>
      <c r="E17" s="535" t="s">
        <v>689</v>
      </c>
    </row>
    <row r="18" spans="1:5" s="322" customFormat="1" ht="12" customHeight="1">
      <c r="A18" s="274" t="s">
        <v>83</v>
      </c>
      <c r="B18" s="324" t="s">
        <v>312</v>
      </c>
      <c r="C18" s="313">
        <v>9886</v>
      </c>
      <c r="D18" s="313">
        <v>14095</v>
      </c>
      <c r="E18" s="535" t="s">
        <v>690</v>
      </c>
    </row>
    <row r="19" spans="1:5" s="322" customFormat="1" ht="12" customHeight="1" thickBot="1">
      <c r="A19" s="276" t="s">
        <v>90</v>
      </c>
      <c r="B19" s="325" t="s">
        <v>313</v>
      </c>
      <c r="C19" s="315">
        <v>0</v>
      </c>
      <c r="D19" s="315">
        <v>0</v>
      </c>
      <c r="E19" s="535" t="s">
        <v>691</v>
      </c>
    </row>
    <row r="20" spans="1:5" s="322" customFormat="1" ht="12" customHeight="1" thickBot="1">
      <c r="A20" s="280" t="s">
        <v>9</v>
      </c>
      <c r="B20" s="281" t="s">
        <v>314</v>
      </c>
      <c r="C20" s="312">
        <v>0</v>
      </c>
      <c r="D20" s="312">
        <f>SUM(D25)</f>
        <v>10174</v>
      </c>
      <c r="E20" s="535" t="s">
        <v>692</v>
      </c>
    </row>
    <row r="21" spans="1:5" s="322" customFormat="1" ht="12" customHeight="1">
      <c r="A21" s="275" t="s">
        <v>62</v>
      </c>
      <c r="B21" s="323" t="s">
        <v>315</v>
      </c>
      <c r="C21" s="314">
        <v>0</v>
      </c>
      <c r="D21" s="314">
        <v>0</v>
      </c>
      <c r="E21" s="535" t="s">
        <v>693</v>
      </c>
    </row>
    <row r="22" spans="1:5" s="322" customFormat="1" ht="12" customHeight="1">
      <c r="A22" s="274" t="s">
        <v>63</v>
      </c>
      <c r="B22" s="324" t="s">
        <v>316</v>
      </c>
      <c r="C22" s="313">
        <v>0</v>
      </c>
      <c r="D22" s="313">
        <v>0</v>
      </c>
      <c r="E22" s="535" t="s">
        <v>694</v>
      </c>
    </row>
    <row r="23" spans="1:5" s="322" customFormat="1" ht="12" customHeight="1">
      <c r="A23" s="274" t="s">
        <v>64</v>
      </c>
      <c r="B23" s="324" t="s">
        <v>317</v>
      </c>
      <c r="C23" s="313">
        <v>0</v>
      </c>
      <c r="D23" s="313">
        <v>0</v>
      </c>
      <c r="E23" s="535" t="s">
        <v>695</v>
      </c>
    </row>
    <row r="24" spans="1:5" s="322" customFormat="1" ht="12" customHeight="1">
      <c r="A24" s="274" t="s">
        <v>65</v>
      </c>
      <c r="B24" s="324" t="s">
        <v>318</v>
      </c>
      <c r="C24" s="313">
        <v>0</v>
      </c>
      <c r="D24" s="313">
        <v>0</v>
      </c>
      <c r="E24" s="535" t="s">
        <v>696</v>
      </c>
    </row>
    <row r="25" spans="1:5" s="322" customFormat="1" ht="12" customHeight="1">
      <c r="A25" s="274" t="s">
        <v>123</v>
      </c>
      <c r="B25" s="324" t="s">
        <v>319</v>
      </c>
      <c r="C25" s="313">
        <v>0</v>
      </c>
      <c r="D25" s="313">
        <v>10174</v>
      </c>
      <c r="E25" s="535" t="s">
        <v>697</v>
      </c>
    </row>
    <row r="26" spans="1:5" s="322" customFormat="1" ht="12" customHeight="1" thickBot="1">
      <c r="A26" s="276" t="s">
        <v>124</v>
      </c>
      <c r="B26" s="325" t="s">
        <v>320</v>
      </c>
      <c r="C26" s="315">
        <v>0</v>
      </c>
      <c r="D26" s="315">
        <v>0</v>
      </c>
      <c r="E26" s="535" t="s">
        <v>698</v>
      </c>
    </row>
    <row r="27" spans="1:5" s="322" customFormat="1" ht="12" customHeight="1" thickBot="1">
      <c r="A27" s="280" t="s">
        <v>125</v>
      </c>
      <c r="B27" s="281" t="s">
        <v>321</v>
      </c>
      <c r="C27" s="318"/>
      <c r="D27" s="318"/>
      <c r="E27" s="535" t="s">
        <v>699</v>
      </c>
    </row>
    <row r="28" spans="1:5" s="322" customFormat="1" ht="12" customHeight="1">
      <c r="A28" s="275" t="s">
        <v>322</v>
      </c>
      <c r="B28" s="323" t="s">
        <v>323</v>
      </c>
      <c r="C28" s="331"/>
      <c r="D28" s="331"/>
      <c r="E28" s="535" t="s">
        <v>700</v>
      </c>
    </row>
    <row r="29" spans="1:5" s="322" customFormat="1" ht="12" customHeight="1">
      <c r="A29" s="274" t="s">
        <v>324</v>
      </c>
      <c r="B29" s="324" t="s">
        <v>325</v>
      </c>
      <c r="C29" s="313"/>
      <c r="D29" s="313"/>
      <c r="E29" s="535" t="s">
        <v>701</v>
      </c>
    </row>
    <row r="30" spans="1:5" s="322" customFormat="1" ht="12" customHeight="1">
      <c r="A30" s="274" t="s">
        <v>326</v>
      </c>
      <c r="B30" s="324" t="s">
        <v>327</v>
      </c>
      <c r="C30" s="313"/>
      <c r="D30" s="313"/>
      <c r="E30" s="535" t="s">
        <v>702</v>
      </c>
    </row>
    <row r="31" spans="1:5" s="322" customFormat="1" ht="12" customHeight="1">
      <c r="A31" s="274" t="s">
        <v>328</v>
      </c>
      <c r="B31" s="324" t="s">
        <v>329</v>
      </c>
      <c r="C31" s="313"/>
      <c r="D31" s="313"/>
      <c r="E31" s="535" t="s">
        <v>703</v>
      </c>
    </row>
    <row r="32" spans="1:5" s="322" customFormat="1" ht="12" customHeight="1">
      <c r="A32" s="274" t="s">
        <v>330</v>
      </c>
      <c r="B32" s="324" t="s">
        <v>331</v>
      </c>
      <c r="C32" s="313"/>
      <c r="D32" s="313"/>
      <c r="E32" s="535" t="s">
        <v>704</v>
      </c>
    </row>
    <row r="33" spans="1:5" s="322" customFormat="1" ht="12" customHeight="1" thickBot="1">
      <c r="A33" s="276" t="s">
        <v>332</v>
      </c>
      <c r="B33" s="325" t="s">
        <v>333</v>
      </c>
      <c r="C33" s="315"/>
      <c r="D33" s="315"/>
      <c r="E33" s="535" t="s">
        <v>705</v>
      </c>
    </row>
    <row r="34" spans="1:5" s="322" customFormat="1" ht="12" customHeight="1" thickBot="1">
      <c r="A34" s="280" t="s">
        <v>11</v>
      </c>
      <c r="B34" s="281" t="s">
        <v>334</v>
      </c>
      <c r="C34" s="312">
        <f>SUM(C35:C44)</f>
        <v>11420</v>
      </c>
      <c r="D34" s="312">
        <f t="shared" ref="D34:E34" si="2">SUM(D35:D44)</f>
        <v>13779</v>
      </c>
      <c r="E34" s="312">
        <f t="shared" si="2"/>
        <v>0</v>
      </c>
    </row>
    <row r="35" spans="1:5" s="322" customFormat="1" ht="12" customHeight="1">
      <c r="A35" s="275" t="s">
        <v>66</v>
      </c>
      <c r="B35" s="323" t="s">
        <v>335</v>
      </c>
      <c r="C35" s="314">
        <v>0</v>
      </c>
      <c r="D35" s="314">
        <v>0</v>
      </c>
      <c r="E35" s="535" t="s">
        <v>707</v>
      </c>
    </row>
    <row r="36" spans="1:5" s="322" customFormat="1" ht="12" customHeight="1">
      <c r="A36" s="274" t="s">
        <v>67</v>
      </c>
      <c r="B36" s="324" t="s">
        <v>336</v>
      </c>
      <c r="C36" s="313">
        <v>350</v>
      </c>
      <c r="D36" s="313">
        <v>642</v>
      </c>
      <c r="E36" s="535" t="s">
        <v>708</v>
      </c>
    </row>
    <row r="37" spans="1:5" s="322" customFormat="1" ht="12" customHeight="1">
      <c r="A37" s="274" t="s">
        <v>68</v>
      </c>
      <c r="B37" s="324" t="s">
        <v>337</v>
      </c>
      <c r="C37" s="313">
        <v>2790</v>
      </c>
      <c r="D37" s="313">
        <v>1479</v>
      </c>
      <c r="E37" s="535" t="s">
        <v>709</v>
      </c>
    </row>
    <row r="38" spans="1:5" s="322" customFormat="1" ht="12" customHeight="1">
      <c r="A38" s="274" t="s">
        <v>127</v>
      </c>
      <c r="B38" s="324" t="s">
        <v>338</v>
      </c>
      <c r="C38" s="313">
        <v>2185</v>
      </c>
      <c r="D38" s="313">
        <v>1911</v>
      </c>
      <c r="E38" s="535" t="s">
        <v>710</v>
      </c>
    </row>
    <row r="39" spans="1:5" s="322" customFormat="1" ht="12" customHeight="1">
      <c r="A39" s="274" t="s">
        <v>128</v>
      </c>
      <c r="B39" s="324" t="s">
        <v>339</v>
      </c>
      <c r="C39" s="313">
        <v>4638</v>
      </c>
      <c r="D39" s="313">
        <v>5738</v>
      </c>
      <c r="E39" s="535" t="s">
        <v>711</v>
      </c>
    </row>
    <row r="40" spans="1:5" s="322" customFormat="1" ht="12" customHeight="1">
      <c r="A40" s="274" t="s">
        <v>129</v>
      </c>
      <c r="B40" s="324" t="s">
        <v>340</v>
      </c>
      <c r="C40" s="313">
        <v>1387</v>
      </c>
      <c r="D40" s="313">
        <v>2039</v>
      </c>
      <c r="E40" s="535" t="s">
        <v>712</v>
      </c>
    </row>
    <row r="41" spans="1:5" s="322" customFormat="1" ht="12" customHeight="1">
      <c r="A41" s="274" t="s">
        <v>130</v>
      </c>
      <c r="B41" s="324" t="s">
        <v>341</v>
      </c>
      <c r="C41" s="313">
        <v>0</v>
      </c>
      <c r="D41" s="313">
        <v>0</v>
      </c>
      <c r="E41" s="535" t="s">
        <v>713</v>
      </c>
    </row>
    <row r="42" spans="1:5" s="322" customFormat="1" ht="12" customHeight="1">
      <c r="A42" s="274" t="s">
        <v>131</v>
      </c>
      <c r="B42" s="324" t="s">
        <v>342</v>
      </c>
      <c r="C42" s="313">
        <v>70</v>
      </c>
      <c r="D42" s="313">
        <v>127</v>
      </c>
      <c r="E42" s="535" t="s">
        <v>714</v>
      </c>
    </row>
    <row r="43" spans="1:5" s="322" customFormat="1" ht="12" customHeight="1">
      <c r="A43" s="274" t="s">
        <v>343</v>
      </c>
      <c r="B43" s="324" t="s">
        <v>344</v>
      </c>
      <c r="C43" s="316">
        <v>0</v>
      </c>
      <c r="D43" s="316">
        <v>0</v>
      </c>
      <c r="E43" s="535" t="s">
        <v>715</v>
      </c>
    </row>
    <row r="44" spans="1:5" s="322" customFormat="1" ht="12" customHeight="1" thickBot="1">
      <c r="A44" s="276" t="s">
        <v>345</v>
      </c>
      <c r="B44" s="325" t="s">
        <v>346</v>
      </c>
      <c r="C44" s="317">
        <v>0</v>
      </c>
      <c r="D44" s="317">
        <v>1843</v>
      </c>
      <c r="E44" s="535" t="s">
        <v>716</v>
      </c>
    </row>
    <row r="45" spans="1:5" s="322" customFormat="1" ht="12" customHeight="1" thickBot="1">
      <c r="A45" s="280" t="s">
        <v>12</v>
      </c>
      <c r="B45" s="281" t="s">
        <v>347</v>
      </c>
      <c r="C45" s="312">
        <v>0</v>
      </c>
      <c r="D45" s="312">
        <v>0</v>
      </c>
      <c r="E45" s="535" t="s">
        <v>717</v>
      </c>
    </row>
    <row r="46" spans="1:5" s="322" customFormat="1" ht="12" customHeight="1">
      <c r="A46" s="275" t="s">
        <v>69</v>
      </c>
      <c r="B46" s="323" t="s">
        <v>348</v>
      </c>
      <c r="C46" s="333">
        <v>0</v>
      </c>
      <c r="D46" s="333">
        <v>0</v>
      </c>
      <c r="E46" s="535" t="s">
        <v>718</v>
      </c>
    </row>
    <row r="47" spans="1:5" s="322" customFormat="1" ht="12" customHeight="1">
      <c r="A47" s="274" t="s">
        <v>70</v>
      </c>
      <c r="B47" s="324" t="s">
        <v>349</v>
      </c>
      <c r="C47" s="316">
        <v>0</v>
      </c>
      <c r="D47" s="316">
        <v>0</v>
      </c>
      <c r="E47" s="535" t="s">
        <v>719</v>
      </c>
    </row>
    <row r="48" spans="1:5" s="322" customFormat="1" ht="12" customHeight="1">
      <c r="A48" s="274" t="s">
        <v>350</v>
      </c>
      <c r="B48" s="324" t="s">
        <v>351</v>
      </c>
      <c r="C48" s="316">
        <v>0</v>
      </c>
      <c r="D48" s="316">
        <v>0</v>
      </c>
      <c r="E48" s="535" t="s">
        <v>720</v>
      </c>
    </row>
    <row r="49" spans="1:5" s="322" customFormat="1" ht="12" customHeight="1">
      <c r="A49" s="274" t="s">
        <v>352</v>
      </c>
      <c r="B49" s="324" t="s">
        <v>353</v>
      </c>
      <c r="C49" s="316">
        <v>0</v>
      </c>
      <c r="D49" s="316">
        <v>0</v>
      </c>
      <c r="E49" s="535" t="s">
        <v>721</v>
      </c>
    </row>
    <row r="50" spans="1:5" s="322" customFormat="1" ht="12" customHeight="1" thickBot="1">
      <c r="A50" s="276" t="s">
        <v>354</v>
      </c>
      <c r="B50" s="325" t="s">
        <v>355</v>
      </c>
      <c r="C50" s="317">
        <v>0</v>
      </c>
      <c r="D50" s="317">
        <v>0</v>
      </c>
      <c r="E50" s="535" t="s">
        <v>722</v>
      </c>
    </row>
    <row r="51" spans="1:5" s="322" customFormat="1" ht="17.25" customHeight="1" thickBot="1">
      <c r="A51" s="280" t="s">
        <v>132</v>
      </c>
      <c r="B51" s="281" t="s">
        <v>356</v>
      </c>
      <c r="C51" s="312">
        <f>SUM(C54)</f>
        <v>6443</v>
      </c>
      <c r="D51" s="312">
        <f t="shared" ref="D51" si="3">SUM(D54)</f>
        <v>6593</v>
      </c>
      <c r="E51" s="535" t="s">
        <v>723</v>
      </c>
    </row>
    <row r="52" spans="1:5" s="322" customFormat="1" ht="12" customHeight="1">
      <c r="A52" s="275" t="s">
        <v>71</v>
      </c>
      <c r="B52" s="323" t="s">
        <v>357</v>
      </c>
      <c r="C52" s="314">
        <v>0</v>
      </c>
      <c r="D52" s="314">
        <v>0</v>
      </c>
      <c r="E52" s="535" t="s">
        <v>724</v>
      </c>
    </row>
    <row r="53" spans="1:5" s="322" customFormat="1" ht="12" customHeight="1">
      <c r="A53" s="274" t="s">
        <v>72</v>
      </c>
      <c r="B53" s="324" t="s">
        <v>358</v>
      </c>
      <c r="C53" s="313">
        <v>0</v>
      </c>
      <c r="D53" s="313">
        <v>0</v>
      </c>
      <c r="E53" s="535" t="s">
        <v>725</v>
      </c>
    </row>
    <row r="54" spans="1:5" s="322" customFormat="1" ht="12" customHeight="1">
      <c r="A54" s="274" t="s">
        <v>359</v>
      </c>
      <c r="B54" s="324" t="s">
        <v>360</v>
      </c>
      <c r="C54" s="313">
        <v>6443</v>
      </c>
      <c r="D54" s="313">
        <v>6593</v>
      </c>
      <c r="E54" s="535" t="s">
        <v>726</v>
      </c>
    </row>
    <row r="55" spans="1:5" s="322" customFormat="1" ht="12" customHeight="1" thickBot="1">
      <c r="A55" s="276" t="s">
        <v>361</v>
      </c>
      <c r="B55" s="325" t="s">
        <v>362</v>
      </c>
      <c r="C55" s="315">
        <v>0</v>
      </c>
      <c r="D55" s="315">
        <v>0</v>
      </c>
      <c r="E55" s="535" t="s">
        <v>727</v>
      </c>
    </row>
    <row r="56" spans="1:5" s="322" customFormat="1" ht="12" customHeight="1" thickBot="1">
      <c r="A56" s="280" t="s">
        <v>14</v>
      </c>
      <c r="B56" s="302" t="s">
        <v>363</v>
      </c>
      <c r="C56" s="312">
        <f>SUM(C57:C59)</f>
        <v>9218</v>
      </c>
      <c r="D56" s="312">
        <f t="shared" ref="D56" si="4">SUM(D57:D59)</f>
        <v>4466</v>
      </c>
      <c r="E56" s="535" t="s">
        <v>728</v>
      </c>
    </row>
    <row r="57" spans="1:5" s="322" customFormat="1" ht="12" customHeight="1">
      <c r="A57" s="275" t="s">
        <v>133</v>
      </c>
      <c r="B57" s="323" t="s">
        <v>364</v>
      </c>
      <c r="C57" s="316">
        <v>0</v>
      </c>
      <c r="D57" s="316">
        <v>0</v>
      </c>
      <c r="E57" s="535" t="s">
        <v>729</v>
      </c>
    </row>
    <row r="58" spans="1:5" s="322" customFormat="1" ht="12" customHeight="1">
      <c r="A58" s="274" t="s">
        <v>134</v>
      </c>
      <c r="B58" s="324" t="s">
        <v>365</v>
      </c>
      <c r="C58" s="316">
        <v>164</v>
      </c>
      <c r="D58" s="316">
        <v>204</v>
      </c>
      <c r="E58" s="535" t="s">
        <v>730</v>
      </c>
    </row>
    <row r="59" spans="1:5" s="322" customFormat="1" ht="12" customHeight="1">
      <c r="A59" s="274" t="s">
        <v>163</v>
      </c>
      <c r="B59" s="324" t="s">
        <v>366</v>
      </c>
      <c r="C59" s="316">
        <v>9054</v>
      </c>
      <c r="D59" s="316">
        <v>4262</v>
      </c>
      <c r="E59" s="535" t="s">
        <v>731</v>
      </c>
    </row>
    <row r="60" spans="1:5" s="322" customFormat="1" ht="12" customHeight="1" thickBot="1">
      <c r="A60" s="276" t="s">
        <v>367</v>
      </c>
      <c r="B60" s="325" t="s">
        <v>368</v>
      </c>
      <c r="C60" s="316">
        <v>0</v>
      </c>
      <c r="D60" s="316">
        <v>0</v>
      </c>
      <c r="E60" s="535" t="s">
        <v>732</v>
      </c>
    </row>
    <row r="61" spans="1:5" s="322" customFormat="1" ht="12" customHeight="1" thickBot="1">
      <c r="A61" s="280" t="s">
        <v>15</v>
      </c>
      <c r="B61" s="281" t="s">
        <v>369</v>
      </c>
      <c r="C61" s="318">
        <f>SUM(C56,C51,C45,C34,C20,C13,C6)</f>
        <v>124554</v>
      </c>
      <c r="D61" s="318">
        <f t="shared" ref="D61" si="5">SUM(D56,D51,D45,D34,D20,D13,D6)</f>
        <v>136926</v>
      </c>
      <c r="E61" s="535" t="s">
        <v>733</v>
      </c>
    </row>
    <row r="62" spans="1:5" s="322" customFormat="1" ht="12" customHeight="1" thickBot="1">
      <c r="A62" s="334" t="s">
        <v>370</v>
      </c>
      <c r="B62" s="302" t="s">
        <v>371</v>
      </c>
      <c r="C62" s="312">
        <f>SUM(C63:C65)</f>
        <v>0</v>
      </c>
      <c r="D62" s="312">
        <f t="shared" ref="D62" si="6">SUM(D63:D65)</f>
        <v>25702</v>
      </c>
      <c r="E62" s="535" t="s">
        <v>734</v>
      </c>
    </row>
    <row r="63" spans="1:5" s="322" customFormat="1" ht="12" customHeight="1">
      <c r="A63" s="275" t="s">
        <v>372</v>
      </c>
      <c r="B63" s="323" t="s">
        <v>373</v>
      </c>
      <c r="C63" s="316">
        <v>0</v>
      </c>
      <c r="D63" s="316">
        <v>0</v>
      </c>
      <c r="E63" s="535" t="s">
        <v>735</v>
      </c>
    </row>
    <row r="64" spans="1:5" s="322" customFormat="1" ht="12" customHeight="1">
      <c r="A64" s="274" t="s">
        <v>374</v>
      </c>
      <c r="B64" s="324" t="s">
        <v>375</v>
      </c>
      <c r="C64" s="316">
        <v>0</v>
      </c>
      <c r="D64" s="316">
        <v>25702</v>
      </c>
      <c r="E64" s="535" t="s">
        <v>736</v>
      </c>
    </row>
    <row r="65" spans="1:5" s="322" customFormat="1" ht="12" customHeight="1" thickBot="1">
      <c r="A65" s="276" t="s">
        <v>376</v>
      </c>
      <c r="B65" s="262" t="s">
        <v>421</v>
      </c>
      <c r="C65" s="316">
        <v>0</v>
      </c>
      <c r="D65" s="316">
        <v>0</v>
      </c>
      <c r="E65" s="535" t="s">
        <v>737</v>
      </c>
    </row>
    <row r="66" spans="1:5" s="322" customFormat="1" ht="12" customHeight="1" thickBot="1">
      <c r="A66" s="334" t="s">
        <v>378</v>
      </c>
      <c r="B66" s="302" t="s">
        <v>379</v>
      </c>
      <c r="C66" s="312"/>
      <c r="D66" s="312"/>
      <c r="E66" s="535" t="s">
        <v>738</v>
      </c>
    </row>
    <row r="67" spans="1:5" s="322" customFormat="1" ht="13.5" customHeight="1">
      <c r="A67" s="275" t="s">
        <v>110</v>
      </c>
      <c r="B67" s="323" t="s">
        <v>380</v>
      </c>
      <c r="C67" s="316">
        <v>0</v>
      </c>
      <c r="D67" s="316">
        <v>0</v>
      </c>
      <c r="E67" s="535" t="s">
        <v>739</v>
      </c>
    </row>
    <row r="68" spans="1:5" s="322" customFormat="1" ht="12" customHeight="1">
      <c r="A68" s="274" t="s">
        <v>111</v>
      </c>
      <c r="B68" s="324" t="s">
        <v>381</v>
      </c>
      <c r="C68" s="316">
        <v>0</v>
      </c>
      <c r="D68" s="316">
        <v>0</v>
      </c>
      <c r="E68" s="535" t="s">
        <v>740</v>
      </c>
    </row>
    <row r="69" spans="1:5" s="322" customFormat="1" ht="12" customHeight="1">
      <c r="A69" s="274" t="s">
        <v>382</v>
      </c>
      <c r="B69" s="324" t="s">
        <v>383</v>
      </c>
      <c r="C69" s="316">
        <v>0</v>
      </c>
      <c r="D69" s="316">
        <v>0</v>
      </c>
      <c r="E69" s="535" t="s">
        <v>741</v>
      </c>
    </row>
    <row r="70" spans="1:5" s="322" customFormat="1" ht="12" customHeight="1" thickBot="1">
      <c r="A70" s="276" t="s">
        <v>384</v>
      </c>
      <c r="B70" s="325" t="s">
        <v>385</v>
      </c>
      <c r="C70" s="316">
        <v>0</v>
      </c>
      <c r="D70" s="316">
        <v>0</v>
      </c>
      <c r="E70" s="535" t="s">
        <v>742</v>
      </c>
    </row>
    <row r="71" spans="1:5" s="322" customFormat="1" ht="12" customHeight="1" thickBot="1">
      <c r="A71" s="334" t="s">
        <v>386</v>
      </c>
      <c r="B71" s="302" t="s">
        <v>387</v>
      </c>
      <c r="C71" s="312">
        <f>SUM(C72:C73)</f>
        <v>0</v>
      </c>
      <c r="D71" s="312">
        <f t="shared" ref="D71:E71" si="7">SUM(D72:D73)</f>
        <v>6192</v>
      </c>
      <c r="E71" s="312">
        <f t="shared" si="7"/>
        <v>0</v>
      </c>
    </row>
    <row r="72" spans="1:5" s="322" customFormat="1" ht="12" customHeight="1">
      <c r="A72" s="275" t="s">
        <v>388</v>
      </c>
      <c r="B72" s="323" t="s">
        <v>389</v>
      </c>
      <c r="C72" s="316">
        <v>0</v>
      </c>
      <c r="D72" s="316">
        <v>6192</v>
      </c>
      <c r="E72" s="535" t="s">
        <v>744</v>
      </c>
    </row>
    <row r="73" spans="1:5" s="322" customFormat="1" ht="12" customHeight="1" thickBot="1">
      <c r="A73" s="276" t="s">
        <v>390</v>
      </c>
      <c r="B73" s="325" t="s">
        <v>391</v>
      </c>
      <c r="C73" s="316">
        <v>0</v>
      </c>
      <c r="D73" s="316">
        <v>0</v>
      </c>
      <c r="E73" s="535" t="s">
        <v>745</v>
      </c>
    </row>
    <row r="74" spans="1:5" s="322" customFormat="1" ht="12" customHeight="1" thickBot="1">
      <c r="A74" s="334" t="s">
        <v>392</v>
      </c>
      <c r="B74" s="302" t="s">
        <v>393</v>
      </c>
      <c r="C74" s="312">
        <f>SUM(C75:C77)</f>
        <v>0</v>
      </c>
      <c r="D74" s="312">
        <f t="shared" ref="D74" si="8">SUM(D75:D77)</f>
        <v>3471</v>
      </c>
      <c r="E74" s="535" t="s">
        <v>746</v>
      </c>
    </row>
    <row r="75" spans="1:5" s="322" customFormat="1" ht="12" customHeight="1">
      <c r="A75" s="275" t="s">
        <v>394</v>
      </c>
      <c r="B75" s="323" t="s">
        <v>395</v>
      </c>
      <c r="C75" s="316">
        <v>0</v>
      </c>
      <c r="D75" s="316">
        <v>3471</v>
      </c>
      <c r="E75" s="535" t="s">
        <v>747</v>
      </c>
    </row>
    <row r="76" spans="1:5" s="322" customFormat="1" ht="12" customHeight="1">
      <c r="A76" s="274" t="s">
        <v>396</v>
      </c>
      <c r="B76" s="324" t="s">
        <v>397</v>
      </c>
      <c r="C76" s="316">
        <v>0</v>
      </c>
      <c r="D76" s="316">
        <v>0</v>
      </c>
      <c r="E76" s="535" t="s">
        <v>748</v>
      </c>
    </row>
    <row r="77" spans="1:5" s="322" customFormat="1" ht="12" customHeight="1" thickBot="1">
      <c r="A77" s="276" t="s">
        <v>398</v>
      </c>
      <c r="B77" s="304" t="s">
        <v>399</v>
      </c>
      <c r="C77" s="316">
        <v>0</v>
      </c>
      <c r="D77" s="316">
        <v>0</v>
      </c>
      <c r="E77" s="535" t="s">
        <v>749</v>
      </c>
    </row>
    <row r="78" spans="1:5" s="322" customFormat="1" ht="12" customHeight="1" thickBot="1">
      <c r="A78" s="334" t="s">
        <v>400</v>
      </c>
      <c r="B78" s="302" t="s">
        <v>401</v>
      </c>
      <c r="C78" s="312"/>
      <c r="D78" s="312"/>
      <c r="E78" s="535" t="s">
        <v>750</v>
      </c>
    </row>
    <row r="79" spans="1:5" s="322" customFormat="1" ht="12" customHeight="1">
      <c r="A79" s="326" t="s">
        <v>402</v>
      </c>
      <c r="B79" s="323" t="s">
        <v>403</v>
      </c>
      <c r="C79" s="316"/>
      <c r="D79" s="316"/>
      <c r="E79" s="535" t="s">
        <v>751</v>
      </c>
    </row>
    <row r="80" spans="1:5" s="322" customFormat="1" ht="12" customHeight="1">
      <c r="A80" s="327" t="s">
        <v>404</v>
      </c>
      <c r="B80" s="324" t="s">
        <v>405</v>
      </c>
      <c r="C80" s="316"/>
      <c r="D80" s="316"/>
      <c r="E80" s="535" t="s">
        <v>752</v>
      </c>
    </row>
    <row r="81" spans="1:5" s="322" customFormat="1" ht="12" customHeight="1">
      <c r="A81" s="327" t="s">
        <v>406</v>
      </c>
      <c r="B81" s="324" t="s">
        <v>407</v>
      </c>
      <c r="C81" s="316"/>
      <c r="D81" s="316"/>
      <c r="E81" s="535" t="s">
        <v>753</v>
      </c>
    </row>
    <row r="82" spans="1:5" s="322" customFormat="1" ht="12" customHeight="1" thickBot="1">
      <c r="A82" s="335" t="s">
        <v>408</v>
      </c>
      <c r="B82" s="304" t="s">
        <v>409</v>
      </c>
      <c r="C82" s="316"/>
      <c r="D82" s="316"/>
      <c r="E82" s="535" t="s">
        <v>754</v>
      </c>
    </row>
    <row r="83" spans="1:5" s="322" customFormat="1" ht="12" customHeight="1" thickBot="1">
      <c r="A83" s="334" t="s">
        <v>410</v>
      </c>
      <c r="B83" s="302" t="s">
        <v>411</v>
      </c>
      <c r="C83" s="337">
        <v>0</v>
      </c>
      <c r="D83" s="337">
        <v>0</v>
      </c>
      <c r="E83" s="535" t="s">
        <v>755</v>
      </c>
    </row>
    <row r="84" spans="1:5" s="322" customFormat="1" ht="12" customHeight="1" thickBot="1">
      <c r="A84" s="334" t="s">
        <v>412</v>
      </c>
      <c r="B84" s="260" t="s">
        <v>413</v>
      </c>
      <c r="C84" s="318">
        <f>SUM(C78,C74,C71,C66:C74,C62:C70)</f>
        <v>0</v>
      </c>
      <c r="D84" s="318">
        <f>SUM(D62,D71,D74)</f>
        <v>35365</v>
      </c>
      <c r="E84" s="535" t="s">
        <v>756</v>
      </c>
    </row>
    <row r="85" spans="1:5" s="322" customFormat="1" ht="12" customHeight="1" thickBot="1">
      <c r="A85" s="336" t="s">
        <v>414</v>
      </c>
      <c r="B85" s="263" t="s">
        <v>415</v>
      </c>
      <c r="C85" s="318">
        <f>SUM(C84,C61)</f>
        <v>124554</v>
      </c>
      <c r="D85" s="318">
        <f t="shared" ref="D85" si="9">SUM(D84,D61)</f>
        <v>172291</v>
      </c>
      <c r="E85" s="535" t="s">
        <v>757</v>
      </c>
    </row>
    <row r="86" spans="1:5" s="322" customFormat="1" ht="12" customHeight="1">
      <c r="A86" s="258"/>
      <c r="B86" s="258"/>
      <c r="C86" s="259"/>
      <c r="D86" s="259"/>
      <c r="E86" s="535"/>
    </row>
    <row r="87" spans="1:5" ht="16.5" customHeight="1">
      <c r="A87" s="639" t="s">
        <v>36</v>
      </c>
      <c r="B87" s="639"/>
      <c r="C87" s="639"/>
      <c r="D87" s="639"/>
      <c r="E87" s="533"/>
    </row>
    <row r="88" spans="1:5" s="328" customFormat="1" ht="16.5" customHeight="1" thickBot="1">
      <c r="A88" s="47" t="s">
        <v>114</v>
      </c>
      <c r="B88" s="47"/>
      <c r="C88" s="289"/>
      <c r="D88" s="289"/>
      <c r="E88" s="536"/>
    </row>
    <row r="89" spans="1:5" s="328" customFormat="1" ht="16.5" customHeight="1">
      <c r="A89" s="640" t="s">
        <v>61</v>
      </c>
      <c r="B89" s="642" t="s">
        <v>183</v>
      </c>
      <c r="C89" s="644" t="str">
        <f>+C3</f>
        <v>2014. évi</v>
      </c>
      <c r="D89" s="644"/>
      <c r="E89" s="536"/>
    </row>
    <row r="90" spans="1:5" ht="38.1" customHeight="1" thickBot="1">
      <c r="A90" s="641"/>
      <c r="B90" s="643"/>
      <c r="C90" s="48" t="s">
        <v>184</v>
      </c>
      <c r="D90" s="48" t="s">
        <v>189</v>
      </c>
      <c r="E90" s="533"/>
    </row>
    <row r="91" spans="1:5" s="321" customFormat="1" ht="12" customHeight="1" thickBot="1">
      <c r="A91" s="285" t="s">
        <v>416</v>
      </c>
      <c r="B91" s="286" t="s">
        <v>417</v>
      </c>
      <c r="C91" s="286" t="s">
        <v>418</v>
      </c>
      <c r="D91" s="286" t="s">
        <v>419</v>
      </c>
      <c r="E91" s="534"/>
    </row>
    <row r="92" spans="1:5" ht="12" customHeight="1" thickBot="1">
      <c r="A92" s="282" t="s">
        <v>7</v>
      </c>
      <c r="B92" s="284" t="s">
        <v>422</v>
      </c>
      <c r="C92" s="311">
        <f>SUM(C93:C97)</f>
        <v>114807</v>
      </c>
      <c r="D92" s="311">
        <f>SUM(D93:D97)</f>
        <v>136052</v>
      </c>
      <c r="E92" s="533" t="s">
        <v>678</v>
      </c>
    </row>
    <row r="93" spans="1:5" ht="12" customHeight="1">
      <c r="A93" s="277" t="s">
        <v>73</v>
      </c>
      <c r="B93" s="270" t="s">
        <v>37</v>
      </c>
      <c r="C93" s="99">
        <v>49316</v>
      </c>
      <c r="D93" s="99">
        <v>60873</v>
      </c>
      <c r="E93" s="533" t="s">
        <v>679</v>
      </c>
    </row>
    <row r="94" spans="1:5" ht="12" customHeight="1">
      <c r="A94" s="274" t="s">
        <v>74</v>
      </c>
      <c r="B94" s="268" t="s">
        <v>135</v>
      </c>
      <c r="C94" s="313">
        <v>13027</v>
      </c>
      <c r="D94" s="313">
        <v>15209</v>
      </c>
      <c r="E94" s="533" t="s">
        <v>680</v>
      </c>
    </row>
    <row r="95" spans="1:5" ht="12" customHeight="1">
      <c r="A95" s="274" t="s">
        <v>75</v>
      </c>
      <c r="B95" s="268" t="s">
        <v>102</v>
      </c>
      <c r="C95" s="315">
        <v>48529</v>
      </c>
      <c r="D95" s="315">
        <v>51893</v>
      </c>
      <c r="E95" s="533" t="s">
        <v>681</v>
      </c>
    </row>
    <row r="96" spans="1:5" ht="12" customHeight="1">
      <c r="A96" s="274" t="s">
        <v>76</v>
      </c>
      <c r="B96" s="271" t="s">
        <v>136</v>
      </c>
      <c r="C96" s="315"/>
      <c r="D96" s="315"/>
      <c r="E96" s="533" t="s">
        <v>682</v>
      </c>
    </row>
    <row r="97" spans="1:5" ht="12" customHeight="1">
      <c r="A97" s="274" t="s">
        <v>85</v>
      </c>
      <c r="B97" s="279" t="s">
        <v>137</v>
      </c>
      <c r="C97" s="315">
        <f>SUM(C98:C107)</f>
        <v>3935</v>
      </c>
      <c r="D97" s="315">
        <f t="shared" ref="D97" si="10">SUM(D98:D107)</f>
        <v>8077</v>
      </c>
      <c r="E97" s="533" t="s">
        <v>683</v>
      </c>
    </row>
    <row r="98" spans="1:5" ht="12" customHeight="1">
      <c r="A98" s="274" t="s">
        <v>77</v>
      </c>
      <c r="B98" s="268" t="s">
        <v>423</v>
      </c>
      <c r="C98" s="315"/>
      <c r="D98" s="315"/>
      <c r="E98" s="533" t="s">
        <v>684</v>
      </c>
    </row>
    <row r="99" spans="1:5" ht="12" customHeight="1">
      <c r="A99" s="274" t="s">
        <v>78</v>
      </c>
      <c r="B99" s="291" t="s">
        <v>424</v>
      </c>
      <c r="C99" s="315"/>
      <c r="D99" s="315"/>
      <c r="E99" s="533" t="s">
        <v>685</v>
      </c>
    </row>
    <row r="100" spans="1:5" ht="12" customHeight="1">
      <c r="A100" s="274" t="s">
        <v>86</v>
      </c>
      <c r="B100" s="292" t="s">
        <v>425</v>
      </c>
      <c r="C100" s="315"/>
      <c r="D100" s="315"/>
      <c r="E100" s="533" t="s">
        <v>686</v>
      </c>
    </row>
    <row r="101" spans="1:5" ht="12" customHeight="1">
      <c r="A101" s="274" t="s">
        <v>87</v>
      </c>
      <c r="B101" s="292" t="s">
        <v>426</v>
      </c>
      <c r="C101" s="315"/>
      <c r="D101" s="315"/>
      <c r="E101" s="533" t="s">
        <v>687</v>
      </c>
    </row>
    <row r="102" spans="1:5" ht="12" customHeight="1">
      <c r="A102" s="274" t="s">
        <v>88</v>
      </c>
      <c r="B102" s="291" t="s">
        <v>427</v>
      </c>
      <c r="C102" s="315">
        <v>3710</v>
      </c>
      <c r="D102" s="315">
        <v>7852</v>
      </c>
      <c r="E102" s="533" t="s">
        <v>688</v>
      </c>
    </row>
    <row r="103" spans="1:5" ht="12" customHeight="1">
      <c r="A103" s="274" t="s">
        <v>89</v>
      </c>
      <c r="B103" s="291" t="s">
        <v>428</v>
      </c>
      <c r="C103" s="315"/>
      <c r="D103" s="315"/>
      <c r="E103" s="533" t="s">
        <v>689</v>
      </c>
    </row>
    <row r="104" spans="1:5" ht="12" customHeight="1">
      <c r="A104" s="274" t="s">
        <v>91</v>
      </c>
      <c r="B104" s="292" t="s">
        <v>429</v>
      </c>
      <c r="C104" s="315"/>
      <c r="D104" s="315"/>
      <c r="E104" s="533" t="s">
        <v>690</v>
      </c>
    </row>
    <row r="105" spans="1:5" ht="12" customHeight="1">
      <c r="A105" s="273" t="s">
        <v>138</v>
      </c>
      <c r="B105" s="293" t="s">
        <v>430</v>
      </c>
      <c r="C105" s="315"/>
      <c r="D105" s="315"/>
      <c r="E105" s="533" t="s">
        <v>691</v>
      </c>
    </row>
    <row r="106" spans="1:5" ht="12" customHeight="1">
      <c r="A106" s="274" t="s">
        <v>431</v>
      </c>
      <c r="B106" s="293" t="s">
        <v>432</v>
      </c>
      <c r="C106" s="315"/>
      <c r="D106" s="315"/>
      <c r="E106" s="533" t="s">
        <v>692</v>
      </c>
    </row>
    <row r="107" spans="1:5" ht="12" customHeight="1" thickBot="1">
      <c r="A107" s="278" t="s">
        <v>433</v>
      </c>
      <c r="B107" s="294" t="s">
        <v>434</v>
      </c>
      <c r="C107" s="100">
        <v>225</v>
      </c>
      <c r="D107" s="100">
        <v>225</v>
      </c>
      <c r="E107" s="533" t="s">
        <v>693</v>
      </c>
    </row>
    <row r="108" spans="1:5" ht="12" customHeight="1" thickBot="1">
      <c r="A108" s="280" t="s">
        <v>8</v>
      </c>
      <c r="B108" s="283" t="s">
        <v>435</v>
      </c>
      <c r="C108" s="312">
        <f>SUM(C109,C113)</f>
        <v>3275</v>
      </c>
      <c r="D108" s="312">
        <f t="shared" ref="D108" si="11">SUM(D109,D113)</f>
        <v>15683</v>
      </c>
      <c r="E108" s="533" t="s">
        <v>694</v>
      </c>
    </row>
    <row r="109" spans="1:5" ht="12" customHeight="1">
      <c r="A109" s="275" t="s">
        <v>79</v>
      </c>
      <c r="B109" s="268" t="s">
        <v>161</v>
      </c>
      <c r="C109" s="314">
        <v>3275</v>
      </c>
      <c r="D109" s="314">
        <v>15683</v>
      </c>
      <c r="E109" s="533" t="s">
        <v>695</v>
      </c>
    </row>
    <row r="110" spans="1:5" ht="12" customHeight="1">
      <c r="A110" s="275" t="s">
        <v>80</v>
      </c>
      <c r="B110" s="272" t="s">
        <v>436</v>
      </c>
      <c r="C110" s="314"/>
      <c r="D110" s="314"/>
      <c r="E110" s="533" t="s">
        <v>696</v>
      </c>
    </row>
    <row r="111" spans="1:5">
      <c r="A111" s="275" t="s">
        <v>81</v>
      </c>
      <c r="B111" s="272" t="s">
        <v>139</v>
      </c>
      <c r="C111" s="313"/>
      <c r="D111" s="313"/>
      <c r="E111" s="533" t="s">
        <v>697</v>
      </c>
    </row>
    <row r="112" spans="1:5" ht="12" customHeight="1">
      <c r="A112" s="275" t="s">
        <v>82</v>
      </c>
      <c r="B112" s="272" t="s">
        <v>437</v>
      </c>
      <c r="C112" s="313"/>
      <c r="D112" s="313"/>
      <c r="E112" s="533" t="s">
        <v>698</v>
      </c>
    </row>
    <row r="113" spans="1:5" ht="12" customHeight="1">
      <c r="A113" s="275" t="s">
        <v>83</v>
      </c>
      <c r="B113" s="304" t="s">
        <v>164</v>
      </c>
      <c r="C113" s="313">
        <f>SUM(C115:C121)</f>
        <v>0</v>
      </c>
      <c r="D113" s="313">
        <f t="shared" ref="D113" si="12">SUM(D115:D121)</f>
        <v>0</v>
      </c>
      <c r="E113" s="533" t="s">
        <v>699</v>
      </c>
    </row>
    <row r="114" spans="1:5" ht="21.75" customHeight="1">
      <c r="A114" s="275" t="s">
        <v>90</v>
      </c>
      <c r="B114" s="303" t="s">
        <v>438</v>
      </c>
      <c r="C114" s="313"/>
      <c r="D114" s="313"/>
      <c r="E114" s="533" t="s">
        <v>700</v>
      </c>
    </row>
    <row r="115" spans="1:5" ht="24" customHeight="1">
      <c r="A115" s="275" t="s">
        <v>92</v>
      </c>
      <c r="B115" s="319" t="s">
        <v>439</v>
      </c>
      <c r="C115" s="313"/>
      <c r="D115" s="313"/>
      <c r="E115" s="533" t="s">
        <v>701</v>
      </c>
    </row>
    <row r="116" spans="1:5" ht="12" customHeight="1">
      <c r="A116" s="275" t="s">
        <v>140</v>
      </c>
      <c r="B116" s="292" t="s">
        <v>426</v>
      </c>
      <c r="C116" s="313"/>
      <c r="D116" s="313"/>
      <c r="E116" s="533" t="s">
        <v>702</v>
      </c>
    </row>
    <row r="117" spans="1:5" ht="12" customHeight="1">
      <c r="A117" s="275" t="s">
        <v>141</v>
      </c>
      <c r="B117" s="292" t="s">
        <v>440</v>
      </c>
      <c r="C117" s="313"/>
      <c r="D117" s="313"/>
      <c r="E117" s="533" t="s">
        <v>703</v>
      </c>
    </row>
    <row r="118" spans="1:5" ht="12" customHeight="1">
      <c r="A118" s="275" t="s">
        <v>142</v>
      </c>
      <c r="B118" s="292" t="s">
        <v>441</v>
      </c>
      <c r="C118" s="313"/>
      <c r="D118" s="313"/>
      <c r="E118" s="533" t="s">
        <v>704</v>
      </c>
    </row>
    <row r="119" spans="1:5" s="339" customFormat="1" ht="12" customHeight="1">
      <c r="A119" s="275" t="s">
        <v>442</v>
      </c>
      <c r="B119" s="292" t="s">
        <v>429</v>
      </c>
      <c r="C119" s="313"/>
      <c r="D119" s="313"/>
      <c r="E119" s="533" t="s">
        <v>705</v>
      </c>
    </row>
    <row r="120" spans="1:5" ht="12" customHeight="1">
      <c r="A120" s="275" t="s">
        <v>443</v>
      </c>
      <c r="B120" s="292" t="s">
        <v>444</v>
      </c>
      <c r="C120" s="313"/>
      <c r="D120" s="313"/>
      <c r="E120" s="533" t="s">
        <v>706</v>
      </c>
    </row>
    <row r="121" spans="1:5" ht="12" customHeight="1" thickBot="1">
      <c r="A121" s="273" t="s">
        <v>445</v>
      </c>
      <c r="B121" s="292" t="s">
        <v>446</v>
      </c>
      <c r="C121" s="315"/>
      <c r="D121" s="315"/>
      <c r="E121" s="533" t="s">
        <v>707</v>
      </c>
    </row>
    <row r="122" spans="1:5" ht="12" customHeight="1" thickBot="1">
      <c r="A122" s="280" t="s">
        <v>9</v>
      </c>
      <c r="B122" s="288" t="s">
        <v>447</v>
      </c>
      <c r="C122" s="312">
        <f>SUM(C123)</f>
        <v>2531</v>
      </c>
      <c r="D122" s="312">
        <f t="shared" ref="D122" si="13">SUM(D123)</f>
        <v>2171</v>
      </c>
      <c r="E122" s="533" t="s">
        <v>708</v>
      </c>
    </row>
    <row r="123" spans="1:5" ht="12" customHeight="1">
      <c r="A123" s="275" t="s">
        <v>62</v>
      </c>
      <c r="B123" s="269" t="s">
        <v>47</v>
      </c>
      <c r="C123" s="314">
        <v>2531</v>
      </c>
      <c r="D123" s="314">
        <v>2171</v>
      </c>
      <c r="E123" s="533" t="s">
        <v>709</v>
      </c>
    </row>
    <row r="124" spans="1:5" ht="12" customHeight="1" thickBot="1">
      <c r="A124" s="276" t="s">
        <v>63</v>
      </c>
      <c r="B124" s="272" t="s">
        <v>48</v>
      </c>
      <c r="C124" s="315"/>
      <c r="D124" s="315"/>
      <c r="E124" s="533" t="s">
        <v>710</v>
      </c>
    </row>
    <row r="125" spans="1:5" ht="12" customHeight="1" thickBot="1">
      <c r="A125" s="280" t="s">
        <v>10</v>
      </c>
      <c r="B125" s="288" t="s">
        <v>448</v>
      </c>
      <c r="C125" s="312">
        <f>SUM(C122,C108,C92)</f>
        <v>120613</v>
      </c>
      <c r="D125" s="312">
        <f t="shared" ref="D125" si="14">SUM(D122,D108,D92)</f>
        <v>153906</v>
      </c>
      <c r="E125" s="533" t="s">
        <v>711</v>
      </c>
    </row>
    <row r="126" spans="1:5" ht="12" customHeight="1" thickBot="1">
      <c r="A126" s="280" t="s">
        <v>11</v>
      </c>
      <c r="B126" s="288" t="s">
        <v>449</v>
      </c>
      <c r="C126" s="312"/>
      <c r="D126" s="312">
        <f>SUM(D128)</f>
        <v>25702</v>
      </c>
      <c r="E126" s="312">
        <f t="shared" ref="E126" si="15">SUM(E128)</f>
        <v>0</v>
      </c>
    </row>
    <row r="127" spans="1:5" ht="12" customHeight="1">
      <c r="A127" s="275" t="s">
        <v>66</v>
      </c>
      <c r="B127" s="269" t="s">
        <v>450</v>
      </c>
      <c r="C127" s="313"/>
      <c r="D127" s="313"/>
      <c r="E127" s="533" t="s">
        <v>713</v>
      </c>
    </row>
    <row r="128" spans="1:5" ht="12" customHeight="1">
      <c r="A128" s="275" t="s">
        <v>67</v>
      </c>
      <c r="B128" s="269" t="s">
        <v>451</v>
      </c>
      <c r="C128" s="313"/>
      <c r="D128" s="313">
        <v>25702</v>
      </c>
      <c r="E128" s="533" t="s">
        <v>714</v>
      </c>
    </row>
    <row r="129" spans="1:8" ht="12" customHeight="1" thickBot="1">
      <c r="A129" s="273" t="s">
        <v>68</v>
      </c>
      <c r="B129" s="267" t="s">
        <v>452</v>
      </c>
      <c r="C129" s="313"/>
      <c r="D129" s="313"/>
      <c r="E129" s="533" t="s">
        <v>715</v>
      </c>
    </row>
    <row r="130" spans="1:8" ht="12" customHeight="1" thickBot="1">
      <c r="A130" s="280" t="s">
        <v>12</v>
      </c>
      <c r="B130" s="288" t="s">
        <v>453</v>
      </c>
      <c r="C130" s="312"/>
      <c r="D130" s="312"/>
      <c r="E130" s="533" t="s">
        <v>716</v>
      </c>
    </row>
    <row r="131" spans="1:8" ht="12" customHeight="1">
      <c r="A131" s="275" t="s">
        <v>69</v>
      </c>
      <c r="B131" s="269" t="s">
        <v>454</v>
      </c>
      <c r="C131" s="313"/>
      <c r="D131" s="313"/>
      <c r="E131" s="533" t="s">
        <v>717</v>
      </c>
    </row>
    <row r="132" spans="1:8" ht="12" customHeight="1">
      <c r="A132" s="275" t="s">
        <v>70</v>
      </c>
      <c r="B132" s="269" t="s">
        <v>455</v>
      </c>
      <c r="C132" s="313"/>
      <c r="D132" s="313"/>
      <c r="E132" s="533" t="s">
        <v>718</v>
      </c>
    </row>
    <row r="133" spans="1:8" ht="12" customHeight="1">
      <c r="A133" s="275" t="s">
        <v>350</v>
      </c>
      <c r="B133" s="269" t="s">
        <v>456</v>
      </c>
      <c r="C133" s="313"/>
      <c r="D133" s="313"/>
      <c r="E133" s="533" t="s">
        <v>719</v>
      </c>
    </row>
    <row r="134" spans="1:8" ht="12" customHeight="1" thickBot="1">
      <c r="A134" s="273" t="s">
        <v>352</v>
      </c>
      <c r="B134" s="267" t="s">
        <v>457</v>
      </c>
      <c r="C134" s="313"/>
      <c r="D134" s="313"/>
      <c r="E134" s="533" t="s">
        <v>720</v>
      </c>
    </row>
    <row r="135" spans="1:8" ht="12" customHeight="1" thickBot="1">
      <c r="A135" s="280" t="s">
        <v>13</v>
      </c>
      <c r="B135" s="288" t="s">
        <v>458</v>
      </c>
      <c r="C135" s="318"/>
      <c r="D135" s="318"/>
      <c r="E135" s="533" t="s">
        <v>721</v>
      </c>
    </row>
    <row r="136" spans="1:8" ht="12" customHeight="1">
      <c r="A136" s="275" t="s">
        <v>71</v>
      </c>
      <c r="B136" s="269" t="s">
        <v>459</v>
      </c>
      <c r="C136" s="313"/>
      <c r="D136" s="313"/>
      <c r="E136" s="533" t="s">
        <v>722</v>
      </c>
    </row>
    <row r="137" spans="1:8" ht="12" customHeight="1">
      <c r="A137" s="275" t="s">
        <v>72</v>
      </c>
      <c r="B137" s="269" t="s">
        <v>460</v>
      </c>
      <c r="C137" s="313"/>
      <c r="D137" s="313"/>
      <c r="E137" s="533" t="s">
        <v>723</v>
      </c>
    </row>
    <row r="138" spans="1:8" ht="12" customHeight="1">
      <c r="A138" s="275" t="s">
        <v>359</v>
      </c>
      <c r="B138" s="269" t="s">
        <v>461</v>
      </c>
      <c r="C138" s="313"/>
      <c r="D138" s="313"/>
      <c r="E138" s="533" t="s">
        <v>724</v>
      </c>
    </row>
    <row r="139" spans="1:8" ht="12" customHeight="1" thickBot="1">
      <c r="A139" s="273" t="s">
        <v>361</v>
      </c>
      <c r="B139" s="267" t="s">
        <v>462</v>
      </c>
      <c r="C139" s="313"/>
      <c r="D139" s="313"/>
      <c r="E139" s="533" t="s">
        <v>725</v>
      </c>
    </row>
    <row r="140" spans="1:8" ht="15" customHeight="1" thickBot="1">
      <c r="A140" s="280" t="s">
        <v>14</v>
      </c>
      <c r="B140" s="288" t="s">
        <v>463</v>
      </c>
      <c r="C140" s="101"/>
      <c r="D140" s="101"/>
      <c r="E140" s="533" t="s">
        <v>726</v>
      </c>
      <c r="F140" s="329"/>
      <c r="G140" s="329"/>
      <c r="H140" s="329"/>
    </row>
    <row r="141" spans="1:8" s="322" customFormat="1" ht="12.95" customHeight="1">
      <c r="A141" s="275" t="s">
        <v>133</v>
      </c>
      <c r="B141" s="269" t="s">
        <v>464</v>
      </c>
      <c r="C141" s="313"/>
      <c r="D141" s="313"/>
      <c r="E141" s="533" t="s">
        <v>727</v>
      </c>
    </row>
    <row r="142" spans="1:8" ht="12.75" customHeight="1">
      <c r="A142" s="275" t="s">
        <v>134</v>
      </c>
      <c r="B142" s="269" t="s">
        <v>465</v>
      </c>
      <c r="C142" s="313"/>
      <c r="D142" s="313"/>
      <c r="E142" s="533" t="s">
        <v>728</v>
      </c>
    </row>
    <row r="143" spans="1:8" ht="12.75" customHeight="1">
      <c r="A143" s="275" t="s">
        <v>163</v>
      </c>
      <c r="B143" s="269" t="s">
        <v>466</v>
      </c>
      <c r="C143" s="313">
        <v>0</v>
      </c>
      <c r="D143" s="313">
        <v>0</v>
      </c>
      <c r="E143" s="533" t="s">
        <v>729</v>
      </c>
    </row>
    <row r="144" spans="1:8" ht="12.75" customHeight="1" thickBot="1">
      <c r="A144" s="275" t="s">
        <v>367</v>
      </c>
      <c r="B144" s="269" t="s">
        <v>467</v>
      </c>
      <c r="C144" s="313">
        <v>0</v>
      </c>
      <c r="D144" s="313">
        <v>0</v>
      </c>
      <c r="E144" s="533" t="s">
        <v>730</v>
      </c>
    </row>
    <row r="145" spans="1:5" ht="16.5" thickBot="1">
      <c r="A145" s="280" t="s">
        <v>15</v>
      </c>
      <c r="B145" s="288" t="s">
        <v>468</v>
      </c>
      <c r="C145" s="264">
        <f>SUM(C140,C135,C130,C126)</f>
        <v>0</v>
      </c>
      <c r="D145" s="264">
        <f>SUM(D140,D135,D130,D126)</f>
        <v>25702</v>
      </c>
      <c r="E145" s="533" t="s">
        <v>731</v>
      </c>
    </row>
    <row r="146" spans="1:5" ht="16.5" thickBot="1">
      <c r="A146" s="305" t="s">
        <v>16</v>
      </c>
      <c r="B146" s="308" t="s">
        <v>469</v>
      </c>
      <c r="C146" s="264">
        <f>SUM(C145,C125)</f>
        <v>120613</v>
      </c>
      <c r="D146" s="264">
        <f t="shared" ref="D146" si="16">SUM(D145,D125)</f>
        <v>179608</v>
      </c>
      <c r="E146" s="533" t="s">
        <v>732</v>
      </c>
    </row>
    <row r="148" spans="1:5" ht="18.75" customHeight="1">
      <c r="A148" s="638" t="s">
        <v>470</v>
      </c>
      <c r="B148" s="638"/>
      <c r="C148" s="638"/>
      <c r="D148" s="638"/>
    </row>
    <row r="149" spans="1:5" ht="13.5" customHeight="1" thickBot="1">
      <c r="A149" s="290" t="s">
        <v>115</v>
      </c>
      <c r="B149" s="290"/>
      <c r="C149" s="320"/>
    </row>
    <row r="150" spans="1:5" ht="21.75" thickBot="1">
      <c r="A150" s="280">
        <v>1</v>
      </c>
      <c r="B150" s="283" t="s">
        <v>471</v>
      </c>
      <c r="C150" s="306">
        <f>+C61-C125</f>
        <v>3941</v>
      </c>
      <c r="D150" s="306">
        <f>+D61-D125</f>
        <v>-16980</v>
      </c>
    </row>
    <row r="151" spans="1:5" ht="21.75" thickBot="1">
      <c r="A151" s="280" t="s">
        <v>8</v>
      </c>
      <c r="B151" s="283" t="s">
        <v>472</v>
      </c>
      <c r="C151" s="306">
        <f>+C84-C145</f>
        <v>0</v>
      </c>
      <c r="D151" s="306">
        <f>+D84-D145</f>
        <v>9663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09" customFormat="1" ht="12.75" customHeight="1">
      <c r="C161" s="310"/>
      <c r="D161" s="310"/>
      <c r="E161" s="320"/>
    </row>
  </sheetData>
  <mergeCells count="9">
    <mergeCell ref="A1:D1"/>
    <mergeCell ref="B89:B90"/>
    <mergeCell ref="A148:D148"/>
    <mergeCell ref="A89:A90"/>
    <mergeCell ref="C89:D89"/>
    <mergeCell ref="C3:D3"/>
    <mergeCell ref="B3:B4"/>
    <mergeCell ref="A3:A4"/>
    <mergeCell ref="A87:D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KÖLTSÉGVETÉS
KÖTELEZŐ FELADATAINAK ÖSSZEVONT MÉRLEGE 
&amp;R&amp;"Times New Roman CE,Félkövér dőlt"&amp;11 1.2. melléklet a 6/2015. (IV.30.) önkormányzati rendelethez</oddHeader>
  </headerFooter>
  <rowBreaks count="1" manualBreakCount="1">
    <brk id="86" min="1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73"/>
  <sheetViews>
    <sheetView zoomScaleSheetLayoutView="120" workbookViewId="0">
      <selection activeCell="A2" sqref="A2"/>
    </sheetView>
  </sheetViews>
  <sheetFormatPr defaultColWidth="12" defaultRowHeight="15.75"/>
  <cols>
    <col min="1" max="1" width="67.1640625" style="500" customWidth="1"/>
    <col min="2" max="2" width="6.1640625" style="501" customWidth="1"/>
    <col min="3" max="4" width="12.1640625" style="500" customWidth="1"/>
    <col min="5" max="5" width="12.1640625" style="525" customWidth="1"/>
    <col min="6" max="16384" width="12" style="500"/>
  </cols>
  <sheetData>
    <row r="1" spans="1:5" ht="49.5" customHeight="1">
      <c r="A1" s="745" t="str">
        <f>+CONCATENATE("Kajárpéc Községi Önkormányzat VAGYONKIMUTATÁS",CHAR(10),"a könyvviteli mérlegben értékkel szereplő eszközökről",CHAR(10),LEFT(ÖSSZEFÜGGÉSEK!A4,4),".")</f>
        <v>Kajárpéc Községi Önkormányzat VAGYONKIMUTATÁS
a könyvviteli mérlegben értékkel szereplő eszközökről
2014.</v>
      </c>
      <c r="B1" s="746"/>
      <c r="C1" s="746"/>
      <c r="D1" s="746"/>
      <c r="E1" s="746"/>
    </row>
    <row r="2" spans="1:5" ht="16.5" thickBot="1">
      <c r="C2" s="747" t="s">
        <v>252</v>
      </c>
      <c r="D2" s="747"/>
      <c r="E2" s="747"/>
    </row>
    <row r="3" spans="1:5" ht="15.75" customHeight="1">
      <c r="A3" s="748" t="s">
        <v>253</v>
      </c>
      <c r="B3" s="751" t="s">
        <v>254</v>
      </c>
      <c r="C3" s="754" t="s">
        <v>255</v>
      </c>
      <c r="D3" s="754" t="s">
        <v>256</v>
      </c>
      <c r="E3" s="756" t="s">
        <v>257</v>
      </c>
    </row>
    <row r="4" spans="1:5" ht="11.25" customHeight="1">
      <c r="A4" s="749"/>
      <c r="B4" s="752"/>
      <c r="C4" s="755"/>
      <c r="D4" s="755"/>
      <c r="E4" s="757"/>
    </row>
    <row r="5" spans="1:5">
      <c r="A5" s="750"/>
      <c r="B5" s="753"/>
      <c r="C5" s="758" t="s">
        <v>258</v>
      </c>
      <c r="D5" s="758"/>
      <c r="E5" s="759"/>
    </row>
    <row r="6" spans="1:5" s="505" customFormat="1" ht="16.5" thickBot="1">
      <c r="A6" s="502" t="s">
        <v>632</v>
      </c>
      <c r="B6" s="503" t="s">
        <v>417</v>
      </c>
      <c r="C6" s="503" t="s">
        <v>418</v>
      </c>
      <c r="D6" s="503" t="s">
        <v>419</v>
      </c>
      <c r="E6" s="504" t="s">
        <v>420</v>
      </c>
    </row>
    <row r="7" spans="1:5" s="510" customFormat="1">
      <c r="A7" s="506" t="s">
        <v>570</v>
      </c>
      <c r="B7" s="507" t="s">
        <v>259</v>
      </c>
      <c r="C7" s="508"/>
      <c r="D7" s="508"/>
      <c r="E7" s="509"/>
    </row>
    <row r="8" spans="1:5" s="510" customFormat="1">
      <c r="A8" s="511" t="s">
        <v>571</v>
      </c>
      <c r="B8" s="230" t="s">
        <v>260</v>
      </c>
      <c r="C8" s="512">
        <f>+C9+C14+C19+C24+C29</f>
        <v>0</v>
      </c>
      <c r="D8" s="512">
        <f>+D9+D14+D19+D24+D29</f>
        <v>0</v>
      </c>
      <c r="E8" s="513">
        <f>+E9+E14+E19+E24+E29</f>
        <v>0</v>
      </c>
    </row>
    <row r="9" spans="1:5" s="510" customFormat="1">
      <c r="A9" s="511" t="s">
        <v>572</v>
      </c>
      <c r="B9" s="230" t="s">
        <v>261</v>
      </c>
      <c r="C9" s="512">
        <f>+C10+C11+C12+C13</f>
        <v>0</v>
      </c>
      <c r="D9" s="512">
        <f>+D10+D11+D12+D13</f>
        <v>0</v>
      </c>
      <c r="E9" s="513">
        <f>+E10+E11+E12+E13</f>
        <v>0</v>
      </c>
    </row>
    <row r="10" spans="1:5" s="510" customFormat="1">
      <c r="A10" s="514" t="s">
        <v>573</v>
      </c>
      <c r="B10" s="230" t="s">
        <v>262</v>
      </c>
      <c r="C10" s="221"/>
      <c r="D10" s="221"/>
      <c r="E10" s="515"/>
    </row>
    <row r="11" spans="1:5" s="510" customFormat="1" ht="26.25" customHeight="1">
      <c r="A11" s="514" t="s">
        <v>574</v>
      </c>
      <c r="B11" s="230" t="s">
        <v>263</v>
      </c>
      <c r="C11" s="219"/>
      <c r="D11" s="219"/>
      <c r="E11" s="220"/>
    </row>
    <row r="12" spans="1:5" s="510" customFormat="1" ht="22.5">
      <c r="A12" s="514" t="s">
        <v>575</v>
      </c>
      <c r="B12" s="230" t="s">
        <v>264</v>
      </c>
      <c r="C12" s="219"/>
      <c r="D12" s="219"/>
      <c r="E12" s="220"/>
    </row>
    <row r="13" spans="1:5" s="510" customFormat="1">
      <c r="A13" s="514" t="s">
        <v>576</v>
      </c>
      <c r="B13" s="230" t="s">
        <v>265</v>
      </c>
      <c r="C13" s="219"/>
      <c r="D13" s="219"/>
      <c r="E13" s="220"/>
    </row>
    <row r="14" spans="1:5" s="510" customFormat="1">
      <c r="A14" s="511" t="s">
        <v>577</v>
      </c>
      <c r="B14" s="230" t="s">
        <v>266</v>
      </c>
      <c r="C14" s="516">
        <f>+C15+C16+C17+C18</f>
        <v>0</v>
      </c>
      <c r="D14" s="516">
        <f>+D15+D16+D17+D18</f>
        <v>0</v>
      </c>
      <c r="E14" s="517">
        <f>+E15+E16+E17+E18</f>
        <v>0</v>
      </c>
    </row>
    <row r="15" spans="1:5" s="510" customFormat="1">
      <c r="A15" s="514" t="s">
        <v>578</v>
      </c>
      <c r="B15" s="230" t="s">
        <v>267</v>
      </c>
      <c r="C15" s="219"/>
      <c r="D15" s="219"/>
      <c r="E15" s="220"/>
    </row>
    <row r="16" spans="1:5" s="510" customFormat="1" ht="22.5">
      <c r="A16" s="514" t="s">
        <v>579</v>
      </c>
      <c r="B16" s="230" t="s">
        <v>16</v>
      </c>
      <c r="C16" s="219"/>
      <c r="D16" s="219"/>
      <c r="E16" s="220"/>
    </row>
    <row r="17" spans="1:5" s="510" customFormat="1">
      <c r="A17" s="514" t="s">
        <v>580</v>
      </c>
      <c r="B17" s="230" t="s">
        <v>17</v>
      </c>
      <c r="C17" s="219"/>
      <c r="D17" s="219"/>
      <c r="E17" s="220"/>
    </row>
    <row r="18" spans="1:5" s="510" customFormat="1">
      <c r="A18" s="514" t="s">
        <v>581</v>
      </c>
      <c r="B18" s="230" t="s">
        <v>18</v>
      </c>
      <c r="C18" s="219"/>
      <c r="D18" s="219"/>
      <c r="E18" s="220"/>
    </row>
    <row r="19" spans="1:5" s="510" customFormat="1">
      <c r="A19" s="511" t="s">
        <v>582</v>
      </c>
      <c r="B19" s="230" t="s">
        <v>19</v>
      </c>
      <c r="C19" s="516">
        <f>+C20+C21+C22+C23</f>
        <v>0</v>
      </c>
      <c r="D19" s="516">
        <f>+D20+D21+D22+D23</f>
        <v>0</v>
      </c>
      <c r="E19" s="517">
        <f>+E20+E21+E22+E23</f>
        <v>0</v>
      </c>
    </row>
    <row r="20" spans="1:5" s="510" customFormat="1">
      <c r="A20" s="514" t="s">
        <v>583</v>
      </c>
      <c r="B20" s="230" t="s">
        <v>20</v>
      </c>
      <c r="C20" s="219"/>
      <c r="D20" s="219"/>
      <c r="E20" s="220"/>
    </row>
    <row r="21" spans="1:5" s="510" customFormat="1">
      <c r="A21" s="514" t="s">
        <v>584</v>
      </c>
      <c r="B21" s="230" t="s">
        <v>21</v>
      </c>
      <c r="C21" s="219"/>
      <c r="D21" s="219"/>
      <c r="E21" s="220"/>
    </row>
    <row r="22" spans="1:5" s="510" customFormat="1">
      <c r="A22" s="514" t="s">
        <v>585</v>
      </c>
      <c r="B22" s="230" t="s">
        <v>22</v>
      </c>
      <c r="C22" s="219"/>
      <c r="D22" s="219"/>
      <c r="E22" s="220"/>
    </row>
    <row r="23" spans="1:5" s="510" customFormat="1">
      <c r="A23" s="514" t="s">
        <v>586</v>
      </c>
      <c r="B23" s="230" t="s">
        <v>23</v>
      </c>
      <c r="C23" s="219"/>
      <c r="D23" s="219"/>
      <c r="E23" s="220"/>
    </row>
    <row r="24" spans="1:5" s="510" customFormat="1">
      <c r="A24" s="511" t="s">
        <v>587</v>
      </c>
      <c r="B24" s="230" t="s">
        <v>24</v>
      </c>
      <c r="C24" s="516">
        <f>+C25+C26+C27+C28</f>
        <v>0</v>
      </c>
      <c r="D24" s="516">
        <f>+D25+D26+D27+D28</f>
        <v>0</v>
      </c>
      <c r="E24" s="517">
        <f>+E25+E26+E27+E28</f>
        <v>0</v>
      </c>
    </row>
    <row r="25" spans="1:5" s="510" customFormat="1">
      <c r="A25" s="514" t="s">
        <v>588</v>
      </c>
      <c r="B25" s="230" t="s">
        <v>25</v>
      </c>
      <c r="C25" s="219"/>
      <c r="D25" s="219"/>
      <c r="E25" s="220"/>
    </row>
    <row r="26" spans="1:5" s="510" customFormat="1">
      <c r="A26" s="514" t="s">
        <v>589</v>
      </c>
      <c r="B26" s="230" t="s">
        <v>26</v>
      </c>
      <c r="C26" s="219"/>
      <c r="D26" s="219"/>
      <c r="E26" s="220"/>
    </row>
    <row r="27" spans="1:5" s="510" customFormat="1">
      <c r="A27" s="514" t="s">
        <v>590</v>
      </c>
      <c r="B27" s="230" t="s">
        <v>27</v>
      </c>
      <c r="C27" s="219"/>
      <c r="D27" s="219"/>
      <c r="E27" s="220"/>
    </row>
    <row r="28" spans="1:5" s="510" customFormat="1">
      <c r="A28" s="514" t="s">
        <v>591</v>
      </c>
      <c r="B28" s="230" t="s">
        <v>28</v>
      </c>
      <c r="C28" s="219"/>
      <c r="D28" s="219"/>
      <c r="E28" s="220"/>
    </row>
    <row r="29" spans="1:5" s="510" customFormat="1">
      <c r="A29" s="511" t="s">
        <v>592</v>
      </c>
      <c r="B29" s="230" t="s">
        <v>29</v>
      </c>
      <c r="C29" s="516">
        <f>+C30+C31+C32+C33</f>
        <v>0</v>
      </c>
      <c r="D29" s="516">
        <f>+D30+D31+D32+D33</f>
        <v>0</v>
      </c>
      <c r="E29" s="517">
        <f>+E30+E31+E32+E33</f>
        <v>0</v>
      </c>
    </row>
    <row r="30" spans="1:5" s="510" customFormat="1">
      <c r="A30" s="514" t="s">
        <v>593</v>
      </c>
      <c r="B30" s="230" t="s">
        <v>30</v>
      </c>
      <c r="C30" s="219"/>
      <c r="D30" s="219"/>
      <c r="E30" s="220"/>
    </row>
    <row r="31" spans="1:5" s="510" customFormat="1" ht="22.5">
      <c r="A31" s="514" t="s">
        <v>594</v>
      </c>
      <c r="B31" s="230" t="s">
        <v>31</v>
      </c>
      <c r="C31" s="219"/>
      <c r="D31" s="219"/>
      <c r="E31" s="220"/>
    </row>
    <row r="32" spans="1:5" s="510" customFormat="1">
      <c r="A32" s="514" t="s">
        <v>595</v>
      </c>
      <c r="B32" s="230" t="s">
        <v>32</v>
      </c>
      <c r="C32" s="219"/>
      <c r="D32" s="219"/>
      <c r="E32" s="220"/>
    </row>
    <row r="33" spans="1:5" s="510" customFormat="1">
      <c r="A33" s="514" t="s">
        <v>596</v>
      </c>
      <c r="B33" s="230" t="s">
        <v>33</v>
      </c>
      <c r="C33" s="219"/>
      <c r="D33" s="219"/>
      <c r="E33" s="220"/>
    </row>
    <row r="34" spans="1:5" s="510" customFormat="1">
      <c r="A34" s="511" t="s">
        <v>597</v>
      </c>
      <c r="B34" s="230" t="s">
        <v>34</v>
      </c>
      <c r="C34" s="516">
        <f>+C35+C40+C45</f>
        <v>0</v>
      </c>
      <c r="D34" s="516">
        <f>+D35+D40+D45</f>
        <v>0</v>
      </c>
      <c r="E34" s="517">
        <f>+E35+E40+E45</f>
        <v>0</v>
      </c>
    </row>
    <row r="35" spans="1:5" s="510" customFormat="1">
      <c r="A35" s="511" t="s">
        <v>598</v>
      </c>
      <c r="B35" s="230" t="s">
        <v>35</v>
      </c>
      <c r="C35" s="516">
        <f>+C36+C37+C38+C39</f>
        <v>0</v>
      </c>
      <c r="D35" s="516">
        <f>+D36+D37+D38+D39</f>
        <v>0</v>
      </c>
      <c r="E35" s="517">
        <f>+E36+E37+E38+E39</f>
        <v>0</v>
      </c>
    </row>
    <row r="36" spans="1:5" s="510" customFormat="1">
      <c r="A36" s="514" t="s">
        <v>599</v>
      </c>
      <c r="B36" s="230" t="s">
        <v>93</v>
      </c>
      <c r="C36" s="219"/>
      <c r="D36" s="219"/>
      <c r="E36" s="220"/>
    </row>
    <row r="37" spans="1:5" s="510" customFormat="1">
      <c r="A37" s="514" t="s">
        <v>600</v>
      </c>
      <c r="B37" s="230" t="s">
        <v>193</v>
      </c>
      <c r="C37" s="219"/>
      <c r="D37" s="219"/>
      <c r="E37" s="220"/>
    </row>
    <row r="38" spans="1:5" s="510" customFormat="1">
      <c r="A38" s="514" t="s">
        <v>601</v>
      </c>
      <c r="B38" s="230" t="s">
        <v>250</v>
      </c>
      <c r="C38" s="219"/>
      <c r="D38" s="219"/>
      <c r="E38" s="220"/>
    </row>
    <row r="39" spans="1:5" s="510" customFormat="1">
      <c r="A39" s="514" t="s">
        <v>602</v>
      </c>
      <c r="B39" s="230" t="s">
        <v>251</v>
      </c>
      <c r="C39" s="219"/>
      <c r="D39" s="219"/>
      <c r="E39" s="220"/>
    </row>
    <row r="40" spans="1:5" s="510" customFormat="1">
      <c r="A40" s="511" t="s">
        <v>603</v>
      </c>
      <c r="B40" s="230" t="s">
        <v>268</v>
      </c>
      <c r="C40" s="516">
        <f>+C41+C42+C43+C44</f>
        <v>0</v>
      </c>
      <c r="D40" s="516">
        <f>+D41+D42+D43+D44</f>
        <v>0</v>
      </c>
      <c r="E40" s="517">
        <f>+E41+E42+E43+E44</f>
        <v>0</v>
      </c>
    </row>
    <row r="41" spans="1:5" s="510" customFormat="1">
      <c r="A41" s="514" t="s">
        <v>604</v>
      </c>
      <c r="B41" s="230" t="s">
        <v>269</v>
      </c>
      <c r="C41" s="219"/>
      <c r="D41" s="219"/>
      <c r="E41" s="220"/>
    </row>
    <row r="42" spans="1:5" s="510" customFormat="1" ht="22.5">
      <c r="A42" s="514" t="s">
        <v>605</v>
      </c>
      <c r="B42" s="230" t="s">
        <v>270</v>
      </c>
      <c r="C42" s="219"/>
      <c r="D42" s="219"/>
      <c r="E42" s="220"/>
    </row>
    <row r="43" spans="1:5" s="510" customFormat="1">
      <c r="A43" s="514" t="s">
        <v>606</v>
      </c>
      <c r="B43" s="230" t="s">
        <v>271</v>
      </c>
      <c r="C43" s="219"/>
      <c r="D43" s="219"/>
      <c r="E43" s="220"/>
    </row>
    <row r="44" spans="1:5" s="510" customFormat="1">
      <c r="A44" s="514" t="s">
        <v>607</v>
      </c>
      <c r="B44" s="230" t="s">
        <v>272</v>
      </c>
      <c r="C44" s="219"/>
      <c r="D44" s="219"/>
      <c r="E44" s="220"/>
    </row>
    <row r="45" spans="1:5" s="510" customFormat="1">
      <c r="A45" s="511" t="s">
        <v>608</v>
      </c>
      <c r="B45" s="230" t="s">
        <v>273</v>
      </c>
      <c r="C45" s="516">
        <f>+C46+C47+C48+C49</f>
        <v>0</v>
      </c>
      <c r="D45" s="516">
        <f>+D46+D47+D48+D49</f>
        <v>0</v>
      </c>
      <c r="E45" s="517">
        <f>+E46+E47+E48+E49</f>
        <v>0</v>
      </c>
    </row>
    <row r="46" spans="1:5" s="510" customFormat="1">
      <c r="A46" s="514" t="s">
        <v>609</v>
      </c>
      <c r="B46" s="230" t="s">
        <v>274</v>
      </c>
      <c r="C46" s="219"/>
      <c r="D46" s="219"/>
      <c r="E46" s="220"/>
    </row>
    <row r="47" spans="1:5" s="510" customFormat="1" ht="22.5">
      <c r="A47" s="514" t="s">
        <v>610</v>
      </c>
      <c r="B47" s="230" t="s">
        <v>275</v>
      </c>
      <c r="C47" s="219"/>
      <c r="D47" s="219"/>
      <c r="E47" s="220"/>
    </row>
    <row r="48" spans="1:5" s="510" customFormat="1">
      <c r="A48" s="514" t="s">
        <v>611</v>
      </c>
      <c r="B48" s="230" t="s">
        <v>276</v>
      </c>
      <c r="C48" s="219"/>
      <c r="D48" s="219"/>
      <c r="E48" s="220"/>
    </row>
    <row r="49" spans="1:5" s="510" customFormat="1">
      <c r="A49" s="514" t="s">
        <v>612</v>
      </c>
      <c r="B49" s="230" t="s">
        <v>277</v>
      </c>
      <c r="C49" s="219"/>
      <c r="D49" s="219"/>
      <c r="E49" s="220"/>
    </row>
    <row r="50" spans="1:5" s="510" customFormat="1">
      <c r="A50" s="511" t="s">
        <v>613</v>
      </c>
      <c r="B50" s="230" t="s">
        <v>278</v>
      </c>
      <c r="C50" s="219"/>
      <c r="D50" s="219"/>
      <c r="E50" s="220"/>
    </row>
    <row r="51" spans="1:5" s="510" customFormat="1" ht="21">
      <c r="A51" s="511" t="s">
        <v>614</v>
      </c>
      <c r="B51" s="230" t="s">
        <v>279</v>
      </c>
      <c r="C51" s="516">
        <f>+C7+C8+C34+C50</f>
        <v>0</v>
      </c>
      <c r="D51" s="516">
        <f>+D7+D8+D34+D50</f>
        <v>0</v>
      </c>
      <c r="E51" s="517">
        <f>+E7+E8+E34+E50</f>
        <v>0</v>
      </c>
    </row>
    <row r="52" spans="1:5" s="510" customFormat="1">
      <c r="A52" s="511" t="s">
        <v>615</v>
      </c>
      <c r="B52" s="230" t="s">
        <v>280</v>
      </c>
      <c r="C52" s="219"/>
      <c r="D52" s="219"/>
      <c r="E52" s="220"/>
    </row>
    <row r="53" spans="1:5" s="510" customFormat="1">
      <c r="A53" s="511" t="s">
        <v>616</v>
      </c>
      <c r="B53" s="230" t="s">
        <v>281</v>
      </c>
      <c r="C53" s="219"/>
      <c r="D53" s="219"/>
      <c r="E53" s="220"/>
    </row>
    <row r="54" spans="1:5" s="510" customFormat="1">
      <c r="A54" s="511" t="s">
        <v>617</v>
      </c>
      <c r="B54" s="230" t="s">
        <v>282</v>
      </c>
      <c r="C54" s="516">
        <f>+C52+C53</f>
        <v>0</v>
      </c>
      <c r="D54" s="516">
        <f>+D52+D53</f>
        <v>0</v>
      </c>
      <c r="E54" s="517">
        <f>+E52+E53</f>
        <v>0</v>
      </c>
    </row>
    <row r="55" spans="1:5" s="510" customFormat="1">
      <c r="A55" s="511" t="s">
        <v>618</v>
      </c>
      <c r="B55" s="230" t="s">
        <v>283</v>
      </c>
      <c r="C55" s="219"/>
      <c r="D55" s="219"/>
      <c r="E55" s="220"/>
    </row>
    <row r="56" spans="1:5" s="510" customFormat="1">
      <c r="A56" s="511" t="s">
        <v>619</v>
      </c>
      <c r="B56" s="230" t="s">
        <v>284</v>
      </c>
      <c r="C56" s="219"/>
      <c r="D56" s="219"/>
      <c r="E56" s="220"/>
    </row>
    <row r="57" spans="1:5" s="510" customFormat="1">
      <c r="A57" s="511" t="s">
        <v>620</v>
      </c>
      <c r="B57" s="230" t="s">
        <v>285</v>
      </c>
      <c r="C57" s="219"/>
      <c r="D57" s="219"/>
      <c r="E57" s="220"/>
    </row>
    <row r="58" spans="1:5" s="510" customFormat="1">
      <c r="A58" s="511" t="s">
        <v>621</v>
      </c>
      <c r="B58" s="230" t="s">
        <v>286</v>
      </c>
      <c r="C58" s="219"/>
      <c r="D58" s="219"/>
      <c r="E58" s="220"/>
    </row>
    <row r="59" spans="1:5" s="510" customFormat="1">
      <c r="A59" s="511" t="s">
        <v>622</v>
      </c>
      <c r="B59" s="230" t="s">
        <v>287</v>
      </c>
      <c r="C59" s="516">
        <f>+C55+C56+C57+C58</f>
        <v>0</v>
      </c>
      <c r="D59" s="516">
        <f>+D55+D56+D57+D58</f>
        <v>0</v>
      </c>
      <c r="E59" s="517">
        <f>+E55+E56+E57+E58</f>
        <v>0</v>
      </c>
    </row>
    <row r="60" spans="1:5" s="510" customFormat="1">
      <c r="A60" s="511" t="s">
        <v>623</v>
      </c>
      <c r="B60" s="230" t="s">
        <v>288</v>
      </c>
      <c r="C60" s="219"/>
      <c r="D60" s="219"/>
      <c r="E60" s="220"/>
    </row>
    <row r="61" spans="1:5" s="510" customFormat="1">
      <c r="A61" s="511" t="s">
        <v>624</v>
      </c>
      <c r="B61" s="230" t="s">
        <v>289</v>
      </c>
      <c r="C61" s="219"/>
      <c r="D61" s="219"/>
      <c r="E61" s="220"/>
    </row>
    <row r="62" spans="1:5" s="510" customFormat="1">
      <c r="A62" s="511" t="s">
        <v>625</v>
      </c>
      <c r="B62" s="230" t="s">
        <v>290</v>
      </c>
      <c r="C62" s="219"/>
      <c r="D62" s="219"/>
      <c r="E62" s="220"/>
    </row>
    <row r="63" spans="1:5" s="510" customFormat="1">
      <c r="A63" s="511" t="s">
        <v>626</v>
      </c>
      <c r="B63" s="230" t="s">
        <v>291</v>
      </c>
      <c r="C63" s="516">
        <f>+C60+C61+C62</f>
        <v>0</v>
      </c>
      <c r="D63" s="516">
        <f>+D60+D61+D62</f>
        <v>0</v>
      </c>
      <c r="E63" s="517">
        <f>+E60+E61+E62</f>
        <v>0</v>
      </c>
    </row>
    <row r="64" spans="1:5" s="510" customFormat="1">
      <c r="A64" s="511" t="s">
        <v>627</v>
      </c>
      <c r="B64" s="230" t="s">
        <v>292</v>
      </c>
      <c r="C64" s="219"/>
      <c r="D64" s="219"/>
      <c r="E64" s="220"/>
    </row>
    <row r="65" spans="1:5" s="510" customFormat="1" ht="21">
      <c r="A65" s="511" t="s">
        <v>628</v>
      </c>
      <c r="B65" s="230" t="s">
        <v>293</v>
      </c>
      <c r="C65" s="219"/>
      <c r="D65" s="219"/>
      <c r="E65" s="220"/>
    </row>
    <row r="66" spans="1:5" s="510" customFormat="1">
      <c r="A66" s="511" t="s">
        <v>629</v>
      </c>
      <c r="B66" s="230" t="s">
        <v>294</v>
      </c>
      <c r="C66" s="516">
        <f>+C64+C65</f>
        <v>0</v>
      </c>
      <c r="D66" s="516">
        <f>+D64+D65</f>
        <v>0</v>
      </c>
      <c r="E66" s="517">
        <f>+E64+E65</f>
        <v>0</v>
      </c>
    </row>
    <row r="67" spans="1:5" s="510" customFormat="1">
      <c r="A67" s="511" t="s">
        <v>630</v>
      </c>
      <c r="B67" s="230" t="s">
        <v>295</v>
      </c>
      <c r="C67" s="219"/>
      <c r="D67" s="219"/>
      <c r="E67" s="220"/>
    </row>
    <row r="68" spans="1:5" s="510" customFormat="1" ht="16.5" thickBot="1">
      <c r="A68" s="518" t="s">
        <v>631</v>
      </c>
      <c r="B68" s="234" t="s">
        <v>296</v>
      </c>
      <c r="C68" s="519">
        <f>+C51+C54+C59+C63+C66+C67</f>
        <v>0</v>
      </c>
      <c r="D68" s="519">
        <f>+D51+D54+D59+D63+D66+D67</f>
        <v>0</v>
      </c>
      <c r="E68" s="520">
        <f>+E51+E54+E59+E63+E66+E67</f>
        <v>0</v>
      </c>
    </row>
    <row r="69" spans="1:5">
      <c r="A69" s="521"/>
      <c r="C69" s="522"/>
      <c r="D69" s="522"/>
      <c r="E69" s="523"/>
    </row>
    <row r="70" spans="1:5">
      <c r="A70" s="521"/>
      <c r="C70" s="522"/>
      <c r="D70" s="522"/>
      <c r="E70" s="523"/>
    </row>
    <row r="71" spans="1:5">
      <c r="A71" s="524"/>
      <c r="C71" s="522"/>
      <c r="D71" s="522"/>
      <c r="E71" s="523"/>
    </row>
    <row r="72" spans="1:5">
      <c r="A72" s="744"/>
      <c r="B72" s="744"/>
      <c r="C72" s="744"/>
      <c r="D72" s="744"/>
      <c r="E72" s="744"/>
    </row>
    <row r="73" spans="1:5">
      <c r="A73" s="744"/>
      <c r="B73" s="744"/>
      <c r="C73" s="744"/>
      <c r="D73" s="744"/>
      <c r="E73" s="744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E19" sqref="E19"/>
    </sheetView>
  </sheetViews>
  <sheetFormatPr defaultColWidth="12" defaultRowHeight="15.75"/>
  <cols>
    <col min="1" max="1" width="67.1640625" style="500" customWidth="1"/>
    <col min="2" max="2" width="6.1640625" style="501" customWidth="1"/>
    <col min="3" max="4" width="12.1640625" style="500" customWidth="1"/>
    <col min="5" max="5" width="12.1640625" style="525" customWidth="1"/>
    <col min="6" max="16384" width="12" style="500"/>
  </cols>
  <sheetData>
    <row r="1" spans="1:5" ht="49.5" customHeight="1">
      <c r="A1" s="745" t="str">
        <f>+CONCATENATE("Kajárpéci Közös Önkormányzati Hivatal ÖSSZEVONT VAGYONKIMUTATÁS",CHAR(10),"a könyvviteli mérlegben értékkel szereplő eszközökről",CHAR(10),LEFT(ÖSSZEFÜGGÉSEK!A4,4),".")</f>
        <v>Kajárpéci Közös Önkormányzati Hivatal ÖSSZEVONT VAGYONKIMUTATÁS
a könyvviteli mérlegben értékkel szereplő eszközökről
2014.</v>
      </c>
      <c r="B1" s="746"/>
      <c r="C1" s="746"/>
      <c r="D1" s="746"/>
      <c r="E1" s="746"/>
    </row>
    <row r="2" spans="1:5" ht="16.5" thickBot="1">
      <c r="C2" s="747" t="s">
        <v>252</v>
      </c>
      <c r="D2" s="747"/>
      <c r="E2" s="747"/>
    </row>
    <row r="3" spans="1:5" ht="15.75" customHeight="1">
      <c r="A3" s="748" t="s">
        <v>253</v>
      </c>
      <c r="B3" s="751" t="s">
        <v>254</v>
      </c>
      <c r="C3" s="754" t="s">
        <v>255</v>
      </c>
      <c r="D3" s="754" t="s">
        <v>256</v>
      </c>
      <c r="E3" s="756" t="s">
        <v>257</v>
      </c>
    </row>
    <row r="4" spans="1:5" ht="11.25" customHeight="1">
      <c r="A4" s="749"/>
      <c r="B4" s="752"/>
      <c r="C4" s="755"/>
      <c r="D4" s="755"/>
      <c r="E4" s="757"/>
    </row>
    <row r="5" spans="1:5">
      <c r="A5" s="750"/>
      <c r="B5" s="753"/>
      <c r="C5" s="758" t="s">
        <v>258</v>
      </c>
      <c r="D5" s="758"/>
      <c r="E5" s="759"/>
    </row>
    <row r="6" spans="1:5" s="505" customFormat="1" ht="16.5" thickBot="1">
      <c r="A6" s="502" t="s">
        <v>632</v>
      </c>
      <c r="B6" s="503" t="s">
        <v>417</v>
      </c>
      <c r="C6" s="503" t="s">
        <v>418</v>
      </c>
      <c r="D6" s="503" t="s">
        <v>419</v>
      </c>
      <c r="E6" s="504" t="s">
        <v>420</v>
      </c>
    </row>
    <row r="7" spans="1:5" s="510" customFormat="1">
      <c r="A7" s="506" t="s">
        <v>570</v>
      </c>
      <c r="B7" s="507" t="s">
        <v>259</v>
      </c>
      <c r="C7" s="508"/>
      <c r="D7" s="508"/>
      <c r="E7" s="509"/>
    </row>
    <row r="8" spans="1:5" s="510" customFormat="1">
      <c r="A8" s="511" t="s">
        <v>571</v>
      </c>
      <c r="B8" s="230" t="s">
        <v>260</v>
      </c>
      <c r="C8" s="512">
        <f>+C9+C14+C19+C24+C29</f>
        <v>0</v>
      </c>
      <c r="D8" s="512">
        <f>+D9+D14+D19+D24+D29</f>
        <v>0</v>
      </c>
      <c r="E8" s="513">
        <f>+E9+E14+E19+E24+E29</f>
        <v>0</v>
      </c>
    </row>
    <row r="9" spans="1:5" s="510" customFormat="1">
      <c r="A9" s="511" t="s">
        <v>572</v>
      </c>
      <c r="B9" s="230" t="s">
        <v>261</v>
      </c>
      <c r="C9" s="512">
        <f>+C10+C11+C12+C13</f>
        <v>0</v>
      </c>
      <c r="D9" s="512">
        <f>+D10+D11+D12+D13</f>
        <v>0</v>
      </c>
      <c r="E9" s="513">
        <f>+E10+E11+E12+E13</f>
        <v>0</v>
      </c>
    </row>
    <row r="10" spans="1:5" s="510" customFormat="1">
      <c r="A10" s="514" t="s">
        <v>573</v>
      </c>
      <c r="B10" s="230" t="s">
        <v>262</v>
      </c>
      <c r="C10" s="221"/>
      <c r="D10" s="221"/>
      <c r="E10" s="515"/>
    </row>
    <row r="11" spans="1:5" s="510" customFormat="1" ht="26.25" customHeight="1">
      <c r="A11" s="514" t="s">
        <v>574</v>
      </c>
      <c r="B11" s="230" t="s">
        <v>263</v>
      </c>
      <c r="C11" s="219"/>
      <c r="D11" s="219"/>
      <c r="E11" s="220"/>
    </row>
    <row r="12" spans="1:5" s="510" customFormat="1" ht="22.5">
      <c r="A12" s="514" t="s">
        <v>575</v>
      </c>
      <c r="B12" s="230" t="s">
        <v>264</v>
      </c>
      <c r="C12" s="219"/>
      <c r="D12" s="219"/>
      <c r="E12" s="220"/>
    </row>
    <row r="13" spans="1:5" s="510" customFormat="1">
      <c r="A13" s="514" t="s">
        <v>576</v>
      </c>
      <c r="B13" s="230" t="s">
        <v>265</v>
      </c>
      <c r="C13" s="219"/>
      <c r="D13" s="219"/>
      <c r="E13" s="220"/>
    </row>
    <row r="14" spans="1:5" s="510" customFormat="1">
      <c r="A14" s="511" t="s">
        <v>577</v>
      </c>
      <c r="B14" s="230" t="s">
        <v>266</v>
      </c>
      <c r="C14" s="516">
        <f>+C15+C16+C17+C18</f>
        <v>0</v>
      </c>
      <c r="D14" s="516">
        <f>+D15+D16+D17+D18</f>
        <v>0</v>
      </c>
      <c r="E14" s="517">
        <f>+E15+E16+E17+E18</f>
        <v>0</v>
      </c>
    </row>
    <row r="15" spans="1:5" s="510" customFormat="1">
      <c r="A15" s="514" t="s">
        <v>578</v>
      </c>
      <c r="B15" s="230" t="s">
        <v>267</v>
      </c>
      <c r="C15" s="219"/>
      <c r="D15" s="219"/>
      <c r="E15" s="220"/>
    </row>
    <row r="16" spans="1:5" s="510" customFormat="1" ht="22.5">
      <c r="A16" s="514" t="s">
        <v>579</v>
      </c>
      <c r="B16" s="230" t="s">
        <v>16</v>
      </c>
      <c r="C16" s="219"/>
      <c r="D16" s="219"/>
      <c r="E16" s="220"/>
    </row>
    <row r="17" spans="1:5" s="510" customFormat="1">
      <c r="A17" s="514" t="s">
        <v>580</v>
      </c>
      <c r="B17" s="230" t="s">
        <v>17</v>
      </c>
      <c r="C17" s="219"/>
      <c r="D17" s="219"/>
      <c r="E17" s="220"/>
    </row>
    <row r="18" spans="1:5" s="510" customFormat="1">
      <c r="A18" s="514" t="s">
        <v>581</v>
      </c>
      <c r="B18" s="230" t="s">
        <v>18</v>
      </c>
      <c r="C18" s="219"/>
      <c r="D18" s="219"/>
      <c r="E18" s="220"/>
    </row>
    <row r="19" spans="1:5" s="510" customFormat="1">
      <c r="A19" s="511" t="s">
        <v>582</v>
      </c>
      <c r="B19" s="230" t="s">
        <v>19</v>
      </c>
      <c r="C19" s="516">
        <f>+C20+C21+C22+C23</f>
        <v>0</v>
      </c>
      <c r="D19" s="516">
        <f>+D20+D21+D22+D23</f>
        <v>0</v>
      </c>
      <c r="E19" s="517">
        <f>+E20+E21+E22+E23</f>
        <v>0</v>
      </c>
    </row>
    <row r="20" spans="1:5" s="510" customFormat="1">
      <c r="A20" s="514" t="s">
        <v>583</v>
      </c>
      <c r="B20" s="230" t="s">
        <v>20</v>
      </c>
      <c r="C20" s="219"/>
      <c r="D20" s="219"/>
      <c r="E20" s="220"/>
    </row>
    <row r="21" spans="1:5" s="510" customFormat="1">
      <c r="A21" s="514" t="s">
        <v>584</v>
      </c>
      <c r="B21" s="230" t="s">
        <v>21</v>
      </c>
      <c r="C21" s="219"/>
      <c r="D21" s="219"/>
      <c r="E21" s="220"/>
    </row>
    <row r="22" spans="1:5" s="510" customFormat="1">
      <c r="A22" s="514" t="s">
        <v>585</v>
      </c>
      <c r="B22" s="230" t="s">
        <v>22</v>
      </c>
      <c r="C22" s="219"/>
      <c r="D22" s="219"/>
      <c r="E22" s="220"/>
    </row>
    <row r="23" spans="1:5" s="510" customFormat="1">
      <c r="A23" s="514" t="s">
        <v>586</v>
      </c>
      <c r="B23" s="230" t="s">
        <v>23</v>
      </c>
      <c r="C23" s="219"/>
      <c r="D23" s="219"/>
      <c r="E23" s="220"/>
    </row>
    <row r="24" spans="1:5" s="510" customFormat="1">
      <c r="A24" s="511" t="s">
        <v>587</v>
      </c>
      <c r="B24" s="230" t="s">
        <v>24</v>
      </c>
      <c r="C24" s="516">
        <f>+C25+C26+C27+C28</f>
        <v>0</v>
      </c>
      <c r="D24" s="516">
        <f>+D25+D26+D27+D28</f>
        <v>0</v>
      </c>
      <c r="E24" s="517">
        <f>+E25+E26+E27+E28</f>
        <v>0</v>
      </c>
    </row>
    <row r="25" spans="1:5" s="510" customFormat="1">
      <c r="A25" s="514" t="s">
        <v>588</v>
      </c>
      <c r="B25" s="230" t="s">
        <v>25</v>
      </c>
      <c r="C25" s="219"/>
      <c r="D25" s="219"/>
      <c r="E25" s="220"/>
    </row>
    <row r="26" spans="1:5" s="510" customFormat="1">
      <c r="A26" s="514" t="s">
        <v>589</v>
      </c>
      <c r="B26" s="230" t="s">
        <v>26</v>
      </c>
      <c r="C26" s="219"/>
      <c r="D26" s="219"/>
      <c r="E26" s="220"/>
    </row>
    <row r="27" spans="1:5" s="510" customFormat="1">
      <c r="A27" s="514" t="s">
        <v>590</v>
      </c>
      <c r="B27" s="230" t="s">
        <v>27</v>
      </c>
      <c r="C27" s="219"/>
      <c r="D27" s="219"/>
      <c r="E27" s="220"/>
    </row>
    <row r="28" spans="1:5" s="510" customFormat="1">
      <c r="A28" s="514" t="s">
        <v>591</v>
      </c>
      <c r="B28" s="230" t="s">
        <v>28</v>
      </c>
      <c r="C28" s="219"/>
      <c r="D28" s="219"/>
      <c r="E28" s="220"/>
    </row>
    <row r="29" spans="1:5" s="510" customFormat="1">
      <c r="A29" s="511" t="s">
        <v>592</v>
      </c>
      <c r="B29" s="230" t="s">
        <v>29</v>
      </c>
      <c r="C29" s="516">
        <f>+C30+C31+C32+C33</f>
        <v>0</v>
      </c>
      <c r="D29" s="516">
        <f>+D30+D31+D32+D33</f>
        <v>0</v>
      </c>
      <c r="E29" s="517">
        <f>+E30+E31+E32+E33</f>
        <v>0</v>
      </c>
    </row>
    <row r="30" spans="1:5" s="510" customFormat="1">
      <c r="A30" s="514" t="s">
        <v>593</v>
      </c>
      <c r="B30" s="230" t="s">
        <v>30</v>
      </c>
      <c r="C30" s="219"/>
      <c r="D30" s="219"/>
      <c r="E30" s="220"/>
    </row>
    <row r="31" spans="1:5" s="510" customFormat="1" ht="22.5">
      <c r="A31" s="514" t="s">
        <v>594</v>
      </c>
      <c r="B31" s="230" t="s">
        <v>31</v>
      </c>
      <c r="C31" s="219"/>
      <c r="D31" s="219"/>
      <c r="E31" s="220"/>
    </row>
    <row r="32" spans="1:5" s="510" customFormat="1">
      <c r="A32" s="514" t="s">
        <v>595</v>
      </c>
      <c r="B32" s="230" t="s">
        <v>32</v>
      </c>
      <c r="C32" s="219"/>
      <c r="D32" s="219"/>
      <c r="E32" s="220"/>
    </row>
    <row r="33" spans="1:5" s="510" customFormat="1">
      <c r="A33" s="514" t="s">
        <v>596</v>
      </c>
      <c r="B33" s="230" t="s">
        <v>33</v>
      </c>
      <c r="C33" s="219"/>
      <c r="D33" s="219"/>
      <c r="E33" s="220"/>
    </row>
    <row r="34" spans="1:5" s="510" customFormat="1">
      <c r="A34" s="511" t="s">
        <v>597</v>
      </c>
      <c r="B34" s="230" t="s">
        <v>34</v>
      </c>
      <c r="C34" s="516">
        <f>+C35+C40+C45</f>
        <v>0</v>
      </c>
      <c r="D34" s="516">
        <f>+D35+D40+D45</f>
        <v>0</v>
      </c>
      <c r="E34" s="517">
        <f>+E35+E40+E45</f>
        <v>0</v>
      </c>
    </row>
    <row r="35" spans="1:5" s="510" customFormat="1">
      <c r="A35" s="511" t="s">
        <v>598</v>
      </c>
      <c r="B35" s="230" t="s">
        <v>35</v>
      </c>
      <c r="C35" s="516">
        <f>+C36+C37+C38+C39</f>
        <v>0</v>
      </c>
      <c r="D35" s="516">
        <f>+D36+D37+D38+D39</f>
        <v>0</v>
      </c>
      <c r="E35" s="517">
        <f>+E36+E37+E38+E39</f>
        <v>0</v>
      </c>
    </row>
    <row r="36" spans="1:5" s="510" customFormat="1">
      <c r="A36" s="514" t="s">
        <v>599</v>
      </c>
      <c r="B36" s="230" t="s">
        <v>93</v>
      </c>
      <c r="C36" s="219"/>
      <c r="D36" s="219"/>
      <c r="E36" s="220"/>
    </row>
    <row r="37" spans="1:5" s="510" customFormat="1">
      <c r="A37" s="514" t="s">
        <v>600</v>
      </c>
      <c r="B37" s="230" t="s">
        <v>193</v>
      </c>
      <c r="C37" s="219"/>
      <c r="D37" s="219"/>
      <c r="E37" s="220"/>
    </row>
    <row r="38" spans="1:5" s="510" customFormat="1">
      <c r="A38" s="514" t="s">
        <v>601</v>
      </c>
      <c r="B38" s="230" t="s">
        <v>250</v>
      </c>
      <c r="C38" s="219"/>
      <c r="D38" s="219"/>
      <c r="E38" s="220"/>
    </row>
    <row r="39" spans="1:5" s="510" customFormat="1">
      <c r="A39" s="514" t="s">
        <v>602</v>
      </c>
      <c r="B39" s="230" t="s">
        <v>251</v>
      </c>
      <c r="C39" s="219"/>
      <c r="D39" s="219"/>
      <c r="E39" s="220"/>
    </row>
    <row r="40" spans="1:5" s="510" customFormat="1">
      <c r="A40" s="511" t="s">
        <v>603</v>
      </c>
      <c r="B40" s="230" t="s">
        <v>268</v>
      </c>
      <c r="C40" s="516">
        <f>+C41+C42+C43+C44</f>
        <v>0</v>
      </c>
      <c r="D40" s="516">
        <f>+D41+D42+D43+D44</f>
        <v>0</v>
      </c>
      <c r="E40" s="517">
        <f>+E41+E42+E43+E44</f>
        <v>0</v>
      </c>
    </row>
    <row r="41" spans="1:5" s="510" customFormat="1">
      <c r="A41" s="514" t="s">
        <v>604</v>
      </c>
      <c r="B41" s="230" t="s">
        <v>269</v>
      </c>
      <c r="C41" s="219"/>
      <c r="D41" s="219"/>
      <c r="E41" s="220"/>
    </row>
    <row r="42" spans="1:5" s="510" customFormat="1" ht="22.5">
      <c r="A42" s="514" t="s">
        <v>605</v>
      </c>
      <c r="B42" s="230" t="s">
        <v>270</v>
      </c>
      <c r="C42" s="219"/>
      <c r="D42" s="219"/>
      <c r="E42" s="220"/>
    </row>
    <row r="43" spans="1:5" s="510" customFormat="1">
      <c r="A43" s="514" t="s">
        <v>606</v>
      </c>
      <c r="B43" s="230" t="s">
        <v>271</v>
      </c>
      <c r="C43" s="219"/>
      <c r="D43" s="219"/>
      <c r="E43" s="220"/>
    </row>
    <row r="44" spans="1:5" s="510" customFormat="1">
      <c r="A44" s="514" t="s">
        <v>607</v>
      </c>
      <c r="B44" s="230" t="s">
        <v>272</v>
      </c>
      <c r="C44" s="219"/>
      <c r="D44" s="219"/>
      <c r="E44" s="220"/>
    </row>
    <row r="45" spans="1:5" s="510" customFormat="1">
      <c r="A45" s="511" t="s">
        <v>608</v>
      </c>
      <c r="B45" s="230" t="s">
        <v>273</v>
      </c>
      <c r="C45" s="516">
        <f>+C46+C47+C48+C49</f>
        <v>0</v>
      </c>
      <c r="D45" s="516">
        <f>+D46+D47+D48+D49</f>
        <v>0</v>
      </c>
      <c r="E45" s="517">
        <f>+E46+E47+E48+E49</f>
        <v>0</v>
      </c>
    </row>
    <row r="46" spans="1:5" s="510" customFormat="1">
      <c r="A46" s="514" t="s">
        <v>609</v>
      </c>
      <c r="B46" s="230" t="s">
        <v>274</v>
      </c>
      <c r="C46" s="219"/>
      <c r="D46" s="219"/>
      <c r="E46" s="220"/>
    </row>
    <row r="47" spans="1:5" s="510" customFormat="1" ht="22.5">
      <c r="A47" s="514" t="s">
        <v>610</v>
      </c>
      <c r="B47" s="230" t="s">
        <v>275</v>
      </c>
      <c r="C47" s="219"/>
      <c r="D47" s="219"/>
      <c r="E47" s="220"/>
    </row>
    <row r="48" spans="1:5" s="510" customFormat="1">
      <c r="A48" s="514" t="s">
        <v>611</v>
      </c>
      <c r="B48" s="230" t="s">
        <v>276</v>
      </c>
      <c r="C48" s="219"/>
      <c r="D48" s="219"/>
      <c r="E48" s="220"/>
    </row>
    <row r="49" spans="1:5" s="510" customFormat="1">
      <c r="A49" s="514" t="s">
        <v>612</v>
      </c>
      <c r="B49" s="230" t="s">
        <v>277</v>
      </c>
      <c r="C49" s="219"/>
      <c r="D49" s="219"/>
      <c r="E49" s="220"/>
    </row>
    <row r="50" spans="1:5" s="510" customFormat="1">
      <c r="A50" s="511" t="s">
        <v>613</v>
      </c>
      <c r="B50" s="230" t="s">
        <v>278</v>
      </c>
      <c r="C50" s="219"/>
      <c r="D50" s="219"/>
      <c r="E50" s="220"/>
    </row>
    <row r="51" spans="1:5" s="510" customFormat="1" ht="21">
      <c r="A51" s="511" t="s">
        <v>614</v>
      </c>
      <c r="B51" s="230" t="s">
        <v>279</v>
      </c>
      <c r="C51" s="516">
        <f>+C7+C8+C34+C50</f>
        <v>0</v>
      </c>
      <c r="D51" s="516">
        <f>+D7+D8+D34+D50</f>
        <v>0</v>
      </c>
      <c r="E51" s="517">
        <f>+E7+E8+E34+E50</f>
        <v>0</v>
      </c>
    </row>
    <row r="52" spans="1:5" s="510" customFormat="1">
      <c r="A52" s="511" t="s">
        <v>615</v>
      </c>
      <c r="B52" s="230" t="s">
        <v>280</v>
      </c>
      <c r="C52" s="219"/>
      <c r="D52" s="219"/>
      <c r="E52" s="220"/>
    </row>
    <row r="53" spans="1:5" s="510" customFormat="1">
      <c r="A53" s="511" t="s">
        <v>616</v>
      </c>
      <c r="B53" s="230" t="s">
        <v>281</v>
      </c>
      <c r="C53" s="219"/>
      <c r="D53" s="219"/>
      <c r="E53" s="220"/>
    </row>
    <row r="54" spans="1:5" s="510" customFormat="1">
      <c r="A54" s="511" t="s">
        <v>617</v>
      </c>
      <c r="B54" s="230" t="s">
        <v>282</v>
      </c>
      <c r="C54" s="516">
        <f>+C52+C53</f>
        <v>0</v>
      </c>
      <c r="D54" s="516">
        <f>+D52+D53</f>
        <v>0</v>
      </c>
      <c r="E54" s="517">
        <f>+E52+E53</f>
        <v>0</v>
      </c>
    </row>
    <row r="55" spans="1:5" s="510" customFormat="1">
      <c r="A55" s="511" t="s">
        <v>618</v>
      </c>
      <c r="B55" s="230" t="s">
        <v>283</v>
      </c>
      <c r="C55" s="219"/>
      <c r="D55" s="219"/>
      <c r="E55" s="220"/>
    </row>
    <row r="56" spans="1:5" s="510" customFormat="1">
      <c r="A56" s="511" t="s">
        <v>619</v>
      </c>
      <c r="B56" s="230" t="s">
        <v>284</v>
      </c>
      <c r="C56" s="219"/>
      <c r="D56" s="219"/>
      <c r="E56" s="220"/>
    </row>
    <row r="57" spans="1:5" s="510" customFormat="1">
      <c r="A57" s="511" t="s">
        <v>620</v>
      </c>
      <c r="B57" s="230" t="s">
        <v>285</v>
      </c>
      <c r="C57" s="219"/>
      <c r="D57" s="219"/>
      <c r="E57" s="220"/>
    </row>
    <row r="58" spans="1:5" s="510" customFormat="1">
      <c r="A58" s="511" t="s">
        <v>621</v>
      </c>
      <c r="B58" s="230" t="s">
        <v>286</v>
      </c>
      <c r="C58" s="219"/>
      <c r="D58" s="219"/>
      <c r="E58" s="220"/>
    </row>
    <row r="59" spans="1:5" s="510" customFormat="1">
      <c r="A59" s="511" t="s">
        <v>622</v>
      </c>
      <c r="B59" s="230" t="s">
        <v>287</v>
      </c>
      <c r="C59" s="516">
        <f>+C55+C56+C57+C58</f>
        <v>0</v>
      </c>
      <c r="D59" s="516">
        <f>+D55+D56+D57+D58</f>
        <v>0</v>
      </c>
      <c r="E59" s="517">
        <f>+E55+E56+E57+E58</f>
        <v>0</v>
      </c>
    </row>
    <row r="60" spans="1:5" s="510" customFormat="1">
      <c r="A60" s="511" t="s">
        <v>623</v>
      </c>
      <c r="B60" s="230" t="s">
        <v>288</v>
      </c>
      <c r="C60" s="219"/>
      <c r="D60" s="219"/>
      <c r="E60" s="220"/>
    </row>
    <row r="61" spans="1:5" s="510" customFormat="1">
      <c r="A61" s="511" t="s">
        <v>624</v>
      </c>
      <c r="B61" s="230" t="s">
        <v>289</v>
      </c>
      <c r="C61" s="219"/>
      <c r="D61" s="219"/>
      <c r="E61" s="220"/>
    </row>
    <row r="62" spans="1:5" s="510" customFormat="1">
      <c r="A62" s="511" t="s">
        <v>625</v>
      </c>
      <c r="B62" s="230" t="s">
        <v>290</v>
      </c>
      <c r="C62" s="219"/>
      <c r="D62" s="219"/>
      <c r="E62" s="220"/>
    </row>
    <row r="63" spans="1:5" s="510" customFormat="1">
      <c r="A63" s="511" t="s">
        <v>626</v>
      </c>
      <c r="B63" s="230" t="s">
        <v>291</v>
      </c>
      <c r="C63" s="516">
        <f>+C60+C61+C62</f>
        <v>0</v>
      </c>
      <c r="D63" s="516">
        <f>+D60+D61+D62</f>
        <v>0</v>
      </c>
      <c r="E63" s="517">
        <f>+E60+E61+E62</f>
        <v>0</v>
      </c>
    </row>
    <row r="64" spans="1:5" s="510" customFormat="1">
      <c r="A64" s="511" t="s">
        <v>627</v>
      </c>
      <c r="B64" s="230" t="s">
        <v>292</v>
      </c>
      <c r="C64" s="219"/>
      <c r="D64" s="219"/>
      <c r="E64" s="220"/>
    </row>
    <row r="65" spans="1:5" s="510" customFormat="1" ht="21">
      <c r="A65" s="511" t="s">
        <v>628</v>
      </c>
      <c r="B65" s="230" t="s">
        <v>293</v>
      </c>
      <c r="C65" s="219"/>
      <c r="D65" s="219"/>
      <c r="E65" s="220"/>
    </row>
    <row r="66" spans="1:5" s="510" customFormat="1">
      <c r="A66" s="511" t="s">
        <v>629</v>
      </c>
      <c r="B66" s="230" t="s">
        <v>294</v>
      </c>
      <c r="C66" s="516">
        <f>+C64+C65</f>
        <v>0</v>
      </c>
      <c r="D66" s="516">
        <f>+D64+D65</f>
        <v>0</v>
      </c>
      <c r="E66" s="517">
        <f>+E64+E65</f>
        <v>0</v>
      </c>
    </row>
    <row r="67" spans="1:5" s="510" customFormat="1">
      <c r="A67" s="511" t="s">
        <v>630</v>
      </c>
      <c r="B67" s="230" t="s">
        <v>295</v>
      </c>
      <c r="C67" s="219"/>
      <c r="D67" s="219"/>
      <c r="E67" s="220"/>
    </row>
    <row r="68" spans="1:5" s="510" customFormat="1" ht="16.5" thickBot="1">
      <c r="A68" s="518" t="s">
        <v>631</v>
      </c>
      <c r="B68" s="234" t="s">
        <v>296</v>
      </c>
      <c r="C68" s="519">
        <f>+C51+C54+C59+C63+C66+C67</f>
        <v>0</v>
      </c>
      <c r="D68" s="519">
        <f>+D51+D54+D59+D63+D66+D67</f>
        <v>0</v>
      </c>
      <c r="E68" s="520">
        <f>+E51+E54+E59+E63+E66+E67</f>
        <v>0</v>
      </c>
    </row>
    <row r="69" spans="1:5">
      <c r="A69" s="521"/>
      <c r="C69" s="522"/>
      <c r="D69" s="522"/>
      <c r="E69" s="523"/>
    </row>
    <row r="70" spans="1:5">
      <c r="A70" s="521"/>
      <c r="C70" s="522"/>
      <c r="D70" s="522"/>
      <c r="E70" s="523"/>
    </row>
    <row r="71" spans="1:5">
      <c r="A71" s="524"/>
      <c r="C71" s="522"/>
      <c r="D71" s="522"/>
      <c r="E71" s="523"/>
    </row>
    <row r="72" spans="1:5">
      <c r="A72" s="744"/>
      <c r="B72" s="744"/>
      <c r="C72" s="744"/>
      <c r="D72" s="744"/>
      <c r="E72" s="744"/>
    </row>
    <row r="73" spans="1:5">
      <c r="A73" s="744"/>
      <c r="B73" s="744"/>
      <c r="C73" s="744"/>
      <c r="D73" s="744"/>
      <c r="E73" s="744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F13" sqref="F13"/>
    </sheetView>
  </sheetViews>
  <sheetFormatPr defaultRowHeight="12.75"/>
  <cols>
    <col min="1" max="1" width="71.1640625" style="222" customWidth="1"/>
    <col min="2" max="2" width="6.1640625" style="236" customWidth="1"/>
    <col min="3" max="3" width="18" style="526" customWidth="1"/>
    <col min="4" max="16384" width="9.33203125" style="526"/>
  </cols>
  <sheetData>
    <row r="1" spans="1:3" ht="32.25" customHeight="1">
      <c r="A1" s="761" t="s">
        <v>760</v>
      </c>
      <c r="B1" s="761"/>
      <c r="C1" s="761"/>
    </row>
    <row r="2" spans="1:3" ht="15.75">
      <c r="A2" s="762" t="str">
        <f>+CONCATENATE(LEFT(ÖSSZEFÜGGÉSEK!A4,4),". év")</f>
        <v>2014. év</v>
      </c>
      <c r="B2" s="762"/>
      <c r="C2" s="762"/>
    </row>
    <row r="4" spans="1:3" ht="13.5" thickBot="1">
      <c r="B4" s="763" t="s">
        <v>252</v>
      </c>
      <c r="C4" s="763"/>
    </row>
    <row r="5" spans="1:3" s="223" customFormat="1" ht="31.5" customHeight="1">
      <c r="A5" s="764" t="s">
        <v>297</v>
      </c>
      <c r="B5" s="766" t="s">
        <v>254</v>
      </c>
      <c r="C5" s="768" t="s">
        <v>298</v>
      </c>
    </row>
    <row r="6" spans="1:3" s="223" customFormat="1">
      <c r="A6" s="765"/>
      <c r="B6" s="767"/>
      <c r="C6" s="769"/>
    </row>
    <row r="7" spans="1:3" s="227" customFormat="1" ht="13.5" thickBot="1">
      <c r="A7" s="224" t="s">
        <v>416</v>
      </c>
      <c r="B7" s="225" t="s">
        <v>417</v>
      </c>
      <c r="C7" s="226" t="s">
        <v>418</v>
      </c>
    </row>
    <row r="8" spans="1:3" ht="15.75" customHeight="1">
      <c r="A8" s="511" t="s">
        <v>633</v>
      </c>
      <c r="B8" s="228" t="s">
        <v>259</v>
      </c>
      <c r="C8" s="229">
        <v>536729</v>
      </c>
    </row>
    <row r="9" spans="1:3" ht="15.75" customHeight="1">
      <c r="A9" s="511" t="s">
        <v>634</v>
      </c>
      <c r="B9" s="230" t="s">
        <v>260</v>
      </c>
      <c r="C9" s="229"/>
    </row>
    <row r="10" spans="1:3" ht="15.75" customHeight="1">
      <c r="A10" s="511" t="s">
        <v>635</v>
      </c>
      <c r="B10" s="230" t="s">
        <v>261</v>
      </c>
      <c r="C10" s="229"/>
    </row>
    <row r="11" spans="1:3" ht="15.75" customHeight="1">
      <c r="A11" s="511" t="s">
        <v>636</v>
      </c>
      <c r="B11" s="230" t="s">
        <v>262</v>
      </c>
      <c r="C11" s="231">
        <v>-145484</v>
      </c>
    </row>
    <row r="12" spans="1:3" ht="15.75" customHeight="1">
      <c r="A12" s="511" t="s">
        <v>637</v>
      </c>
      <c r="B12" s="230" t="s">
        <v>263</v>
      </c>
      <c r="C12" s="231"/>
    </row>
    <row r="13" spans="1:3" ht="15.75" customHeight="1">
      <c r="A13" s="511" t="s">
        <v>638</v>
      </c>
      <c r="B13" s="230" t="s">
        <v>264</v>
      </c>
      <c r="C13" s="231">
        <v>-1257</v>
      </c>
    </row>
    <row r="14" spans="1:3" ht="15.75" customHeight="1">
      <c r="A14" s="511" t="s">
        <v>639</v>
      </c>
      <c r="B14" s="230" t="s">
        <v>265</v>
      </c>
      <c r="C14" s="232">
        <f>+C8+C9+C10+C11+C12+C13</f>
        <v>389988</v>
      </c>
    </row>
    <row r="15" spans="1:3" ht="15.75" customHeight="1">
      <c r="A15" s="511" t="s">
        <v>675</v>
      </c>
      <c r="B15" s="230" t="s">
        <v>266</v>
      </c>
      <c r="C15" s="527">
        <v>35</v>
      </c>
    </row>
    <row r="16" spans="1:3" ht="15.75" customHeight="1">
      <c r="A16" s="511" t="s">
        <v>640</v>
      </c>
      <c r="B16" s="230" t="s">
        <v>267</v>
      </c>
      <c r="C16" s="231">
        <v>3471</v>
      </c>
    </row>
    <row r="17" spans="1:5" ht="15.75" customHeight="1">
      <c r="A17" s="511" t="s">
        <v>641</v>
      </c>
      <c r="B17" s="230" t="s">
        <v>16</v>
      </c>
      <c r="C17" s="231">
        <v>3210</v>
      </c>
    </row>
    <row r="18" spans="1:5" ht="15.75" customHeight="1">
      <c r="A18" s="511" t="s">
        <v>642</v>
      </c>
      <c r="B18" s="230" t="s">
        <v>17</v>
      </c>
      <c r="C18" s="232">
        <f>+C15+C16+C17</f>
        <v>6716</v>
      </c>
    </row>
    <row r="19" spans="1:5" s="528" customFormat="1" ht="15.75" customHeight="1">
      <c r="A19" s="511" t="s">
        <v>643</v>
      </c>
      <c r="B19" s="230" t="s">
        <v>18</v>
      </c>
      <c r="C19" s="231"/>
    </row>
    <row r="20" spans="1:5" ht="15.75" customHeight="1">
      <c r="A20" s="511" t="s">
        <v>644</v>
      </c>
      <c r="B20" s="230" t="s">
        <v>19</v>
      </c>
      <c r="C20" s="231">
        <v>9543</v>
      </c>
    </row>
    <row r="21" spans="1:5" ht="15.75" customHeight="1" thickBot="1">
      <c r="A21" s="233" t="s">
        <v>645</v>
      </c>
      <c r="B21" s="234" t="s">
        <v>20</v>
      </c>
      <c r="C21" s="235">
        <f>+C14+C18+C19+C20</f>
        <v>406247</v>
      </c>
    </row>
    <row r="22" spans="1:5" ht="15.75">
      <c r="A22" s="521"/>
      <c r="B22" s="524"/>
      <c r="C22" s="522"/>
      <c r="D22" s="522"/>
      <c r="E22" s="522"/>
    </row>
    <row r="23" spans="1:5" ht="15.75">
      <c r="A23" s="521"/>
      <c r="B23" s="524"/>
      <c r="C23" s="522"/>
      <c r="D23" s="522"/>
      <c r="E23" s="522"/>
    </row>
    <row r="24" spans="1:5" ht="15.75">
      <c r="A24" s="524"/>
      <c r="B24" s="524"/>
      <c r="C24" s="522"/>
      <c r="D24" s="522"/>
      <c r="E24" s="522"/>
    </row>
    <row r="25" spans="1:5" ht="15.75">
      <c r="A25" s="760"/>
      <c r="B25" s="760"/>
      <c r="C25" s="760"/>
      <c r="D25" s="529"/>
      <c r="E25" s="529"/>
    </row>
    <row r="26" spans="1:5" ht="15.75">
      <c r="A26" s="760"/>
      <c r="B26" s="760"/>
      <c r="C26" s="760"/>
      <c r="D26" s="529"/>
      <c r="E26" s="529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A5" sqref="A5:A6"/>
    </sheetView>
  </sheetViews>
  <sheetFormatPr defaultRowHeight="12.75"/>
  <cols>
    <col min="1" max="1" width="71.1640625" style="222" customWidth="1"/>
    <col min="2" max="2" width="6.1640625" style="236" customWidth="1"/>
    <col min="3" max="3" width="18" style="526" customWidth="1"/>
    <col min="4" max="16384" width="9.33203125" style="526"/>
  </cols>
  <sheetData>
    <row r="1" spans="1:3" ht="32.25" customHeight="1">
      <c r="A1" s="761" t="s">
        <v>761</v>
      </c>
      <c r="B1" s="761"/>
      <c r="C1" s="761"/>
    </row>
    <row r="2" spans="1:3" ht="15.75">
      <c r="A2" s="762" t="str">
        <f>+CONCATENATE(LEFT(ÖSSZEFÜGGÉSEK!A4,4),". év")</f>
        <v>2014. év</v>
      </c>
      <c r="B2" s="762"/>
      <c r="C2" s="762"/>
    </row>
    <row r="4" spans="1:3" ht="13.5" thickBot="1">
      <c r="B4" s="763" t="s">
        <v>252</v>
      </c>
      <c r="C4" s="763"/>
    </row>
    <row r="5" spans="1:3" s="223" customFormat="1" ht="31.5" customHeight="1">
      <c r="A5" s="764" t="s">
        <v>297</v>
      </c>
      <c r="B5" s="766" t="s">
        <v>254</v>
      </c>
      <c r="C5" s="768" t="s">
        <v>298</v>
      </c>
    </row>
    <row r="6" spans="1:3" s="223" customFormat="1">
      <c r="A6" s="765"/>
      <c r="B6" s="767"/>
      <c r="C6" s="769"/>
    </row>
    <row r="7" spans="1:3" s="227" customFormat="1" ht="13.5" thickBot="1">
      <c r="A7" s="224" t="s">
        <v>416</v>
      </c>
      <c r="B7" s="225" t="s">
        <v>417</v>
      </c>
      <c r="C7" s="226" t="s">
        <v>418</v>
      </c>
    </row>
    <row r="8" spans="1:3" ht="15.75" customHeight="1">
      <c r="A8" s="511" t="s">
        <v>633</v>
      </c>
      <c r="B8" s="228" t="s">
        <v>259</v>
      </c>
      <c r="C8" s="229"/>
    </row>
    <row r="9" spans="1:3" ht="15.75" customHeight="1">
      <c r="A9" s="511" t="s">
        <v>634</v>
      </c>
      <c r="B9" s="230" t="s">
        <v>260</v>
      </c>
      <c r="C9" s="229"/>
    </row>
    <row r="10" spans="1:3" ht="15.75" customHeight="1">
      <c r="A10" s="511" t="s">
        <v>635</v>
      </c>
      <c r="B10" s="230" t="s">
        <v>261</v>
      </c>
      <c r="C10" s="229"/>
    </row>
    <row r="11" spans="1:3" ht="15.75" customHeight="1">
      <c r="A11" s="511" t="s">
        <v>636</v>
      </c>
      <c r="B11" s="230" t="s">
        <v>262</v>
      </c>
      <c r="C11" s="231"/>
    </row>
    <row r="12" spans="1:3" ht="15.75" customHeight="1">
      <c r="A12" s="511" t="s">
        <v>637</v>
      </c>
      <c r="B12" s="230" t="s">
        <v>263</v>
      </c>
      <c r="C12" s="231"/>
    </row>
    <row r="13" spans="1:3" ht="15.75" customHeight="1">
      <c r="A13" s="511" t="s">
        <v>638</v>
      </c>
      <c r="B13" s="230" t="s">
        <v>264</v>
      </c>
      <c r="C13" s="231"/>
    </row>
    <row r="14" spans="1:3" ht="15.75" customHeight="1">
      <c r="A14" s="511" t="s">
        <v>639</v>
      </c>
      <c r="B14" s="230" t="s">
        <v>265</v>
      </c>
      <c r="C14" s="232">
        <f>+C8+C9+C10+C11+C12+C13</f>
        <v>0</v>
      </c>
    </row>
    <row r="15" spans="1:3" ht="15.75" customHeight="1">
      <c r="A15" s="511" t="s">
        <v>675</v>
      </c>
      <c r="B15" s="230" t="s">
        <v>266</v>
      </c>
      <c r="C15" s="527"/>
    </row>
    <row r="16" spans="1:3" ht="15.75" customHeight="1">
      <c r="A16" s="511" t="s">
        <v>640</v>
      </c>
      <c r="B16" s="230" t="s">
        <v>267</v>
      </c>
      <c r="C16" s="231"/>
    </row>
    <row r="17" spans="1:5" ht="15.75" customHeight="1">
      <c r="A17" s="511" t="s">
        <v>641</v>
      </c>
      <c r="B17" s="230" t="s">
        <v>16</v>
      </c>
      <c r="C17" s="231"/>
    </row>
    <row r="18" spans="1:5" ht="15.75" customHeight="1">
      <c r="A18" s="511" t="s">
        <v>642</v>
      </c>
      <c r="B18" s="230" t="s">
        <v>17</v>
      </c>
      <c r="C18" s="232">
        <f>+C15+C16+C17</f>
        <v>0</v>
      </c>
    </row>
    <row r="19" spans="1:5" s="528" customFormat="1" ht="15.75" customHeight="1">
      <c r="A19" s="511" t="s">
        <v>643</v>
      </c>
      <c r="B19" s="230" t="s">
        <v>18</v>
      </c>
      <c r="C19" s="231"/>
    </row>
    <row r="20" spans="1:5" ht="15.75" customHeight="1">
      <c r="A20" s="511" t="s">
        <v>644</v>
      </c>
      <c r="B20" s="230" t="s">
        <v>19</v>
      </c>
      <c r="C20" s="231"/>
    </row>
    <row r="21" spans="1:5" ht="15.75" customHeight="1" thickBot="1">
      <c r="A21" s="233" t="s">
        <v>645</v>
      </c>
      <c r="B21" s="234" t="s">
        <v>20</v>
      </c>
      <c r="C21" s="235">
        <f>+C14+C18+C19+C20</f>
        <v>0</v>
      </c>
    </row>
    <row r="22" spans="1:5" ht="15.75">
      <c r="A22" s="521"/>
      <c r="B22" s="524"/>
      <c r="C22" s="522"/>
      <c r="D22" s="522"/>
      <c r="E22" s="522"/>
    </row>
    <row r="23" spans="1:5" ht="15.75">
      <c r="A23" s="521"/>
      <c r="B23" s="524"/>
      <c r="C23" s="522"/>
      <c r="D23" s="522"/>
      <c r="E23" s="522"/>
    </row>
    <row r="24" spans="1:5" ht="15.75">
      <c r="A24" s="524"/>
      <c r="B24" s="524"/>
      <c r="C24" s="522"/>
      <c r="D24" s="522"/>
      <c r="E24" s="522"/>
    </row>
    <row r="25" spans="1:5" ht="15.75">
      <c r="A25" s="760"/>
      <c r="B25" s="760"/>
      <c r="C25" s="760"/>
      <c r="D25" s="529"/>
      <c r="E25" s="529"/>
    </row>
    <row r="26" spans="1:5" ht="15.75">
      <c r="A26" s="760"/>
      <c r="B26" s="760"/>
      <c r="C26" s="760"/>
      <c r="D26" s="529"/>
      <c r="E26" s="529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26"/>
  <sheetViews>
    <sheetView showRowColHeaders="0" workbookViewId="0">
      <selection activeCell="A12" sqref="A12"/>
    </sheetView>
  </sheetViews>
  <sheetFormatPr defaultRowHeight="12.75"/>
  <cols>
    <col min="1" max="1" width="71.1640625" style="222" customWidth="1"/>
    <col min="2" max="2" width="6.1640625" style="236" customWidth="1"/>
    <col min="3" max="3" width="18" style="526" customWidth="1"/>
    <col min="4" max="16384" width="9.33203125" style="526"/>
  </cols>
  <sheetData>
    <row r="1" spans="1:3" ht="32.25" customHeight="1">
      <c r="A1" s="761" t="s">
        <v>762</v>
      </c>
      <c r="B1" s="761"/>
      <c r="C1" s="761"/>
    </row>
    <row r="2" spans="1:3" ht="15.75">
      <c r="A2" s="762" t="str">
        <f>+CONCATENATE(LEFT(ÖSSZEFÜGGÉSEK!A4,4),". év")</f>
        <v>2014. év</v>
      </c>
      <c r="B2" s="762"/>
      <c r="C2" s="762"/>
    </row>
    <row r="4" spans="1:3" ht="13.5" thickBot="1">
      <c r="B4" s="763" t="s">
        <v>252</v>
      </c>
      <c r="C4" s="763"/>
    </row>
    <row r="5" spans="1:3" s="223" customFormat="1" ht="31.5" customHeight="1">
      <c r="A5" s="764" t="s">
        <v>297</v>
      </c>
      <c r="B5" s="766" t="s">
        <v>254</v>
      </c>
      <c r="C5" s="768" t="s">
        <v>298</v>
      </c>
    </row>
    <row r="6" spans="1:3" s="223" customFormat="1">
      <c r="A6" s="765"/>
      <c r="B6" s="767"/>
      <c r="C6" s="769"/>
    </row>
    <row r="7" spans="1:3" s="227" customFormat="1" ht="13.5" thickBot="1">
      <c r="A7" s="224" t="s">
        <v>416</v>
      </c>
      <c r="B7" s="225" t="s">
        <v>417</v>
      </c>
      <c r="C7" s="226" t="s">
        <v>418</v>
      </c>
    </row>
    <row r="8" spans="1:3" ht="15.75" customHeight="1">
      <c r="A8" s="511" t="s">
        <v>633</v>
      </c>
      <c r="B8" s="228" t="s">
        <v>259</v>
      </c>
      <c r="C8" s="229"/>
    </row>
    <row r="9" spans="1:3" ht="15.75" customHeight="1">
      <c r="A9" s="511" t="s">
        <v>634</v>
      </c>
      <c r="B9" s="230" t="s">
        <v>260</v>
      </c>
      <c r="C9" s="229"/>
    </row>
    <row r="10" spans="1:3" ht="15.75" customHeight="1">
      <c r="A10" s="511" t="s">
        <v>635</v>
      </c>
      <c r="B10" s="230" t="s">
        <v>261</v>
      </c>
      <c r="C10" s="229"/>
    </row>
    <row r="11" spans="1:3" ht="15.75" customHeight="1">
      <c r="A11" s="511" t="s">
        <v>636</v>
      </c>
      <c r="B11" s="230" t="s">
        <v>262</v>
      </c>
      <c r="C11" s="231"/>
    </row>
    <row r="12" spans="1:3" ht="15.75" customHeight="1">
      <c r="A12" s="511" t="s">
        <v>637</v>
      </c>
      <c r="B12" s="230" t="s">
        <v>263</v>
      </c>
      <c r="C12" s="231"/>
    </row>
    <row r="13" spans="1:3" ht="15.75" customHeight="1">
      <c r="A13" s="511" t="s">
        <v>638</v>
      </c>
      <c r="B13" s="230" t="s">
        <v>264</v>
      </c>
      <c r="C13" s="231"/>
    </row>
    <row r="14" spans="1:3" ht="15.75" customHeight="1">
      <c r="A14" s="511" t="s">
        <v>639</v>
      </c>
      <c r="B14" s="230" t="s">
        <v>265</v>
      </c>
      <c r="C14" s="232">
        <f>+C8+C9+C10+C11+C12+C13</f>
        <v>0</v>
      </c>
    </row>
    <row r="15" spans="1:3" ht="15.75" customHeight="1">
      <c r="A15" s="511" t="s">
        <v>675</v>
      </c>
      <c r="B15" s="230" t="s">
        <v>266</v>
      </c>
      <c r="C15" s="527"/>
    </row>
    <row r="16" spans="1:3" ht="15.75" customHeight="1">
      <c r="A16" s="511" t="s">
        <v>640</v>
      </c>
      <c r="B16" s="230" t="s">
        <v>267</v>
      </c>
      <c r="C16" s="231"/>
    </row>
    <row r="17" spans="1:5" ht="15.75" customHeight="1">
      <c r="A17" s="511" t="s">
        <v>641</v>
      </c>
      <c r="B17" s="230" t="s">
        <v>16</v>
      </c>
      <c r="C17" s="231"/>
    </row>
    <row r="18" spans="1:5" ht="15.75" customHeight="1">
      <c r="A18" s="511" t="s">
        <v>642</v>
      </c>
      <c r="B18" s="230" t="s">
        <v>17</v>
      </c>
      <c r="C18" s="232">
        <f>+C15+C16+C17</f>
        <v>0</v>
      </c>
    </row>
    <row r="19" spans="1:5" s="528" customFormat="1" ht="15.75" customHeight="1">
      <c r="A19" s="511" t="s">
        <v>643</v>
      </c>
      <c r="B19" s="230" t="s">
        <v>18</v>
      </c>
      <c r="C19" s="231"/>
    </row>
    <row r="20" spans="1:5" ht="15.75" customHeight="1">
      <c r="A20" s="511" t="s">
        <v>644</v>
      </c>
      <c r="B20" s="230" t="s">
        <v>19</v>
      </c>
      <c r="C20" s="231"/>
    </row>
    <row r="21" spans="1:5" ht="15.75" customHeight="1" thickBot="1">
      <c r="A21" s="233" t="s">
        <v>645</v>
      </c>
      <c r="B21" s="234" t="s">
        <v>20</v>
      </c>
      <c r="C21" s="235">
        <f>+C14+C18+C19+C20</f>
        <v>0</v>
      </c>
    </row>
    <row r="22" spans="1:5" ht="15.75">
      <c r="A22" s="521"/>
      <c r="B22" s="524"/>
      <c r="C22" s="522"/>
      <c r="D22" s="522"/>
      <c r="E22" s="522"/>
    </row>
    <row r="23" spans="1:5" ht="15.75">
      <c r="A23" s="521"/>
      <c r="B23" s="524"/>
      <c r="C23" s="522"/>
      <c r="D23" s="522"/>
      <c r="E23" s="522"/>
    </row>
    <row r="24" spans="1:5" ht="15.75">
      <c r="A24" s="524"/>
      <c r="B24" s="524"/>
      <c r="C24" s="522"/>
      <c r="D24" s="522"/>
      <c r="E24" s="522"/>
    </row>
    <row r="25" spans="1:5" ht="15.75">
      <c r="A25" s="760"/>
      <c r="B25" s="760"/>
      <c r="C25" s="760"/>
      <c r="D25" s="529"/>
      <c r="E25" s="529"/>
    </row>
    <row r="26" spans="1:5" ht="15.75">
      <c r="A26" s="760"/>
      <c r="B26" s="760"/>
      <c r="C26" s="760"/>
      <c r="D26" s="529"/>
      <c r="E26" s="529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view="pageLayout" topLeftCell="A8" workbookViewId="0">
      <selection activeCell="A20" sqref="A20"/>
    </sheetView>
  </sheetViews>
  <sheetFormatPr defaultRowHeight="12.75"/>
  <cols>
    <col min="1" max="1" width="5.5" style="8" customWidth="1"/>
    <col min="2" max="2" width="33.1640625" style="8" customWidth="1"/>
    <col min="3" max="3" width="12.33203125" style="8" customWidth="1"/>
    <col min="4" max="4" width="11.5" style="8" customWidth="1"/>
    <col min="5" max="5" width="11.33203125" style="8" customWidth="1"/>
    <col min="6" max="6" width="11" style="8" customWidth="1"/>
    <col min="7" max="7" width="14.33203125" style="8" customWidth="1"/>
    <col min="8" max="16384" width="9.33203125" style="8"/>
  </cols>
  <sheetData>
    <row r="1" spans="1:7" ht="43.5" customHeight="1">
      <c r="A1" s="770" t="s">
        <v>777</v>
      </c>
      <c r="B1" s="770"/>
      <c r="C1" s="770"/>
      <c r="D1" s="770"/>
      <c r="E1" s="770"/>
      <c r="F1" s="770"/>
      <c r="G1" s="770"/>
    </row>
    <row r="3" spans="1:7" s="620" customFormat="1" ht="27" customHeight="1">
      <c r="A3" s="618" t="s">
        <v>778</v>
      </c>
      <c r="B3" s="619"/>
      <c r="C3" s="771" t="s">
        <v>779</v>
      </c>
      <c r="D3" s="771"/>
      <c r="E3" s="771"/>
      <c r="F3" s="771"/>
      <c r="G3" s="771"/>
    </row>
    <row r="4" spans="1:7" s="620" customFormat="1" ht="15.75">
      <c r="A4" s="619"/>
      <c r="B4" s="619"/>
      <c r="C4" s="619"/>
      <c r="D4" s="619"/>
      <c r="E4" s="619"/>
      <c r="F4" s="619"/>
      <c r="G4" s="619"/>
    </row>
    <row r="5" spans="1:7" s="620" customFormat="1" ht="24.75" customHeight="1">
      <c r="A5" s="618" t="s">
        <v>780</v>
      </c>
      <c r="B5" s="619"/>
      <c r="C5" s="771" t="s">
        <v>781</v>
      </c>
      <c r="D5" s="771"/>
      <c r="E5" s="771"/>
      <c r="F5" s="771"/>
      <c r="G5" s="619"/>
    </row>
    <row r="6" spans="1:7" s="23" customFormat="1">
      <c r="A6" s="621"/>
      <c r="B6" s="621"/>
      <c r="C6" s="621"/>
      <c r="D6" s="621"/>
      <c r="E6" s="621"/>
      <c r="F6" s="621"/>
      <c r="G6" s="621"/>
    </row>
    <row r="7" spans="1:7" s="625" customFormat="1" ht="15" customHeight="1">
      <c r="A7" s="622" t="s">
        <v>791</v>
      </c>
      <c r="B7" s="623"/>
      <c r="C7" s="623"/>
      <c r="D7" s="624"/>
      <c r="E7" s="624"/>
      <c r="F7" s="624"/>
      <c r="G7" s="624"/>
    </row>
    <row r="8" spans="1:7" s="625" customFormat="1" ht="15" customHeight="1" thickBot="1">
      <c r="A8" s="622" t="s">
        <v>782</v>
      </c>
      <c r="B8" s="624"/>
      <c r="C8" s="624"/>
      <c r="D8" s="624"/>
      <c r="E8" s="624"/>
      <c r="F8" s="624"/>
      <c r="G8" s="624"/>
    </row>
    <row r="9" spans="1:7" s="21" customFormat="1" ht="42" customHeight="1" thickBot="1">
      <c r="A9" s="626" t="s">
        <v>5</v>
      </c>
      <c r="B9" s="31" t="s">
        <v>783</v>
      </c>
      <c r="C9" s="31" t="s">
        <v>784</v>
      </c>
      <c r="D9" s="31" t="s">
        <v>785</v>
      </c>
      <c r="E9" s="31" t="s">
        <v>786</v>
      </c>
      <c r="F9" s="31" t="s">
        <v>787</v>
      </c>
      <c r="G9" s="532" t="s">
        <v>40</v>
      </c>
    </row>
    <row r="10" spans="1:7" ht="24" customHeight="1">
      <c r="A10" s="627" t="s">
        <v>7</v>
      </c>
      <c r="B10" s="628" t="s">
        <v>788</v>
      </c>
      <c r="C10" s="629"/>
      <c r="D10" s="629"/>
      <c r="E10" s="629"/>
      <c r="F10" s="629"/>
      <c r="G10" s="630">
        <f>SUM(C10:F10)</f>
        <v>0</v>
      </c>
    </row>
    <row r="11" spans="1:7" ht="24" customHeight="1">
      <c r="A11" s="34" t="s">
        <v>8</v>
      </c>
      <c r="B11" s="32" t="s">
        <v>154</v>
      </c>
      <c r="C11" s="24"/>
      <c r="D11" s="24"/>
      <c r="E11" s="24"/>
      <c r="F11" s="24"/>
      <c r="G11" s="35">
        <f t="shared" ref="G11:G16" si="0">SUM(C11:F11)</f>
        <v>0</v>
      </c>
    </row>
    <row r="12" spans="1:7" ht="24" customHeight="1">
      <c r="A12" s="34" t="s">
        <v>9</v>
      </c>
      <c r="B12" s="32" t="s">
        <v>155</v>
      </c>
      <c r="C12" s="24"/>
      <c r="D12" s="24"/>
      <c r="E12" s="24"/>
      <c r="F12" s="24"/>
      <c r="G12" s="35">
        <f t="shared" si="0"/>
        <v>0</v>
      </c>
    </row>
    <row r="13" spans="1:7" ht="24" customHeight="1">
      <c r="A13" s="34" t="s">
        <v>10</v>
      </c>
      <c r="B13" s="32" t="s">
        <v>156</v>
      </c>
      <c r="C13" s="24"/>
      <c r="D13" s="24"/>
      <c r="E13" s="24"/>
      <c r="F13" s="24"/>
      <c r="G13" s="35">
        <f t="shared" si="0"/>
        <v>0</v>
      </c>
    </row>
    <row r="14" spans="1:7" ht="24" customHeight="1">
      <c r="A14" s="34" t="s">
        <v>11</v>
      </c>
      <c r="B14" s="32" t="s">
        <v>157</v>
      </c>
      <c r="C14" s="24"/>
      <c r="D14" s="24"/>
      <c r="E14" s="24"/>
      <c r="F14" s="24"/>
      <c r="G14" s="35">
        <f t="shared" si="0"/>
        <v>0</v>
      </c>
    </row>
    <row r="15" spans="1:7" ht="24" customHeight="1" thickBot="1">
      <c r="A15" s="36" t="s">
        <v>12</v>
      </c>
      <c r="B15" s="37" t="s">
        <v>789</v>
      </c>
      <c r="C15" s="25"/>
      <c r="D15" s="25"/>
      <c r="E15" s="25"/>
      <c r="F15" s="25"/>
      <c r="G15" s="631">
        <f t="shared" si="0"/>
        <v>0</v>
      </c>
    </row>
    <row r="16" spans="1:7" s="26" customFormat="1" ht="24" customHeight="1" thickBot="1">
      <c r="A16" s="632" t="s">
        <v>13</v>
      </c>
      <c r="B16" s="633" t="s">
        <v>40</v>
      </c>
      <c r="C16" s="38">
        <f>SUM(C10:C15)</f>
        <v>0</v>
      </c>
      <c r="D16" s="38">
        <f>SUM(D10:D15)</f>
        <v>0</v>
      </c>
      <c r="E16" s="38">
        <f>SUM(E10:E15)</f>
        <v>0</v>
      </c>
      <c r="F16" s="38">
        <f>SUM(F10:F15)</f>
        <v>0</v>
      </c>
      <c r="G16" s="39">
        <f t="shared" si="0"/>
        <v>0</v>
      </c>
    </row>
    <row r="17" spans="1:7" s="23" customFormat="1">
      <c r="A17" s="621"/>
      <c r="B17" s="621"/>
      <c r="C17" s="621"/>
      <c r="D17" s="621"/>
      <c r="E17" s="621"/>
      <c r="F17" s="621"/>
      <c r="G17" s="621"/>
    </row>
    <row r="18" spans="1:7" s="23" customFormat="1">
      <c r="A18" s="621"/>
      <c r="B18" s="621"/>
      <c r="C18" s="621"/>
      <c r="D18" s="621"/>
      <c r="E18" s="621"/>
      <c r="F18" s="621"/>
      <c r="G18" s="621"/>
    </row>
    <row r="19" spans="1:7" s="23" customFormat="1">
      <c r="A19" s="621"/>
      <c r="B19" s="621"/>
      <c r="C19" s="621"/>
      <c r="D19" s="621"/>
      <c r="E19" s="621"/>
      <c r="F19" s="621"/>
      <c r="G19" s="621"/>
    </row>
    <row r="20" spans="1:7" s="23" customFormat="1" ht="15.75">
      <c r="A20" s="620" t="s">
        <v>801</v>
      </c>
      <c r="B20" s="621"/>
      <c r="C20" s="621"/>
      <c r="D20" s="621"/>
      <c r="E20" s="621"/>
      <c r="F20" s="621"/>
      <c r="G20" s="621"/>
    </row>
    <row r="21" spans="1:7" s="23" customFormat="1">
      <c r="A21" s="621"/>
      <c r="B21" s="621"/>
      <c r="C21" s="621"/>
      <c r="D21" s="621"/>
      <c r="E21" s="621"/>
      <c r="F21" s="621"/>
      <c r="G21" s="621"/>
    </row>
    <row r="22" spans="1:7">
      <c r="A22" s="621"/>
      <c r="B22" s="621"/>
      <c r="C22" s="621"/>
      <c r="D22" s="621"/>
      <c r="E22" s="621"/>
      <c r="F22" s="621"/>
      <c r="G22" s="621"/>
    </row>
    <row r="23" spans="1:7">
      <c r="A23" s="621"/>
      <c r="B23" s="621"/>
      <c r="C23" s="23"/>
      <c r="D23" s="23"/>
      <c r="E23" s="23"/>
      <c r="F23" s="23"/>
      <c r="G23" s="621"/>
    </row>
    <row r="24" spans="1:7" ht="13.5">
      <c r="A24" s="621"/>
      <c r="B24" s="621"/>
      <c r="C24" s="634"/>
      <c r="D24" s="635" t="s">
        <v>790</v>
      </c>
      <c r="E24" s="635"/>
      <c r="F24" s="634"/>
      <c r="G24" s="621"/>
    </row>
    <row r="25" spans="1:7" ht="13.5">
      <c r="C25" s="636"/>
      <c r="D25" s="637"/>
      <c r="E25" s="637"/>
      <c r="F25" s="636"/>
    </row>
    <row r="26" spans="1:7" ht="13.5">
      <c r="C26" s="636"/>
      <c r="D26" s="637"/>
      <c r="E26" s="637"/>
      <c r="F26" s="636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&amp;R5.  melléklet a 6/2015. (IV.30.)  önkormányzati rendelethez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56" sqref="N56"/>
    </sheetView>
  </sheetViews>
  <sheetFormatPr defaultRowHeight="12.75"/>
  <sheetData/>
  <phoneticPr fontId="0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161"/>
  <sheetViews>
    <sheetView view="pageLayout" topLeftCell="A136" zoomScaleNormal="130" zoomScaleSheetLayoutView="100" workbookViewId="0">
      <selection activeCell="D11" sqref="D11"/>
    </sheetView>
  </sheetViews>
  <sheetFormatPr defaultRowHeight="15.75"/>
  <cols>
    <col min="1" max="1" width="9.5" style="309" customWidth="1"/>
    <col min="2" max="2" width="60.83203125" style="309" customWidth="1"/>
    <col min="3" max="4" width="15.83203125" style="310" customWidth="1"/>
    <col min="5" max="5" width="9.33203125" style="320" hidden="1" customWidth="1"/>
    <col min="6" max="16384" width="9.33203125" style="320"/>
  </cols>
  <sheetData>
    <row r="1" spans="1:5" ht="15.95" customHeight="1">
      <c r="A1" s="639" t="s">
        <v>4</v>
      </c>
      <c r="B1" s="639"/>
      <c r="C1" s="639"/>
      <c r="D1" s="639"/>
    </row>
    <row r="2" spans="1:5" ht="15.95" customHeight="1" thickBot="1">
      <c r="A2" s="46" t="s">
        <v>113</v>
      </c>
      <c r="B2" s="46"/>
      <c r="C2" s="307"/>
      <c r="D2" s="307" t="s">
        <v>162</v>
      </c>
    </row>
    <row r="3" spans="1:5" ht="15.95" customHeight="1">
      <c r="A3" s="640" t="s">
        <v>61</v>
      </c>
      <c r="B3" s="642" t="s">
        <v>6</v>
      </c>
      <c r="C3" s="644" t="str">
        <f>+'1.1.sz.mell.'!C3:D3</f>
        <v>2014. évi</v>
      </c>
      <c r="D3" s="644"/>
      <c r="E3" s="533"/>
    </row>
    <row r="4" spans="1:5" ht="38.1" customHeight="1" thickBot="1">
      <c r="A4" s="641"/>
      <c r="B4" s="643"/>
      <c r="C4" s="48" t="s">
        <v>184</v>
      </c>
      <c r="D4" s="48" t="s">
        <v>189</v>
      </c>
      <c r="E4" s="533"/>
    </row>
    <row r="5" spans="1:5" s="321" customFormat="1" ht="12" customHeight="1" thickBot="1">
      <c r="A5" s="285" t="s">
        <v>416</v>
      </c>
      <c r="B5" s="286" t="s">
        <v>417</v>
      </c>
      <c r="C5" s="286" t="s">
        <v>418</v>
      </c>
      <c r="D5" s="286" t="s">
        <v>419</v>
      </c>
      <c r="E5" s="534"/>
    </row>
    <row r="6" spans="1:5" s="322" customFormat="1" ht="12" customHeight="1" thickBot="1">
      <c r="A6" s="280" t="s">
        <v>7</v>
      </c>
      <c r="B6" s="281" t="s">
        <v>300</v>
      </c>
      <c r="C6" s="312">
        <v>0</v>
      </c>
      <c r="D6" s="312">
        <v>0</v>
      </c>
      <c r="E6" s="535" t="s">
        <v>678</v>
      </c>
    </row>
    <row r="7" spans="1:5" s="322" customFormat="1" ht="12" customHeight="1">
      <c r="A7" s="275" t="s">
        <v>73</v>
      </c>
      <c r="B7" s="323" t="s">
        <v>301</v>
      </c>
      <c r="C7" s="314"/>
      <c r="D7" s="314"/>
      <c r="E7" s="535" t="s">
        <v>679</v>
      </c>
    </row>
    <row r="8" spans="1:5" s="322" customFormat="1" ht="12" customHeight="1">
      <c r="A8" s="274" t="s">
        <v>74</v>
      </c>
      <c r="B8" s="324" t="s">
        <v>302</v>
      </c>
      <c r="C8" s="313"/>
      <c r="D8" s="313"/>
      <c r="E8" s="535" t="s">
        <v>680</v>
      </c>
    </row>
    <row r="9" spans="1:5" s="322" customFormat="1" ht="12" customHeight="1">
      <c r="A9" s="274" t="s">
        <v>75</v>
      </c>
      <c r="B9" s="324" t="s">
        <v>303</v>
      </c>
      <c r="C9" s="313"/>
      <c r="D9" s="313"/>
      <c r="E9" s="535" t="s">
        <v>681</v>
      </c>
    </row>
    <row r="10" spans="1:5" s="322" customFormat="1" ht="12" customHeight="1">
      <c r="A10" s="274" t="s">
        <v>76</v>
      </c>
      <c r="B10" s="324" t="s">
        <v>304</v>
      </c>
      <c r="C10" s="313"/>
      <c r="D10" s="313"/>
      <c r="E10" s="535" t="s">
        <v>682</v>
      </c>
    </row>
    <row r="11" spans="1:5" s="322" customFormat="1" ht="12" customHeight="1">
      <c r="A11" s="274" t="s">
        <v>109</v>
      </c>
      <c r="B11" s="324" t="s">
        <v>305</v>
      </c>
      <c r="C11" s="313"/>
      <c r="D11" s="313"/>
      <c r="E11" s="535" t="s">
        <v>683</v>
      </c>
    </row>
    <row r="12" spans="1:5" s="322" customFormat="1" ht="12" customHeight="1" thickBot="1">
      <c r="A12" s="276" t="s">
        <v>77</v>
      </c>
      <c r="B12" s="325" t="s">
        <v>306</v>
      </c>
      <c r="C12" s="315"/>
      <c r="D12" s="315"/>
      <c r="E12" s="535" t="s">
        <v>684</v>
      </c>
    </row>
    <row r="13" spans="1:5" s="322" customFormat="1" ht="12" customHeight="1" thickBot="1">
      <c r="A13" s="280" t="s">
        <v>8</v>
      </c>
      <c r="B13" s="302" t="s">
        <v>307</v>
      </c>
      <c r="C13" s="312"/>
      <c r="D13" s="312"/>
      <c r="E13" s="535" t="s">
        <v>685</v>
      </c>
    </row>
    <row r="14" spans="1:5" s="322" customFormat="1" ht="12" customHeight="1">
      <c r="A14" s="275" t="s">
        <v>79</v>
      </c>
      <c r="B14" s="323" t="s">
        <v>308</v>
      </c>
      <c r="C14" s="314"/>
      <c r="D14" s="314"/>
      <c r="E14" s="535" t="s">
        <v>686</v>
      </c>
    </row>
    <row r="15" spans="1:5" s="322" customFormat="1" ht="12" customHeight="1">
      <c r="A15" s="274" t="s">
        <v>80</v>
      </c>
      <c r="B15" s="324" t="s">
        <v>309</v>
      </c>
      <c r="C15" s="313"/>
      <c r="D15" s="313"/>
      <c r="E15" s="535" t="s">
        <v>687</v>
      </c>
    </row>
    <row r="16" spans="1:5" s="322" customFormat="1" ht="12" customHeight="1">
      <c r="A16" s="274" t="s">
        <v>81</v>
      </c>
      <c r="B16" s="324" t="s">
        <v>310</v>
      </c>
      <c r="C16" s="313"/>
      <c r="D16" s="313"/>
      <c r="E16" s="535" t="s">
        <v>688</v>
      </c>
    </row>
    <row r="17" spans="1:5" s="322" customFormat="1" ht="12" customHeight="1">
      <c r="A17" s="274" t="s">
        <v>82</v>
      </c>
      <c r="B17" s="324" t="s">
        <v>311</v>
      </c>
      <c r="C17" s="313"/>
      <c r="D17" s="313"/>
      <c r="E17" s="535" t="s">
        <v>689</v>
      </c>
    </row>
    <row r="18" spans="1:5" s="322" customFormat="1" ht="12" customHeight="1">
      <c r="A18" s="274" t="s">
        <v>83</v>
      </c>
      <c r="B18" s="324" t="s">
        <v>312</v>
      </c>
      <c r="C18" s="313"/>
      <c r="D18" s="313"/>
      <c r="E18" s="535" t="s">
        <v>690</v>
      </c>
    </row>
    <row r="19" spans="1:5" s="322" customFormat="1" ht="12" customHeight="1" thickBot="1">
      <c r="A19" s="276" t="s">
        <v>90</v>
      </c>
      <c r="B19" s="325" t="s">
        <v>313</v>
      </c>
      <c r="C19" s="315"/>
      <c r="D19" s="315"/>
      <c r="E19" s="535" t="s">
        <v>691</v>
      </c>
    </row>
    <row r="20" spans="1:5" s="322" customFormat="1" ht="12" customHeight="1" thickBot="1">
      <c r="A20" s="280" t="s">
        <v>9</v>
      </c>
      <c r="B20" s="281" t="s">
        <v>314</v>
      </c>
      <c r="C20" s="312"/>
      <c r="D20" s="312"/>
      <c r="E20" s="535" t="s">
        <v>692</v>
      </c>
    </row>
    <row r="21" spans="1:5" s="322" customFormat="1" ht="12" customHeight="1">
      <c r="A21" s="275" t="s">
        <v>62</v>
      </c>
      <c r="B21" s="323" t="s">
        <v>315</v>
      </c>
      <c r="C21" s="314"/>
      <c r="D21" s="314"/>
      <c r="E21" s="535" t="s">
        <v>693</v>
      </c>
    </row>
    <row r="22" spans="1:5" s="322" customFormat="1" ht="12" customHeight="1">
      <c r="A22" s="274" t="s">
        <v>63</v>
      </c>
      <c r="B22" s="324" t="s">
        <v>316</v>
      </c>
      <c r="C22" s="313"/>
      <c r="D22" s="313"/>
      <c r="E22" s="535" t="s">
        <v>694</v>
      </c>
    </row>
    <row r="23" spans="1:5" s="322" customFormat="1" ht="12" customHeight="1">
      <c r="A23" s="274" t="s">
        <v>64</v>
      </c>
      <c r="B23" s="324" t="s">
        <v>317</v>
      </c>
      <c r="C23" s="313"/>
      <c r="D23" s="313"/>
      <c r="E23" s="535" t="s">
        <v>695</v>
      </c>
    </row>
    <row r="24" spans="1:5" s="322" customFormat="1" ht="12" customHeight="1">
      <c r="A24" s="274" t="s">
        <v>65</v>
      </c>
      <c r="B24" s="324" t="s">
        <v>318</v>
      </c>
      <c r="C24" s="313"/>
      <c r="D24" s="313"/>
      <c r="E24" s="535" t="s">
        <v>696</v>
      </c>
    </row>
    <row r="25" spans="1:5" s="322" customFormat="1" ht="12" customHeight="1">
      <c r="A25" s="274" t="s">
        <v>123</v>
      </c>
      <c r="B25" s="324" t="s">
        <v>319</v>
      </c>
      <c r="C25" s="313"/>
      <c r="D25" s="313"/>
      <c r="E25" s="535" t="s">
        <v>697</v>
      </c>
    </row>
    <row r="26" spans="1:5" s="322" customFormat="1" ht="12" customHeight="1" thickBot="1">
      <c r="A26" s="276" t="s">
        <v>124</v>
      </c>
      <c r="B26" s="325" t="s">
        <v>320</v>
      </c>
      <c r="C26" s="315"/>
      <c r="D26" s="315"/>
      <c r="E26" s="535" t="s">
        <v>698</v>
      </c>
    </row>
    <row r="27" spans="1:5" s="322" customFormat="1" ht="12" customHeight="1" thickBot="1">
      <c r="A27" s="280" t="s">
        <v>125</v>
      </c>
      <c r="B27" s="281" t="s">
        <v>321</v>
      </c>
      <c r="C27" s="318">
        <f>SUM(C31:C33,C28)</f>
        <v>7680</v>
      </c>
      <c r="D27" s="318">
        <f t="shared" ref="D27" si="0">SUM(D31:D33,D28)</f>
        <v>7845</v>
      </c>
      <c r="E27" s="535" t="s">
        <v>699</v>
      </c>
    </row>
    <row r="28" spans="1:5" s="322" customFormat="1" ht="12" customHeight="1">
      <c r="A28" s="275" t="s">
        <v>322</v>
      </c>
      <c r="B28" s="323" t="s">
        <v>323</v>
      </c>
      <c r="C28" s="331"/>
      <c r="D28" s="331"/>
      <c r="E28" s="535" t="s">
        <v>700</v>
      </c>
    </row>
    <row r="29" spans="1:5" s="322" customFormat="1" ht="12" customHeight="1">
      <c r="A29" s="274" t="s">
        <v>324</v>
      </c>
      <c r="B29" s="324" t="s">
        <v>325</v>
      </c>
      <c r="C29" s="313"/>
      <c r="D29" s="313"/>
      <c r="E29" s="535" t="s">
        <v>701</v>
      </c>
    </row>
    <row r="30" spans="1:5" s="322" customFormat="1" ht="12" customHeight="1">
      <c r="A30" s="274" t="s">
        <v>326</v>
      </c>
      <c r="B30" s="324" t="s">
        <v>327</v>
      </c>
      <c r="C30" s="313"/>
      <c r="D30" s="313"/>
      <c r="E30" s="535" t="s">
        <v>702</v>
      </c>
    </row>
    <row r="31" spans="1:5" s="322" customFormat="1" ht="12" customHeight="1">
      <c r="A31" s="274" t="s">
        <v>328</v>
      </c>
      <c r="B31" s="324" t="s">
        <v>329</v>
      </c>
      <c r="C31" s="313">
        <v>6400</v>
      </c>
      <c r="D31" s="313">
        <v>6800</v>
      </c>
      <c r="E31" s="535" t="s">
        <v>703</v>
      </c>
    </row>
    <row r="32" spans="1:5" s="322" customFormat="1" ht="12" customHeight="1">
      <c r="A32" s="274" t="s">
        <v>330</v>
      </c>
      <c r="B32" s="324" t="s">
        <v>331</v>
      </c>
      <c r="C32" s="313">
        <v>650</v>
      </c>
      <c r="D32" s="313">
        <v>300</v>
      </c>
      <c r="E32" s="535" t="s">
        <v>704</v>
      </c>
    </row>
    <row r="33" spans="1:5" s="322" customFormat="1" ht="12" customHeight="1" thickBot="1">
      <c r="A33" s="276" t="s">
        <v>332</v>
      </c>
      <c r="B33" s="325" t="s">
        <v>333</v>
      </c>
      <c r="C33" s="315">
        <v>630</v>
      </c>
      <c r="D33" s="315">
        <v>745</v>
      </c>
      <c r="E33" s="535" t="s">
        <v>705</v>
      </c>
    </row>
    <row r="34" spans="1:5" s="322" customFormat="1" ht="12" customHeight="1" thickBot="1">
      <c r="A34" s="280" t="s">
        <v>11</v>
      </c>
      <c r="B34" s="281" t="s">
        <v>334</v>
      </c>
      <c r="C34" s="312"/>
      <c r="D34" s="312"/>
      <c r="E34" s="535" t="s">
        <v>706</v>
      </c>
    </row>
    <row r="35" spans="1:5" s="322" customFormat="1" ht="12" customHeight="1">
      <c r="A35" s="275" t="s">
        <v>66</v>
      </c>
      <c r="B35" s="323" t="s">
        <v>335</v>
      </c>
      <c r="C35" s="314"/>
      <c r="D35" s="314"/>
      <c r="E35" s="535" t="s">
        <v>707</v>
      </c>
    </row>
    <row r="36" spans="1:5" s="322" customFormat="1" ht="12" customHeight="1">
      <c r="A36" s="274" t="s">
        <v>67</v>
      </c>
      <c r="B36" s="324" t="s">
        <v>336</v>
      </c>
      <c r="C36" s="313"/>
      <c r="D36" s="313"/>
      <c r="E36" s="535" t="s">
        <v>708</v>
      </c>
    </row>
    <row r="37" spans="1:5" s="322" customFormat="1" ht="12" customHeight="1">
      <c r="A37" s="274" t="s">
        <v>68</v>
      </c>
      <c r="B37" s="324" t="s">
        <v>337</v>
      </c>
      <c r="C37" s="313"/>
      <c r="D37" s="313"/>
      <c r="E37" s="535" t="s">
        <v>709</v>
      </c>
    </row>
    <row r="38" spans="1:5" s="322" customFormat="1" ht="12" customHeight="1">
      <c r="A38" s="274" t="s">
        <v>127</v>
      </c>
      <c r="B38" s="324" t="s">
        <v>338</v>
      </c>
      <c r="C38" s="313"/>
      <c r="D38" s="313"/>
      <c r="E38" s="535" t="s">
        <v>710</v>
      </c>
    </row>
    <row r="39" spans="1:5" s="322" customFormat="1" ht="12" customHeight="1">
      <c r="A39" s="274" t="s">
        <v>128</v>
      </c>
      <c r="B39" s="324" t="s">
        <v>339</v>
      </c>
      <c r="C39" s="313"/>
      <c r="D39" s="313"/>
      <c r="E39" s="535" t="s">
        <v>711</v>
      </c>
    </row>
    <row r="40" spans="1:5" s="322" customFormat="1" ht="12" customHeight="1">
      <c r="A40" s="274" t="s">
        <v>129</v>
      </c>
      <c r="B40" s="324" t="s">
        <v>340</v>
      </c>
      <c r="C40" s="313"/>
      <c r="D40" s="313"/>
      <c r="E40" s="535" t="s">
        <v>712</v>
      </c>
    </row>
    <row r="41" spans="1:5" s="322" customFormat="1" ht="12" customHeight="1">
      <c r="A41" s="274" t="s">
        <v>130</v>
      </c>
      <c r="B41" s="324" t="s">
        <v>341</v>
      </c>
      <c r="C41" s="313"/>
      <c r="D41" s="313"/>
      <c r="E41" s="535" t="s">
        <v>713</v>
      </c>
    </row>
    <row r="42" spans="1:5" s="322" customFormat="1" ht="12" customHeight="1">
      <c r="A42" s="274" t="s">
        <v>131</v>
      </c>
      <c r="B42" s="324" t="s">
        <v>342</v>
      </c>
      <c r="C42" s="313"/>
      <c r="D42" s="313"/>
      <c r="E42" s="535" t="s">
        <v>714</v>
      </c>
    </row>
    <row r="43" spans="1:5" s="322" customFormat="1" ht="12" customHeight="1">
      <c r="A43" s="274" t="s">
        <v>343</v>
      </c>
      <c r="B43" s="324" t="s">
        <v>344</v>
      </c>
      <c r="C43" s="316"/>
      <c r="D43" s="316"/>
      <c r="E43" s="535" t="s">
        <v>715</v>
      </c>
    </row>
    <row r="44" spans="1:5" s="322" customFormat="1" ht="12" customHeight="1" thickBot="1">
      <c r="A44" s="276" t="s">
        <v>345</v>
      </c>
      <c r="B44" s="325" t="s">
        <v>346</v>
      </c>
      <c r="C44" s="317"/>
      <c r="D44" s="317"/>
      <c r="E44" s="535" t="s">
        <v>716</v>
      </c>
    </row>
    <row r="45" spans="1:5" s="322" customFormat="1" ht="12" customHeight="1" thickBot="1">
      <c r="A45" s="280" t="s">
        <v>12</v>
      </c>
      <c r="B45" s="281" t="s">
        <v>347</v>
      </c>
      <c r="C45" s="312"/>
      <c r="D45" s="312"/>
      <c r="E45" s="535" t="s">
        <v>717</v>
      </c>
    </row>
    <row r="46" spans="1:5" s="322" customFormat="1" ht="12" customHeight="1">
      <c r="A46" s="275" t="s">
        <v>69</v>
      </c>
      <c r="B46" s="323" t="s">
        <v>348</v>
      </c>
      <c r="C46" s="333"/>
      <c r="D46" s="333"/>
      <c r="E46" s="535" t="s">
        <v>718</v>
      </c>
    </row>
    <row r="47" spans="1:5" s="322" customFormat="1" ht="12" customHeight="1">
      <c r="A47" s="274" t="s">
        <v>70</v>
      </c>
      <c r="B47" s="324" t="s">
        <v>349</v>
      </c>
      <c r="C47" s="316"/>
      <c r="D47" s="316"/>
      <c r="E47" s="535" t="s">
        <v>719</v>
      </c>
    </row>
    <row r="48" spans="1:5" s="322" customFormat="1" ht="12" customHeight="1">
      <c r="A48" s="274" t="s">
        <v>350</v>
      </c>
      <c r="B48" s="324" t="s">
        <v>351</v>
      </c>
      <c r="C48" s="316"/>
      <c r="D48" s="316"/>
      <c r="E48" s="535" t="s">
        <v>720</v>
      </c>
    </row>
    <row r="49" spans="1:5" s="322" customFormat="1" ht="12" customHeight="1">
      <c r="A49" s="274" t="s">
        <v>352</v>
      </c>
      <c r="B49" s="324" t="s">
        <v>353</v>
      </c>
      <c r="C49" s="316"/>
      <c r="D49" s="316"/>
      <c r="E49" s="535" t="s">
        <v>721</v>
      </c>
    </row>
    <row r="50" spans="1:5" s="322" customFormat="1" ht="12" customHeight="1" thickBot="1">
      <c r="A50" s="276" t="s">
        <v>354</v>
      </c>
      <c r="B50" s="325" t="s">
        <v>355</v>
      </c>
      <c r="C50" s="317"/>
      <c r="D50" s="317"/>
      <c r="E50" s="535" t="s">
        <v>722</v>
      </c>
    </row>
    <row r="51" spans="1:5" s="322" customFormat="1" ht="17.25" customHeight="1" thickBot="1">
      <c r="A51" s="280" t="s">
        <v>132</v>
      </c>
      <c r="B51" s="281" t="s">
        <v>356</v>
      </c>
      <c r="C51" s="312"/>
      <c r="D51" s="312"/>
      <c r="E51" s="535" t="s">
        <v>723</v>
      </c>
    </row>
    <row r="52" spans="1:5" s="322" customFormat="1" ht="12" customHeight="1">
      <c r="A52" s="275" t="s">
        <v>71</v>
      </c>
      <c r="B52" s="323" t="s">
        <v>357</v>
      </c>
      <c r="C52" s="314"/>
      <c r="D52" s="314"/>
      <c r="E52" s="535" t="s">
        <v>724</v>
      </c>
    </row>
    <row r="53" spans="1:5" s="322" customFormat="1" ht="12" customHeight="1">
      <c r="A53" s="274" t="s">
        <v>72</v>
      </c>
      <c r="B53" s="324" t="s">
        <v>358</v>
      </c>
      <c r="C53" s="313"/>
      <c r="D53" s="313"/>
      <c r="E53" s="535" t="s">
        <v>725</v>
      </c>
    </row>
    <row r="54" spans="1:5" s="322" customFormat="1" ht="12" customHeight="1">
      <c r="A54" s="274" t="s">
        <v>359</v>
      </c>
      <c r="B54" s="324" t="s">
        <v>360</v>
      </c>
      <c r="C54" s="313"/>
      <c r="D54" s="313"/>
      <c r="E54" s="535" t="s">
        <v>726</v>
      </c>
    </row>
    <row r="55" spans="1:5" s="322" customFormat="1" ht="12" customHeight="1" thickBot="1">
      <c r="A55" s="276" t="s">
        <v>361</v>
      </c>
      <c r="B55" s="325" t="s">
        <v>362</v>
      </c>
      <c r="C55" s="315"/>
      <c r="D55" s="315"/>
      <c r="E55" s="535" t="s">
        <v>727</v>
      </c>
    </row>
    <row r="56" spans="1:5" s="322" customFormat="1" ht="12" customHeight="1" thickBot="1">
      <c r="A56" s="280" t="s">
        <v>14</v>
      </c>
      <c r="B56" s="302" t="s">
        <v>363</v>
      </c>
      <c r="C56" s="312"/>
      <c r="D56" s="312"/>
      <c r="E56" s="535" t="s">
        <v>728</v>
      </c>
    </row>
    <row r="57" spans="1:5" s="322" customFormat="1" ht="12" customHeight="1">
      <c r="A57" s="275" t="s">
        <v>133</v>
      </c>
      <c r="B57" s="323" t="s">
        <v>364</v>
      </c>
      <c r="C57" s="316"/>
      <c r="D57" s="316"/>
      <c r="E57" s="535" t="s">
        <v>729</v>
      </c>
    </row>
    <row r="58" spans="1:5" s="322" customFormat="1" ht="12" customHeight="1">
      <c r="A58" s="274" t="s">
        <v>134</v>
      </c>
      <c r="B58" s="324" t="s">
        <v>365</v>
      </c>
      <c r="C58" s="316"/>
      <c r="D58" s="316"/>
      <c r="E58" s="535" t="s">
        <v>730</v>
      </c>
    </row>
    <row r="59" spans="1:5" s="322" customFormat="1" ht="12" customHeight="1">
      <c r="A59" s="274" t="s">
        <v>163</v>
      </c>
      <c r="B59" s="324" t="s">
        <v>366</v>
      </c>
      <c r="C59" s="316"/>
      <c r="D59" s="316"/>
      <c r="E59" s="535" t="s">
        <v>731</v>
      </c>
    </row>
    <row r="60" spans="1:5" s="322" customFormat="1" ht="12" customHeight="1" thickBot="1">
      <c r="A60" s="276" t="s">
        <v>367</v>
      </c>
      <c r="B60" s="325" t="s">
        <v>368</v>
      </c>
      <c r="C60" s="316"/>
      <c r="D60" s="316"/>
      <c r="E60" s="535" t="s">
        <v>732</v>
      </c>
    </row>
    <row r="61" spans="1:5" s="322" customFormat="1" ht="12" customHeight="1" thickBot="1">
      <c r="A61" s="280" t="s">
        <v>15</v>
      </c>
      <c r="B61" s="281" t="s">
        <v>369</v>
      </c>
      <c r="C61" s="318">
        <f>SUM(C56,C51,C45,C34,C27,C20,C13,C6)</f>
        <v>7680</v>
      </c>
      <c r="D61" s="318">
        <f t="shared" ref="D61" si="1">SUM(D56,D51,D45,D34,D27,D20,D13,D6)</f>
        <v>7845</v>
      </c>
      <c r="E61" s="535" t="s">
        <v>733</v>
      </c>
    </row>
    <row r="62" spans="1:5" s="322" customFormat="1" ht="12" customHeight="1" thickBot="1">
      <c r="A62" s="334" t="s">
        <v>370</v>
      </c>
      <c r="B62" s="302" t="s">
        <v>371</v>
      </c>
      <c r="C62" s="312"/>
      <c r="D62" s="312"/>
      <c r="E62" s="535" t="s">
        <v>734</v>
      </c>
    </row>
    <row r="63" spans="1:5" s="322" customFormat="1" ht="12" customHeight="1">
      <c r="A63" s="275" t="s">
        <v>372</v>
      </c>
      <c r="B63" s="323" t="s">
        <v>373</v>
      </c>
      <c r="C63" s="316"/>
      <c r="D63" s="316"/>
      <c r="E63" s="535" t="s">
        <v>735</v>
      </c>
    </row>
    <row r="64" spans="1:5" s="322" customFormat="1" ht="12" customHeight="1">
      <c r="A64" s="274" t="s">
        <v>374</v>
      </c>
      <c r="B64" s="324" t="s">
        <v>375</v>
      </c>
      <c r="C64" s="316"/>
      <c r="D64" s="316"/>
      <c r="E64" s="535" t="s">
        <v>736</v>
      </c>
    </row>
    <row r="65" spans="1:5" s="322" customFormat="1" ht="12" customHeight="1" thickBot="1">
      <c r="A65" s="276" t="s">
        <v>376</v>
      </c>
      <c r="B65" s="262" t="s">
        <v>421</v>
      </c>
      <c r="C65" s="316"/>
      <c r="D65" s="316"/>
      <c r="E65" s="535" t="s">
        <v>737</v>
      </c>
    </row>
    <row r="66" spans="1:5" s="322" customFormat="1" ht="12" customHeight="1" thickBot="1">
      <c r="A66" s="334" t="s">
        <v>378</v>
      </c>
      <c r="B66" s="302" t="s">
        <v>379</v>
      </c>
      <c r="C66" s="312"/>
      <c r="D66" s="312"/>
      <c r="E66" s="535" t="s">
        <v>738</v>
      </c>
    </row>
    <row r="67" spans="1:5" s="322" customFormat="1" ht="13.5" customHeight="1">
      <c r="A67" s="275" t="s">
        <v>110</v>
      </c>
      <c r="B67" s="323" t="s">
        <v>380</v>
      </c>
      <c r="C67" s="316"/>
      <c r="D67" s="316"/>
      <c r="E67" s="535" t="s">
        <v>739</v>
      </c>
    </row>
    <row r="68" spans="1:5" s="322" customFormat="1" ht="12" customHeight="1">
      <c r="A68" s="274" t="s">
        <v>111</v>
      </c>
      <c r="B68" s="324" t="s">
        <v>381</v>
      </c>
      <c r="C68" s="316"/>
      <c r="D68" s="316"/>
      <c r="E68" s="535" t="s">
        <v>740</v>
      </c>
    </row>
    <row r="69" spans="1:5" s="322" customFormat="1" ht="12" customHeight="1">
      <c r="A69" s="274" t="s">
        <v>382</v>
      </c>
      <c r="B69" s="324" t="s">
        <v>383</v>
      </c>
      <c r="C69" s="316"/>
      <c r="D69" s="316"/>
      <c r="E69" s="535" t="s">
        <v>741</v>
      </c>
    </row>
    <row r="70" spans="1:5" s="322" customFormat="1" ht="12" customHeight="1" thickBot="1">
      <c r="A70" s="276" t="s">
        <v>384</v>
      </c>
      <c r="B70" s="325" t="s">
        <v>385</v>
      </c>
      <c r="C70" s="316"/>
      <c r="D70" s="316"/>
      <c r="E70" s="535" t="s">
        <v>742</v>
      </c>
    </row>
    <row r="71" spans="1:5" s="322" customFormat="1" ht="12" customHeight="1" thickBot="1">
      <c r="A71" s="334" t="s">
        <v>386</v>
      </c>
      <c r="B71" s="302" t="s">
        <v>387</v>
      </c>
      <c r="C71" s="312"/>
      <c r="D71" s="312"/>
      <c r="E71" s="535" t="s">
        <v>743</v>
      </c>
    </row>
    <row r="72" spans="1:5" s="322" customFormat="1" ht="12" customHeight="1">
      <c r="A72" s="275" t="s">
        <v>388</v>
      </c>
      <c r="B72" s="323" t="s">
        <v>389</v>
      </c>
      <c r="C72" s="316"/>
      <c r="D72" s="316"/>
      <c r="E72" s="535" t="s">
        <v>744</v>
      </c>
    </row>
    <row r="73" spans="1:5" s="322" customFormat="1" ht="12" customHeight="1" thickBot="1">
      <c r="A73" s="276" t="s">
        <v>390</v>
      </c>
      <c r="B73" s="325" t="s">
        <v>391</v>
      </c>
      <c r="C73" s="316"/>
      <c r="D73" s="316"/>
      <c r="E73" s="535" t="s">
        <v>745</v>
      </c>
    </row>
    <row r="74" spans="1:5" s="322" customFormat="1" ht="12" customHeight="1" thickBot="1">
      <c r="A74" s="334" t="s">
        <v>392</v>
      </c>
      <c r="B74" s="302" t="s">
        <v>393</v>
      </c>
      <c r="C74" s="312"/>
      <c r="D74" s="312"/>
      <c r="E74" s="535" t="s">
        <v>746</v>
      </c>
    </row>
    <row r="75" spans="1:5" s="322" customFormat="1" ht="12" customHeight="1">
      <c r="A75" s="275" t="s">
        <v>394</v>
      </c>
      <c r="B75" s="323" t="s">
        <v>395</v>
      </c>
      <c r="C75" s="316"/>
      <c r="D75" s="316"/>
      <c r="E75" s="535" t="s">
        <v>747</v>
      </c>
    </row>
    <row r="76" spans="1:5" s="322" customFormat="1" ht="12" customHeight="1">
      <c r="A76" s="274" t="s">
        <v>396</v>
      </c>
      <c r="B76" s="324" t="s">
        <v>397</v>
      </c>
      <c r="C76" s="316"/>
      <c r="D76" s="316"/>
      <c r="E76" s="535" t="s">
        <v>748</v>
      </c>
    </row>
    <row r="77" spans="1:5" s="322" customFormat="1" ht="12" customHeight="1" thickBot="1">
      <c r="A77" s="276" t="s">
        <v>398</v>
      </c>
      <c r="B77" s="304" t="s">
        <v>399</v>
      </c>
      <c r="C77" s="316"/>
      <c r="D77" s="316"/>
      <c r="E77" s="535" t="s">
        <v>749</v>
      </c>
    </row>
    <row r="78" spans="1:5" s="322" customFormat="1" ht="12" customHeight="1" thickBot="1">
      <c r="A78" s="334" t="s">
        <v>400</v>
      </c>
      <c r="B78" s="302" t="s">
        <v>401</v>
      </c>
      <c r="C78" s="312"/>
      <c r="D78" s="312"/>
      <c r="E78" s="535" t="s">
        <v>750</v>
      </c>
    </row>
    <row r="79" spans="1:5" s="322" customFormat="1" ht="12" customHeight="1">
      <c r="A79" s="326" t="s">
        <v>402</v>
      </c>
      <c r="B79" s="323" t="s">
        <v>403</v>
      </c>
      <c r="C79" s="316"/>
      <c r="D79" s="316"/>
      <c r="E79" s="535" t="s">
        <v>751</v>
      </c>
    </row>
    <row r="80" spans="1:5" s="322" customFormat="1" ht="12" customHeight="1">
      <c r="A80" s="327" t="s">
        <v>404</v>
      </c>
      <c r="B80" s="324" t="s">
        <v>405</v>
      </c>
      <c r="C80" s="316"/>
      <c r="D80" s="316"/>
      <c r="E80" s="535" t="s">
        <v>752</v>
      </c>
    </row>
    <row r="81" spans="1:5" s="322" customFormat="1" ht="12" customHeight="1">
      <c r="A81" s="327" t="s">
        <v>406</v>
      </c>
      <c r="B81" s="324" t="s">
        <v>407</v>
      </c>
      <c r="C81" s="316"/>
      <c r="D81" s="316"/>
      <c r="E81" s="535" t="s">
        <v>753</v>
      </c>
    </row>
    <row r="82" spans="1:5" s="322" customFormat="1" ht="12" customHeight="1" thickBot="1">
      <c r="A82" s="335" t="s">
        <v>408</v>
      </c>
      <c r="B82" s="304" t="s">
        <v>409</v>
      </c>
      <c r="C82" s="316"/>
      <c r="D82" s="316"/>
      <c r="E82" s="535" t="s">
        <v>754</v>
      </c>
    </row>
    <row r="83" spans="1:5" s="322" customFormat="1" ht="12" customHeight="1" thickBot="1">
      <c r="A83" s="334" t="s">
        <v>410</v>
      </c>
      <c r="B83" s="302" t="s">
        <v>411</v>
      </c>
      <c r="C83" s="337">
        <v>0</v>
      </c>
      <c r="D83" s="337">
        <v>0</v>
      </c>
      <c r="E83" s="535" t="s">
        <v>755</v>
      </c>
    </row>
    <row r="84" spans="1:5" s="322" customFormat="1" ht="12" customHeight="1" thickBot="1">
      <c r="A84" s="334" t="s">
        <v>412</v>
      </c>
      <c r="B84" s="260" t="s">
        <v>413</v>
      </c>
      <c r="C84" s="318"/>
      <c r="D84" s="318"/>
      <c r="E84" s="535" t="s">
        <v>756</v>
      </c>
    </row>
    <row r="85" spans="1:5" s="322" customFormat="1" ht="12" customHeight="1" thickBot="1">
      <c r="A85" s="336" t="s">
        <v>414</v>
      </c>
      <c r="B85" s="263" t="s">
        <v>415</v>
      </c>
      <c r="C85" s="318">
        <f>SUM(C84,C61)</f>
        <v>7680</v>
      </c>
      <c r="D85" s="318">
        <f t="shared" ref="D85" si="2">SUM(D84,D61)</f>
        <v>7845</v>
      </c>
      <c r="E85" s="535" t="s">
        <v>757</v>
      </c>
    </row>
    <row r="86" spans="1:5" s="322" customFormat="1" ht="12" customHeight="1">
      <c r="A86" s="258"/>
      <c r="B86" s="258"/>
      <c r="C86" s="259"/>
      <c r="D86" s="259"/>
      <c r="E86" s="535"/>
    </row>
    <row r="87" spans="1:5" ht="16.5" customHeight="1">
      <c r="A87" s="639" t="s">
        <v>36</v>
      </c>
      <c r="B87" s="639"/>
      <c r="C87" s="639"/>
      <c r="D87" s="639"/>
      <c r="E87" s="533"/>
    </row>
    <row r="88" spans="1:5" s="328" customFormat="1" ht="16.5" customHeight="1" thickBot="1">
      <c r="A88" s="47" t="s">
        <v>114</v>
      </c>
      <c r="B88" s="47"/>
      <c r="C88" s="289"/>
      <c r="D88" s="289"/>
      <c r="E88" s="536"/>
    </row>
    <row r="89" spans="1:5" s="328" customFormat="1" ht="16.5" customHeight="1">
      <c r="A89" s="640" t="s">
        <v>61</v>
      </c>
      <c r="B89" s="642" t="s">
        <v>183</v>
      </c>
      <c r="C89" s="644" t="str">
        <f>+C3</f>
        <v>2014. évi</v>
      </c>
      <c r="D89" s="644"/>
      <c r="E89" s="536"/>
    </row>
    <row r="90" spans="1:5" ht="38.1" customHeight="1" thickBot="1">
      <c r="A90" s="641"/>
      <c r="B90" s="643"/>
      <c r="C90" s="48" t="s">
        <v>184</v>
      </c>
      <c r="D90" s="48" t="s">
        <v>189</v>
      </c>
      <c r="E90" s="533"/>
    </row>
    <row r="91" spans="1:5" s="321" customFormat="1" ht="12" customHeight="1" thickBot="1">
      <c r="A91" s="285" t="s">
        <v>416</v>
      </c>
      <c r="B91" s="286" t="s">
        <v>417</v>
      </c>
      <c r="C91" s="286" t="s">
        <v>418</v>
      </c>
      <c r="D91" s="286" t="s">
        <v>419</v>
      </c>
      <c r="E91" s="534"/>
    </row>
    <row r="92" spans="1:5" ht="12" customHeight="1" thickBot="1">
      <c r="A92" s="282" t="s">
        <v>7</v>
      </c>
      <c r="B92" s="284" t="s">
        <v>422</v>
      </c>
      <c r="C92" s="311">
        <f>SUM(C93:C97)</f>
        <v>1983</v>
      </c>
      <c r="D92" s="311">
        <f t="shared" ref="D92" si="3">SUM(D93:D97)</f>
        <v>2263</v>
      </c>
      <c r="E92" s="533" t="s">
        <v>678</v>
      </c>
    </row>
    <row r="93" spans="1:5" ht="12" customHeight="1">
      <c r="A93" s="277" t="s">
        <v>73</v>
      </c>
      <c r="B93" s="270" t="s">
        <v>37</v>
      </c>
      <c r="C93" s="99"/>
      <c r="D93" s="99"/>
      <c r="E93" s="533" t="s">
        <v>679</v>
      </c>
    </row>
    <row r="94" spans="1:5" ht="12" customHeight="1">
      <c r="A94" s="274" t="s">
        <v>74</v>
      </c>
      <c r="B94" s="268" t="s">
        <v>135</v>
      </c>
      <c r="C94" s="313"/>
      <c r="D94" s="313"/>
      <c r="E94" s="533" t="s">
        <v>680</v>
      </c>
    </row>
    <row r="95" spans="1:5" ht="12" customHeight="1">
      <c r="A95" s="274" t="s">
        <v>75</v>
      </c>
      <c r="B95" s="268" t="s">
        <v>102</v>
      </c>
      <c r="C95" s="315"/>
      <c r="D95" s="315"/>
      <c r="E95" s="533" t="s">
        <v>681</v>
      </c>
    </row>
    <row r="96" spans="1:5" ht="12" customHeight="1">
      <c r="A96" s="274" t="s">
        <v>76</v>
      </c>
      <c r="B96" s="271" t="s">
        <v>136</v>
      </c>
      <c r="C96" s="315"/>
      <c r="D96" s="315"/>
      <c r="E96" s="533" t="s">
        <v>682</v>
      </c>
    </row>
    <row r="97" spans="1:5" ht="12" customHeight="1">
      <c r="A97" s="274" t="s">
        <v>85</v>
      </c>
      <c r="B97" s="279" t="s">
        <v>137</v>
      </c>
      <c r="C97" s="315">
        <f>SUM(C98:C107)</f>
        <v>1983</v>
      </c>
      <c r="D97" s="315">
        <f t="shared" ref="D97" si="4">SUM(D98:D107)</f>
        <v>2263</v>
      </c>
      <c r="E97" s="533" t="s">
        <v>683</v>
      </c>
    </row>
    <row r="98" spans="1:5" ht="12" customHeight="1">
      <c r="A98" s="274" t="s">
        <v>77</v>
      </c>
      <c r="B98" s="268" t="s">
        <v>423</v>
      </c>
      <c r="C98" s="315"/>
      <c r="D98" s="315"/>
      <c r="E98" s="533" t="s">
        <v>684</v>
      </c>
    </row>
    <row r="99" spans="1:5" ht="12" customHeight="1">
      <c r="A99" s="274" t="s">
        <v>78</v>
      </c>
      <c r="B99" s="291" t="s">
        <v>424</v>
      </c>
      <c r="C99" s="315"/>
      <c r="D99" s="315"/>
      <c r="E99" s="533" t="s">
        <v>685</v>
      </c>
    </row>
    <row r="100" spans="1:5" ht="12" customHeight="1">
      <c r="A100" s="274" t="s">
        <v>86</v>
      </c>
      <c r="B100" s="292" t="s">
        <v>425</v>
      </c>
      <c r="C100" s="315"/>
      <c r="D100" s="315"/>
      <c r="E100" s="533" t="s">
        <v>686</v>
      </c>
    </row>
    <row r="101" spans="1:5" ht="12" customHeight="1">
      <c r="A101" s="274" t="s">
        <v>87</v>
      </c>
      <c r="B101" s="292" t="s">
        <v>426</v>
      </c>
      <c r="C101" s="315"/>
      <c r="D101" s="315"/>
      <c r="E101" s="533" t="s">
        <v>687</v>
      </c>
    </row>
    <row r="102" spans="1:5" ht="12" customHeight="1">
      <c r="A102" s="274" t="s">
        <v>88</v>
      </c>
      <c r="B102" s="291" t="s">
        <v>427</v>
      </c>
      <c r="C102" s="315"/>
      <c r="D102" s="315"/>
      <c r="E102" s="533" t="s">
        <v>688</v>
      </c>
    </row>
    <row r="103" spans="1:5" ht="12" customHeight="1">
      <c r="A103" s="274" t="s">
        <v>89</v>
      </c>
      <c r="B103" s="291" t="s">
        <v>428</v>
      </c>
      <c r="C103" s="315"/>
      <c r="D103" s="315"/>
      <c r="E103" s="533" t="s">
        <v>689</v>
      </c>
    </row>
    <row r="104" spans="1:5" ht="12" customHeight="1">
      <c r="A104" s="274" t="s">
        <v>91</v>
      </c>
      <c r="B104" s="292" t="s">
        <v>429</v>
      </c>
      <c r="C104" s="315"/>
      <c r="D104" s="315"/>
      <c r="E104" s="533" t="s">
        <v>690</v>
      </c>
    </row>
    <row r="105" spans="1:5" ht="12" customHeight="1">
      <c r="A105" s="273" t="s">
        <v>138</v>
      </c>
      <c r="B105" s="293" t="s">
        <v>430</v>
      </c>
      <c r="C105" s="315"/>
      <c r="D105" s="315"/>
      <c r="E105" s="533" t="s">
        <v>691</v>
      </c>
    </row>
    <row r="106" spans="1:5" ht="12" customHeight="1">
      <c r="A106" s="274" t="s">
        <v>431</v>
      </c>
      <c r="B106" s="293" t="s">
        <v>432</v>
      </c>
      <c r="C106" s="315"/>
      <c r="D106" s="315"/>
      <c r="E106" s="533" t="s">
        <v>692</v>
      </c>
    </row>
    <row r="107" spans="1:5" ht="12" customHeight="1" thickBot="1">
      <c r="A107" s="278" t="s">
        <v>433</v>
      </c>
      <c r="B107" s="294" t="s">
        <v>434</v>
      </c>
      <c r="C107" s="100">
        <v>1983</v>
      </c>
      <c r="D107" s="100">
        <v>2263</v>
      </c>
      <c r="E107" s="533" t="s">
        <v>693</v>
      </c>
    </row>
    <row r="108" spans="1:5" ht="12" customHeight="1" thickBot="1">
      <c r="A108" s="280" t="s">
        <v>8</v>
      </c>
      <c r="B108" s="283" t="s">
        <v>435</v>
      </c>
      <c r="C108" s="312">
        <f>SUM(C109,C111,C113)</f>
        <v>6500</v>
      </c>
      <c r="D108" s="312">
        <f t="shared" ref="D108" si="5">SUM(D109,D111,D113)</f>
        <v>2100</v>
      </c>
      <c r="E108" s="533" t="s">
        <v>694</v>
      </c>
    </row>
    <row r="109" spans="1:5" ht="12" customHeight="1">
      <c r="A109" s="275" t="s">
        <v>79</v>
      </c>
      <c r="B109" s="268" t="s">
        <v>161</v>
      </c>
      <c r="C109" s="314"/>
      <c r="D109" s="314"/>
      <c r="E109" s="533" t="s">
        <v>695</v>
      </c>
    </row>
    <row r="110" spans="1:5" ht="12" customHeight="1">
      <c r="A110" s="275" t="s">
        <v>80</v>
      </c>
      <c r="B110" s="272" t="s">
        <v>436</v>
      </c>
      <c r="C110" s="314"/>
      <c r="D110" s="314"/>
      <c r="E110" s="533" t="s">
        <v>696</v>
      </c>
    </row>
    <row r="111" spans="1:5">
      <c r="A111" s="275" t="s">
        <v>81</v>
      </c>
      <c r="B111" s="272" t="s">
        <v>139</v>
      </c>
      <c r="C111" s="313"/>
      <c r="D111" s="313"/>
      <c r="E111" s="533" t="s">
        <v>697</v>
      </c>
    </row>
    <row r="112" spans="1:5" ht="12" customHeight="1">
      <c r="A112" s="275" t="s">
        <v>82</v>
      </c>
      <c r="B112" s="272" t="s">
        <v>437</v>
      </c>
      <c r="C112" s="313"/>
      <c r="D112" s="313"/>
      <c r="E112" s="533" t="s">
        <v>698</v>
      </c>
    </row>
    <row r="113" spans="1:5" ht="12" customHeight="1">
      <c r="A113" s="275" t="s">
        <v>83</v>
      </c>
      <c r="B113" s="304" t="s">
        <v>164</v>
      </c>
      <c r="C113" s="313">
        <f>SUM(C120:C121)</f>
        <v>6500</v>
      </c>
      <c r="D113" s="313">
        <f t="shared" ref="D113:E113" si="6">SUM(D120:D121)</f>
        <v>2100</v>
      </c>
      <c r="E113" s="313">
        <f t="shared" si="6"/>
        <v>0</v>
      </c>
    </row>
    <row r="114" spans="1:5" ht="21.75" customHeight="1">
      <c r="A114" s="275" t="s">
        <v>90</v>
      </c>
      <c r="B114" s="303" t="s">
        <v>438</v>
      </c>
      <c r="C114" s="313"/>
      <c r="D114" s="313"/>
      <c r="E114" s="533" t="s">
        <v>700</v>
      </c>
    </row>
    <row r="115" spans="1:5" ht="24" customHeight="1">
      <c r="A115" s="275" t="s">
        <v>92</v>
      </c>
      <c r="B115" s="319" t="s">
        <v>439</v>
      </c>
      <c r="C115" s="313"/>
      <c r="D115" s="313"/>
      <c r="E115" s="533" t="s">
        <v>701</v>
      </c>
    </row>
    <row r="116" spans="1:5" ht="12" customHeight="1">
      <c r="A116" s="275" t="s">
        <v>140</v>
      </c>
      <c r="B116" s="292" t="s">
        <v>426</v>
      </c>
      <c r="C116" s="313"/>
      <c r="D116" s="313"/>
      <c r="E116" s="533" t="s">
        <v>702</v>
      </c>
    </row>
    <row r="117" spans="1:5" ht="12" customHeight="1">
      <c r="A117" s="275" t="s">
        <v>141</v>
      </c>
      <c r="B117" s="292" t="s">
        <v>440</v>
      </c>
      <c r="C117" s="313"/>
      <c r="D117" s="313"/>
      <c r="E117" s="533" t="s">
        <v>703</v>
      </c>
    </row>
    <row r="118" spans="1:5" ht="12" customHeight="1">
      <c r="A118" s="275" t="s">
        <v>142</v>
      </c>
      <c r="B118" s="292" t="s">
        <v>441</v>
      </c>
      <c r="C118" s="313"/>
      <c r="D118" s="313"/>
      <c r="E118" s="533" t="s">
        <v>704</v>
      </c>
    </row>
    <row r="119" spans="1:5" s="339" customFormat="1" ht="12" customHeight="1">
      <c r="A119" s="275" t="s">
        <v>442</v>
      </c>
      <c r="B119" s="292" t="s">
        <v>429</v>
      </c>
      <c r="C119" s="313"/>
      <c r="D119" s="313"/>
      <c r="E119" s="533" t="s">
        <v>705</v>
      </c>
    </row>
    <row r="120" spans="1:5" ht="12" customHeight="1">
      <c r="A120" s="275" t="s">
        <v>443</v>
      </c>
      <c r="B120" s="292" t="s">
        <v>444</v>
      </c>
      <c r="C120" s="313">
        <v>500</v>
      </c>
      <c r="D120" s="313">
        <v>500</v>
      </c>
      <c r="E120" s="533" t="s">
        <v>706</v>
      </c>
    </row>
    <row r="121" spans="1:5" ht="12" customHeight="1" thickBot="1">
      <c r="A121" s="273" t="s">
        <v>445</v>
      </c>
      <c r="B121" s="292" t="s">
        <v>446</v>
      </c>
      <c r="C121" s="315">
        <v>6000</v>
      </c>
      <c r="D121" s="315">
        <v>1600</v>
      </c>
      <c r="E121" s="533" t="s">
        <v>707</v>
      </c>
    </row>
    <row r="122" spans="1:5" ht="12" customHeight="1" thickBot="1">
      <c r="A122" s="280" t="s">
        <v>9</v>
      </c>
      <c r="B122" s="288" t="s">
        <v>447</v>
      </c>
      <c r="C122" s="312"/>
      <c r="D122" s="312"/>
      <c r="E122" s="533" t="s">
        <v>708</v>
      </c>
    </row>
    <row r="123" spans="1:5" ht="12" customHeight="1">
      <c r="A123" s="275" t="s">
        <v>62</v>
      </c>
      <c r="B123" s="269" t="s">
        <v>47</v>
      </c>
      <c r="C123" s="314"/>
      <c r="D123" s="314"/>
      <c r="E123" s="533" t="s">
        <v>709</v>
      </c>
    </row>
    <row r="124" spans="1:5" ht="12" customHeight="1" thickBot="1">
      <c r="A124" s="276" t="s">
        <v>63</v>
      </c>
      <c r="B124" s="272" t="s">
        <v>48</v>
      </c>
      <c r="C124" s="315"/>
      <c r="D124" s="315"/>
      <c r="E124" s="533" t="s">
        <v>710</v>
      </c>
    </row>
    <row r="125" spans="1:5" ht="12" customHeight="1" thickBot="1">
      <c r="A125" s="280" t="s">
        <v>10</v>
      </c>
      <c r="B125" s="288" t="s">
        <v>448</v>
      </c>
      <c r="C125" s="312">
        <f>SUM(C122,C108,C92)</f>
        <v>8483</v>
      </c>
      <c r="D125" s="312">
        <f>SUM(D122,D108,D92)</f>
        <v>4363</v>
      </c>
      <c r="E125" s="312">
        <f>SUM(E122,E108,E92)</f>
        <v>0</v>
      </c>
    </row>
    <row r="126" spans="1:5" ht="12" customHeight="1" thickBot="1">
      <c r="A126" s="280" t="s">
        <v>11</v>
      </c>
      <c r="B126" s="288" t="s">
        <v>449</v>
      </c>
      <c r="C126" s="312"/>
      <c r="D126" s="312"/>
      <c r="E126" s="533" t="s">
        <v>712</v>
      </c>
    </row>
    <row r="127" spans="1:5" ht="12" customHeight="1">
      <c r="A127" s="275" t="s">
        <v>66</v>
      </c>
      <c r="B127" s="269" t="s">
        <v>450</v>
      </c>
      <c r="C127" s="313"/>
      <c r="D127" s="313"/>
      <c r="E127" s="533" t="s">
        <v>713</v>
      </c>
    </row>
    <row r="128" spans="1:5" ht="12" customHeight="1">
      <c r="A128" s="275" t="s">
        <v>67</v>
      </c>
      <c r="B128" s="269" t="s">
        <v>451</v>
      </c>
      <c r="C128" s="313"/>
      <c r="D128" s="313"/>
      <c r="E128" s="533" t="s">
        <v>714</v>
      </c>
    </row>
    <row r="129" spans="1:8" ht="12" customHeight="1" thickBot="1">
      <c r="A129" s="273" t="s">
        <v>68</v>
      </c>
      <c r="B129" s="267" t="s">
        <v>452</v>
      </c>
      <c r="C129" s="313">
        <v>0</v>
      </c>
      <c r="D129" s="313">
        <v>0</v>
      </c>
      <c r="E129" s="533" t="s">
        <v>715</v>
      </c>
    </row>
    <row r="130" spans="1:8" ht="12" customHeight="1" thickBot="1">
      <c r="A130" s="280" t="s">
        <v>12</v>
      </c>
      <c r="B130" s="288" t="s">
        <v>453</v>
      </c>
      <c r="C130" s="312"/>
      <c r="D130" s="312"/>
      <c r="E130" s="533" t="s">
        <v>716</v>
      </c>
    </row>
    <row r="131" spans="1:8" ht="12" customHeight="1">
      <c r="A131" s="275" t="s">
        <v>69</v>
      </c>
      <c r="B131" s="269" t="s">
        <v>454</v>
      </c>
      <c r="C131" s="313"/>
      <c r="D131" s="313"/>
      <c r="E131" s="533" t="s">
        <v>717</v>
      </c>
    </row>
    <row r="132" spans="1:8" ht="12" customHeight="1">
      <c r="A132" s="275" t="s">
        <v>70</v>
      </c>
      <c r="B132" s="269" t="s">
        <v>455</v>
      </c>
      <c r="C132" s="313"/>
      <c r="D132" s="313"/>
      <c r="E132" s="533" t="s">
        <v>718</v>
      </c>
    </row>
    <row r="133" spans="1:8" ht="12" customHeight="1">
      <c r="A133" s="275" t="s">
        <v>350</v>
      </c>
      <c r="B133" s="269" t="s">
        <v>456</v>
      </c>
      <c r="C133" s="313"/>
      <c r="D133" s="313"/>
      <c r="E133" s="533" t="s">
        <v>719</v>
      </c>
    </row>
    <row r="134" spans="1:8" ht="12" customHeight="1" thickBot="1">
      <c r="A134" s="273" t="s">
        <v>352</v>
      </c>
      <c r="B134" s="267" t="s">
        <v>457</v>
      </c>
      <c r="C134" s="313"/>
      <c r="D134" s="313"/>
      <c r="E134" s="533" t="s">
        <v>720</v>
      </c>
    </row>
    <row r="135" spans="1:8" ht="12" customHeight="1" thickBot="1">
      <c r="A135" s="280" t="s">
        <v>13</v>
      </c>
      <c r="B135" s="288" t="s">
        <v>458</v>
      </c>
      <c r="C135" s="318"/>
      <c r="D135" s="318"/>
      <c r="E135" s="533" t="s">
        <v>721</v>
      </c>
    </row>
    <row r="136" spans="1:8" ht="12" customHeight="1">
      <c r="A136" s="275" t="s">
        <v>71</v>
      </c>
      <c r="B136" s="269" t="s">
        <v>459</v>
      </c>
      <c r="C136" s="313"/>
      <c r="D136" s="313"/>
      <c r="E136" s="533" t="s">
        <v>722</v>
      </c>
    </row>
    <row r="137" spans="1:8" ht="12" customHeight="1">
      <c r="A137" s="275" t="s">
        <v>72</v>
      </c>
      <c r="B137" s="269" t="s">
        <v>460</v>
      </c>
      <c r="C137" s="313"/>
      <c r="D137" s="313"/>
      <c r="E137" s="533" t="s">
        <v>723</v>
      </c>
    </row>
    <row r="138" spans="1:8" ht="12" customHeight="1">
      <c r="A138" s="275" t="s">
        <v>359</v>
      </c>
      <c r="B138" s="269" t="s">
        <v>461</v>
      </c>
      <c r="C138" s="313"/>
      <c r="D138" s="313"/>
      <c r="E138" s="533" t="s">
        <v>724</v>
      </c>
    </row>
    <row r="139" spans="1:8" ht="12" customHeight="1" thickBot="1">
      <c r="A139" s="273" t="s">
        <v>361</v>
      </c>
      <c r="B139" s="267" t="s">
        <v>462</v>
      </c>
      <c r="C139" s="313"/>
      <c r="D139" s="313"/>
      <c r="E139" s="533" t="s">
        <v>725</v>
      </c>
    </row>
    <row r="140" spans="1:8" ht="15" customHeight="1" thickBot="1">
      <c r="A140" s="280" t="s">
        <v>14</v>
      </c>
      <c r="B140" s="288" t="s">
        <v>463</v>
      </c>
      <c r="C140" s="101"/>
      <c r="D140" s="101"/>
      <c r="E140" s="533" t="s">
        <v>726</v>
      </c>
      <c r="F140" s="329"/>
      <c r="G140" s="329"/>
      <c r="H140" s="329"/>
    </row>
    <row r="141" spans="1:8" s="322" customFormat="1" ht="12.95" customHeight="1">
      <c r="A141" s="275" t="s">
        <v>133</v>
      </c>
      <c r="B141" s="269" t="s">
        <v>464</v>
      </c>
      <c r="C141" s="313"/>
      <c r="D141" s="313"/>
      <c r="E141" s="533" t="s">
        <v>727</v>
      </c>
    </row>
    <row r="142" spans="1:8" ht="12.75" customHeight="1">
      <c r="A142" s="275" t="s">
        <v>134</v>
      </c>
      <c r="B142" s="269" t="s">
        <v>465</v>
      </c>
      <c r="C142" s="313"/>
      <c r="D142" s="313"/>
      <c r="E142" s="533" t="s">
        <v>728</v>
      </c>
    </row>
    <row r="143" spans="1:8" ht="12.75" customHeight="1">
      <c r="A143" s="275" t="s">
        <v>163</v>
      </c>
      <c r="B143" s="269" t="s">
        <v>466</v>
      </c>
      <c r="C143" s="313"/>
      <c r="D143" s="313"/>
      <c r="E143" s="533" t="s">
        <v>729</v>
      </c>
    </row>
    <row r="144" spans="1:8" ht="12.75" customHeight="1" thickBot="1">
      <c r="A144" s="275" t="s">
        <v>367</v>
      </c>
      <c r="B144" s="269" t="s">
        <v>467</v>
      </c>
      <c r="C144" s="313"/>
      <c r="D144" s="313"/>
      <c r="E144" s="533" t="s">
        <v>730</v>
      </c>
    </row>
    <row r="145" spans="1:5" ht="16.5" thickBot="1">
      <c r="A145" s="280" t="s">
        <v>15</v>
      </c>
      <c r="B145" s="288" t="s">
        <v>468</v>
      </c>
      <c r="C145" s="264"/>
      <c r="D145" s="264"/>
      <c r="E145" s="533" t="s">
        <v>731</v>
      </c>
    </row>
    <row r="146" spans="1:5" ht="16.5" thickBot="1">
      <c r="A146" s="305" t="s">
        <v>16</v>
      </c>
      <c r="B146" s="308" t="s">
        <v>469</v>
      </c>
      <c r="C146" s="264">
        <f>SUM(C145,C125)</f>
        <v>8483</v>
      </c>
      <c r="D146" s="264">
        <f t="shared" ref="D146" si="7">SUM(D145,D125)</f>
        <v>4363</v>
      </c>
      <c r="E146" s="533" t="s">
        <v>732</v>
      </c>
    </row>
    <row r="148" spans="1:5" ht="18.75" customHeight="1">
      <c r="A148" s="638" t="s">
        <v>470</v>
      </c>
      <c r="B148" s="638"/>
      <c r="C148" s="638"/>
      <c r="D148" s="638"/>
    </row>
    <row r="149" spans="1:5" ht="13.5" customHeight="1" thickBot="1">
      <c r="A149" s="290" t="s">
        <v>115</v>
      </c>
      <c r="B149" s="290"/>
      <c r="C149" s="320"/>
    </row>
    <row r="150" spans="1:5" ht="21.75" thickBot="1">
      <c r="A150" s="280">
        <v>1</v>
      </c>
      <c r="B150" s="283" t="s">
        <v>471</v>
      </c>
      <c r="C150" s="306">
        <f>+C61-C125</f>
        <v>-803</v>
      </c>
      <c r="D150" s="306">
        <f>+D61-D125</f>
        <v>3482</v>
      </c>
    </row>
    <row r="151" spans="1:5" ht="21.75" thickBot="1">
      <c r="A151" s="280" t="s">
        <v>8</v>
      </c>
      <c r="B151" s="283" t="s">
        <v>472</v>
      </c>
      <c r="C151" s="306">
        <f>+C84-C145</f>
        <v>0</v>
      </c>
      <c r="D151" s="306">
        <f>+D84-D145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09" customFormat="1" ht="12.75" customHeight="1">
      <c r="C161" s="310"/>
      <c r="D161" s="310"/>
      <c r="E161" s="320"/>
    </row>
  </sheetData>
  <mergeCells count="9">
    <mergeCell ref="A1:D1"/>
    <mergeCell ref="B89:B90"/>
    <mergeCell ref="A148:D148"/>
    <mergeCell ref="A89:A90"/>
    <mergeCell ref="C89:D89"/>
    <mergeCell ref="C3:D3"/>
    <mergeCell ref="B3:B4"/>
    <mergeCell ref="A3:A4"/>
    <mergeCell ref="A87:D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KÖLTSÉGVETÉS
ÖNKÉNT VÁLLALT FELADATAINAK ÖSSZEVONT MÉRLEGE
&amp;R&amp;"Times New Roman CE,Félkövér dőlt"&amp;11 1.3. melléklet a 6/2015. (IV.30.) önkormányzati rendelethez</oddHeader>
  </headerFooter>
  <rowBreaks count="1" manualBreakCount="1">
    <brk id="86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161"/>
  <sheetViews>
    <sheetView view="pageLayout" topLeftCell="A136" zoomScaleNormal="130" zoomScaleSheetLayoutView="100" workbookViewId="0">
      <selection activeCell="H6" sqref="H6"/>
    </sheetView>
  </sheetViews>
  <sheetFormatPr defaultRowHeight="15.75"/>
  <cols>
    <col min="1" max="1" width="9.5" style="309" customWidth="1"/>
    <col min="2" max="2" width="60.83203125" style="309" customWidth="1"/>
    <col min="3" max="4" width="15.83203125" style="310" customWidth="1"/>
    <col min="5" max="5" width="9.33203125" style="320" hidden="1" customWidth="1"/>
    <col min="6" max="16384" width="9.33203125" style="320"/>
  </cols>
  <sheetData>
    <row r="1" spans="1:5" ht="15.95" customHeight="1">
      <c r="A1" s="639" t="s">
        <v>4</v>
      </c>
      <c r="B1" s="639"/>
      <c r="C1" s="639"/>
      <c r="D1" s="639"/>
    </row>
    <row r="2" spans="1:5" ht="15.95" customHeight="1" thickBot="1">
      <c r="A2" s="46" t="s">
        <v>113</v>
      </c>
      <c r="B2" s="46"/>
      <c r="C2" s="307"/>
      <c r="D2" s="307" t="s">
        <v>162</v>
      </c>
    </row>
    <row r="3" spans="1:5" ht="15.95" customHeight="1">
      <c r="A3" s="640" t="s">
        <v>61</v>
      </c>
      <c r="B3" s="642" t="s">
        <v>6</v>
      </c>
      <c r="C3" s="644" t="str">
        <f>+'1.1.sz.mell.'!C3:D3</f>
        <v>2014. évi</v>
      </c>
      <c r="D3" s="644"/>
      <c r="E3" s="533"/>
    </row>
    <row r="4" spans="1:5" ht="38.1" customHeight="1" thickBot="1">
      <c r="A4" s="641"/>
      <c r="B4" s="643"/>
      <c r="C4" s="48" t="s">
        <v>184</v>
      </c>
      <c r="D4" s="48" t="s">
        <v>189</v>
      </c>
      <c r="E4" s="533"/>
    </row>
    <row r="5" spans="1:5" s="321" customFormat="1" ht="12" customHeight="1" thickBot="1">
      <c r="A5" s="285" t="s">
        <v>416</v>
      </c>
      <c r="B5" s="286" t="s">
        <v>417</v>
      </c>
      <c r="C5" s="286" t="s">
        <v>418</v>
      </c>
      <c r="D5" s="286" t="s">
        <v>419</v>
      </c>
      <c r="E5" s="534"/>
    </row>
    <row r="6" spans="1:5" s="322" customFormat="1" ht="12" customHeight="1" thickBot="1">
      <c r="A6" s="280" t="s">
        <v>7</v>
      </c>
      <c r="B6" s="281" t="s">
        <v>300</v>
      </c>
      <c r="C6" s="312">
        <v>0</v>
      </c>
      <c r="D6" s="312">
        <v>0</v>
      </c>
      <c r="E6" s="535" t="s">
        <v>678</v>
      </c>
    </row>
    <row r="7" spans="1:5" s="322" customFormat="1" ht="12" customHeight="1">
      <c r="A7" s="275" t="s">
        <v>73</v>
      </c>
      <c r="B7" s="323" t="s">
        <v>301</v>
      </c>
      <c r="C7" s="314"/>
      <c r="D7" s="314"/>
      <c r="E7" s="535" t="s">
        <v>679</v>
      </c>
    </row>
    <row r="8" spans="1:5" s="322" customFormat="1" ht="12" customHeight="1">
      <c r="A8" s="274" t="s">
        <v>74</v>
      </c>
      <c r="B8" s="324" t="s">
        <v>302</v>
      </c>
      <c r="C8" s="313"/>
      <c r="D8" s="313"/>
      <c r="E8" s="535" t="s">
        <v>680</v>
      </c>
    </row>
    <row r="9" spans="1:5" s="322" customFormat="1" ht="12" customHeight="1">
      <c r="A9" s="274" t="s">
        <v>75</v>
      </c>
      <c r="B9" s="324" t="s">
        <v>303</v>
      </c>
      <c r="C9" s="313"/>
      <c r="D9" s="313"/>
      <c r="E9" s="535" t="s">
        <v>681</v>
      </c>
    </row>
    <row r="10" spans="1:5" s="322" customFormat="1" ht="12" customHeight="1">
      <c r="A10" s="274" t="s">
        <v>76</v>
      </c>
      <c r="B10" s="324" t="s">
        <v>304</v>
      </c>
      <c r="C10" s="313"/>
      <c r="D10" s="313"/>
      <c r="E10" s="535" t="s">
        <v>682</v>
      </c>
    </row>
    <row r="11" spans="1:5" s="322" customFormat="1" ht="12" customHeight="1">
      <c r="A11" s="274" t="s">
        <v>109</v>
      </c>
      <c r="B11" s="324" t="s">
        <v>305</v>
      </c>
      <c r="C11" s="313"/>
      <c r="D11" s="313"/>
      <c r="E11" s="535" t="s">
        <v>683</v>
      </c>
    </row>
    <row r="12" spans="1:5" s="322" customFormat="1" ht="12" customHeight="1" thickBot="1">
      <c r="A12" s="276" t="s">
        <v>77</v>
      </c>
      <c r="B12" s="325" t="s">
        <v>306</v>
      </c>
      <c r="C12" s="315"/>
      <c r="D12" s="315"/>
      <c r="E12" s="535" t="s">
        <v>684</v>
      </c>
    </row>
    <row r="13" spans="1:5" s="322" customFormat="1" ht="12" customHeight="1" thickBot="1">
      <c r="A13" s="280" t="s">
        <v>8</v>
      </c>
      <c r="B13" s="302" t="s">
        <v>307</v>
      </c>
      <c r="C13" s="312">
        <v>0</v>
      </c>
      <c r="D13" s="312">
        <f>SUM(D14:D18)</f>
        <v>11137</v>
      </c>
      <c r="E13" s="535" t="s">
        <v>685</v>
      </c>
    </row>
    <row r="14" spans="1:5" s="322" customFormat="1" ht="12" customHeight="1">
      <c r="A14" s="275" t="s">
        <v>79</v>
      </c>
      <c r="B14" s="323" t="s">
        <v>308</v>
      </c>
      <c r="C14" s="314">
        <v>0</v>
      </c>
      <c r="D14" s="314">
        <v>0</v>
      </c>
      <c r="E14" s="535" t="s">
        <v>686</v>
      </c>
    </row>
    <row r="15" spans="1:5" s="322" customFormat="1" ht="12" customHeight="1">
      <c r="A15" s="274" t="s">
        <v>80</v>
      </c>
      <c r="B15" s="324" t="s">
        <v>309</v>
      </c>
      <c r="C15" s="313">
        <v>0</v>
      </c>
      <c r="D15" s="313">
        <v>0</v>
      </c>
      <c r="E15" s="535" t="s">
        <v>687</v>
      </c>
    </row>
    <row r="16" spans="1:5" s="322" customFormat="1" ht="12" customHeight="1">
      <c r="A16" s="274" t="s">
        <v>81</v>
      </c>
      <c r="B16" s="324" t="s">
        <v>310</v>
      </c>
      <c r="C16" s="313">
        <v>0</v>
      </c>
      <c r="D16" s="313">
        <v>0</v>
      </c>
      <c r="E16" s="535" t="s">
        <v>688</v>
      </c>
    </row>
    <row r="17" spans="1:5" s="322" customFormat="1" ht="12" customHeight="1">
      <c r="A17" s="274" t="s">
        <v>82</v>
      </c>
      <c r="B17" s="324" t="s">
        <v>311</v>
      </c>
      <c r="C17" s="313">
        <v>0</v>
      </c>
      <c r="D17" s="313">
        <v>0</v>
      </c>
      <c r="E17" s="535" t="s">
        <v>689</v>
      </c>
    </row>
    <row r="18" spans="1:5" s="322" customFormat="1" ht="12" customHeight="1">
      <c r="A18" s="274" t="s">
        <v>83</v>
      </c>
      <c r="B18" s="324" t="s">
        <v>312</v>
      </c>
      <c r="C18" s="313"/>
      <c r="D18" s="313">
        <v>11137</v>
      </c>
      <c r="E18" s="535"/>
    </row>
    <row r="19" spans="1:5" s="322" customFormat="1" ht="12" customHeight="1" thickBot="1">
      <c r="A19" s="276" t="s">
        <v>90</v>
      </c>
      <c r="B19" s="325" t="s">
        <v>313</v>
      </c>
      <c r="C19" s="315">
        <v>0</v>
      </c>
      <c r="D19" s="315">
        <v>0</v>
      </c>
      <c r="E19" s="535" t="s">
        <v>691</v>
      </c>
    </row>
    <row r="20" spans="1:5" s="322" customFormat="1" ht="12" customHeight="1" thickBot="1">
      <c r="A20" s="280" t="s">
        <v>9</v>
      </c>
      <c r="B20" s="281" t="s">
        <v>314</v>
      </c>
      <c r="C20" s="312">
        <v>0</v>
      </c>
      <c r="D20" s="312">
        <v>0</v>
      </c>
      <c r="E20" s="535" t="s">
        <v>692</v>
      </c>
    </row>
    <row r="21" spans="1:5" s="322" customFormat="1" ht="12" customHeight="1">
      <c r="A21" s="275" t="s">
        <v>62</v>
      </c>
      <c r="B21" s="323" t="s">
        <v>315</v>
      </c>
      <c r="C21" s="314">
        <v>0</v>
      </c>
      <c r="D21" s="314">
        <v>0</v>
      </c>
      <c r="E21" s="535" t="s">
        <v>693</v>
      </c>
    </row>
    <row r="22" spans="1:5" s="322" customFormat="1" ht="12" customHeight="1">
      <c r="A22" s="274" t="s">
        <v>63</v>
      </c>
      <c r="B22" s="324" t="s">
        <v>316</v>
      </c>
      <c r="C22" s="313">
        <v>0</v>
      </c>
      <c r="D22" s="313">
        <v>0</v>
      </c>
      <c r="E22" s="535" t="s">
        <v>694</v>
      </c>
    </row>
    <row r="23" spans="1:5" s="322" customFormat="1" ht="12" customHeight="1">
      <c r="A23" s="274" t="s">
        <v>64</v>
      </c>
      <c r="B23" s="324" t="s">
        <v>317</v>
      </c>
      <c r="C23" s="313">
        <v>0</v>
      </c>
      <c r="D23" s="313">
        <v>0</v>
      </c>
      <c r="E23" s="535" t="s">
        <v>695</v>
      </c>
    </row>
    <row r="24" spans="1:5" s="322" customFormat="1" ht="12" customHeight="1">
      <c r="A24" s="274" t="s">
        <v>65</v>
      </c>
      <c r="B24" s="324" t="s">
        <v>318</v>
      </c>
      <c r="C24" s="313"/>
      <c r="D24" s="313"/>
      <c r="E24" s="535" t="s">
        <v>696</v>
      </c>
    </row>
    <row r="25" spans="1:5" s="322" customFormat="1" ht="12" customHeight="1">
      <c r="A25" s="274" t="s">
        <v>123</v>
      </c>
      <c r="B25" s="324" t="s">
        <v>319</v>
      </c>
      <c r="C25" s="313"/>
      <c r="D25" s="313"/>
      <c r="E25" s="535" t="s">
        <v>697</v>
      </c>
    </row>
    <row r="26" spans="1:5" s="322" customFormat="1" ht="12" customHeight="1" thickBot="1">
      <c r="A26" s="276" t="s">
        <v>124</v>
      </c>
      <c r="B26" s="325" t="s">
        <v>320</v>
      </c>
      <c r="C26" s="315"/>
      <c r="D26" s="315"/>
      <c r="E26" s="535" t="s">
        <v>698</v>
      </c>
    </row>
    <row r="27" spans="1:5" s="322" customFormat="1" ht="12" customHeight="1" thickBot="1">
      <c r="A27" s="280" t="s">
        <v>125</v>
      </c>
      <c r="B27" s="281" t="s">
        <v>321</v>
      </c>
      <c r="C27" s="318">
        <f>SUM(C28)</f>
        <v>11500</v>
      </c>
      <c r="D27" s="318">
        <f t="shared" ref="D27:E27" si="0">SUM(D28)</f>
        <v>9200</v>
      </c>
      <c r="E27" s="318">
        <f t="shared" si="0"/>
        <v>0</v>
      </c>
    </row>
    <row r="28" spans="1:5" s="322" customFormat="1" ht="12" customHeight="1">
      <c r="A28" s="275" t="s">
        <v>322</v>
      </c>
      <c r="B28" s="323" t="s">
        <v>323</v>
      </c>
      <c r="C28" s="331">
        <v>11500</v>
      </c>
      <c r="D28" s="331">
        <v>9200</v>
      </c>
      <c r="E28" s="535" t="s">
        <v>700</v>
      </c>
    </row>
    <row r="29" spans="1:5" s="322" customFormat="1" ht="12" customHeight="1">
      <c r="A29" s="274" t="s">
        <v>324</v>
      </c>
      <c r="B29" s="324" t="s">
        <v>325</v>
      </c>
      <c r="C29" s="313"/>
      <c r="D29" s="313"/>
      <c r="E29" s="535" t="s">
        <v>701</v>
      </c>
    </row>
    <row r="30" spans="1:5" s="322" customFormat="1" ht="12" customHeight="1">
      <c r="A30" s="274" t="s">
        <v>326</v>
      </c>
      <c r="B30" s="324" t="s">
        <v>327</v>
      </c>
      <c r="C30" s="313">
        <v>11500</v>
      </c>
      <c r="D30" s="313">
        <v>9200</v>
      </c>
      <c r="E30" s="535" t="s">
        <v>702</v>
      </c>
    </row>
    <row r="31" spans="1:5" s="322" customFormat="1" ht="12" customHeight="1">
      <c r="A31" s="274" t="s">
        <v>328</v>
      </c>
      <c r="B31" s="324" t="s">
        <v>329</v>
      </c>
      <c r="C31" s="313"/>
      <c r="D31" s="313"/>
      <c r="E31" s="535" t="s">
        <v>703</v>
      </c>
    </row>
    <row r="32" spans="1:5" s="322" customFormat="1" ht="12" customHeight="1">
      <c r="A32" s="274" t="s">
        <v>330</v>
      </c>
      <c r="B32" s="324" t="s">
        <v>331</v>
      </c>
      <c r="C32" s="313"/>
      <c r="D32" s="313"/>
      <c r="E32" s="535" t="s">
        <v>704</v>
      </c>
    </row>
    <row r="33" spans="1:5" s="322" customFormat="1" ht="12" customHeight="1" thickBot="1">
      <c r="A33" s="276" t="s">
        <v>332</v>
      </c>
      <c r="B33" s="325" t="s">
        <v>333</v>
      </c>
      <c r="C33" s="315"/>
      <c r="D33" s="315"/>
      <c r="E33" s="535" t="s">
        <v>705</v>
      </c>
    </row>
    <row r="34" spans="1:5" s="322" customFormat="1" ht="12" customHeight="1" thickBot="1">
      <c r="A34" s="280" t="s">
        <v>11</v>
      </c>
      <c r="B34" s="281" t="s">
        <v>334</v>
      </c>
      <c r="C34" s="312"/>
      <c r="D34" s="312"/>
      <c r="E34" s="535" t="s">
        <v>706</v>
      </c>
    </row>
    <row r="35" spans="1:5" s="322" customFormat="1" ht="12" customHeight="1">
      <c r="A35" s="275" t="s">
        <v>66</v>
      </c>
      <c r="B35" s="323" t="s">
        <v>335</v>
      </c>
      <c r="C35" s="314"/>
      <c r="D35" s="314"/>
      <c r="E35" s="535" t="s">
        <v>707</v>
      </c>
    </row>
    <row r="36" spans="1:5" s="322" customFormat="1" ht="12" customHeight="1">
      <c r="A36" s="274" t="s">
        <v>67</v>
      </c>
      <c r="B36" s="324" t="s">
        <v>336</v>
      </c>
      <c r="C36" s="313"/>
      <c r="D36" s="313"/>
      <c r="E36" s="535" t="s">
        <v>708</v>
      </c>
    </row>
    <row r="37" spans="1:5" s="322" customFormat="1" ht="12" customHeight="1">
      <c r="A37" s="274" t="s">
        <v>68</v>
      </c>
      <c r="B37" s="324" t="s">
        <v>337</v>
      </c>
      <c r="C37" s="313"/>
      <c r="D37" s="313"/>
      <c r="E37" s="535" t="s">
        <v>709</v>
      </c>
    </row>
    <row r="38" spans="1:5" s="322" customFormat="1" ht="12" customHeight="1">
      <c r="A38" s="274" t="s">
        <v>127</v>
      </c>
      <c r="B38" s="324" t="s">
        <v>338</v>
      </c>
      <c r="C38" s="313"/>
      <c r="D38" s="313"/>
      <c r="E38" s="535" t="s">
        <v>710</v>
      </c>
    </row>
    <row r="39" spans="1:5" s="322" customFormat="1" ht="12" customHeight="1">
      <c r="A39" s="274" t="s">
        <v>128</v>
      </c>
      <c r="B39" s="324" t="s">
        <v>339</v>
      </c>
      <c r="C39" s="313"/>
      <c r="D39" s="313"/>
      <c r="E39" s="535" t="s">
        <v>711</v>
      </c>
    </row>
    <row r="40" spans="1:5" s="322" customFormat="1" ht="12" customHeight="1">
      <c r="A40" s="274" t="s">
        <v>129</v>
      </c>
      <c r="B40" s="324" t="s">
        <v>340</v>
      </c>
      <c r="C40" s="313"/>
      <c r="D40" s="313"/>
      <c r="E40" s="535" t="s">
        <v>712</v>
      </c>
    </row>
    <row r="41" spans="1:5" s="322" customFormat="1" ht="12" customHeight="1">
      <c r="A41" s="274" t="s">
        <v>130</v>
      </c>
      <c r="B41" s="324" t="s">
        <v>341</v>
      </c>
      <c r="C41" s="313"/>
      <c r="D41" s="313"/>
      <c r="E41" s="535" t="s">
        <v>713</v>
      </c>
    </row>
    <row r="42" spans="1:5" s="322" customFormat="1" ht="12" customHeight="1">
      <c r="A42" s="274" t="s">
        <v>131</v>
      </c>
      <c r="B42" s="324" t="s">
        <v>342</v>
      </c>
      <c r="C42" s="313"/>
      <c r="D42" s="313"/>
      <c r="E42" s="535" t="s">
        <v>714</v>
      </c>
    </row>
    <row r="43" spans="1:5" s="322" customFormat="1" ht="12" customHeight="1">
      <c r="A43" s="274" t="s">
        <v>343</v>
      </c>
      <c r="B43" s="324" t="s">
        <v>344</v>
      </c>
      <c r="C43" s="316"/>
      <c r="D43" s="316"/>
      <c r="E43" s="535" t="s">
        <v>715</v>
      </c>
    </row>
    <row r="44" spans="1:5" s="322" customFormat="1" ht="12" customHeight="1" thickBot="1">
      <c r="A44" s="276" t="s">
        <v>345</v>
      </c>
      <c r="B44" s="325" t="s">
        <v>346</v>
      </c>
      <c r="C44" s="317"/>
      <c r="D44" s="317"/>
      <c r="E44" s="535" t="s">
        <v>716</v>
      </c>
    </row>
    <row r="45" spans="1:5" s="322" customFormat="1" ht="12" customHeight="1" thickBot="1">
      <c r="A45" s="280" t="s">
        <v>12</v>
      </c>
      <c r="B45" s="281" t="s">
        <v>347</v>
      </c>
      <c r="C45" s="312">
        <v>0</v>
      </c>
      <c r="D45" s="312">
        <v>0</v>
      </c>
      <c r="E45" s="535" t="s">
        <v>717</v>
      </c>
    </row>
    <row r="46" spans="1:5" s="322" customFormat="1" ht="12" customHeight="1">
      <c r="A46" s="275" t="s">
        <v>69</v>
      </c>
      <c r="B46" s="323" t="s">
        <v>348</v>
      </c>
      <c r="C46" s="333">
        <v>0</v>
      </c>
      <c r="D46" s="333">
        <v>0</v>
      </c>
      <c r="E46" s="535" t="s">
        <v>718</v>
      </c>
    </row>
    <row r="47" spans="1:5" s="322" customFormat="1" ht="12" customHeight="1">
      <c r="A47" s="274" t="s">
        <v>70</v>
      </c>
      <c r="B47" s="324" t="s">
        <v>349</v>
      </c>
      <c r="C47" s="316">
        <v>0</v>
      </c>
      <c r="D47" s="316">
        <v>0</v>
      </c>
      <c r="E47" s="535" t="s">
        <v>719</v>
      </c>
    </row>
    <row r="48" spans="1:5" s="322" customFormat="1" ht="12" customHeight="1">
      <c r="A48" s="274" t="s">
        <v>350</v>
      </c>
      <c r="B48" s="324" t="s">
        <v>351</v>
      </c>
      <c r="C48" s="316">
        <v>0</v>
      </c>
      <c r="D48" s="316">
        <v>0</v>
      </c>
      <c r="E48" s="535" t="s">
        <v>720</v>
      </c>
    </row>
    <row r="49" spans="1:5" s="322" customFormat="1" ht="12" customHeight="1">
      <c r="A49" s="274" t="s">
        <v>352</v>
      </c>
      <c r="B49" s="324" t="s">
        <v>353</v>
      </c>
      <c r="C49" s="316">
        <v>0</v>
      </c>
      <c r="D49" s="316">
        <v>0</v>
      </c>
      <c r="E49" s="535" t="s">
        <v>721</v>
      </c>
    </row>
    <row r="50" spans="1:5" s="322" customFormat="1" ht="12" customHeight="1" thickBot="1">
      <c r="A50" s="276" t="s">
        <v>354</v>
      </c>
      <c r="B50" s="325" t="s">
        <v>355</v>
      </c>
      <c r="C50" s="317">
        <v>0</v>
      </c>
      <c r="D50" s="317">
        <v>0</v>
      </c>
      <c r="E50" s="535" t="s">
        <v>722</v>
      </c>
    </row>
    <row r="51" spans="1:5" s="322" customFormat="1" ht="17.25" customHeight="1" thickBot="1">
      <c r="A51" s="280" t="s">
        <v>132</v>
      </c>
      <c r="B51" s="281" t="s">
        <v>356</v>
      </c>
      <c r="C51" s="312">
        <v>0</v>
      </c>
      <c r="D51" s="312">
        <v>0</v>
      </c>
      <c r="E51" s="535" t="s">
        <v>723</v>
      </c>
    </row>
    <row r="52" spans="1:5" s="322" customFormat="1" ht="12" customHeight="1">
      <c r="A52" s="275" t="s">
        <v>71</v>
      </c>
      <c r="B52" s="323" t="s">
        <v>357</v>
      </c>
      <c r="C52" s="314"/>
      <c r="D52" s="314"/>
      <c r="E52" s="535" t="s">
        <v>724</v>
      </c>
    </row>
    <row r="53" spans="1:5" s="322" customFormat="1" ht="12" customHeight="1">
      <c r="A53" s="274" t="s">
        <v>72</v>
      </c>
      <c r="B53" s="324" t="s">
        <v>358</v>
      </c>
      <c r="C53" s="313"/>
      <c r="D53" s="313"/>
      <c r="E53" s="535" t="s">
        <v>725</v>
      </c>
    </row>
    <row r="54" spans="1:5" s="322" customFormat="1" ht="12" customHeight="1">
      <c r="A54" s="274" t="s">
        <v>359</v>
      </c>
      <c r="B54" s="324" t="s">
        <v>360</v>
      </c>
      <c r="C54" s="313"/>
      <c r="D54" s="313"/>
      <c r="E54" s="535" t="s">
        <v>726</v>
      </c>
    </row>
    <row r="55" spans="1:5" s="322" customFormat="1" ht="12" customHeight="1" thickBot="1">
      <c r="A55" s="276" t="s">
        <v>361</v>
      </c>
      <c r="B55" s="325" t="s">
        <v>362</v>
      </c>
      <c r="C55" s="315"/>
      <c r="D55" s="315"/>
      <c r="E55" s="535" t="s">
        <v>727</v>
      </c>
    </row>
    <row r="56" spans="1:5" s="322" customFormat="1" ht="12" customHeight="1" thickBot="1">
      <c r="A56" s="280" t="s">
        <v>14</v>
      </c>
      <c r="B56" s="302" t="s">
        <v>363</v>
      </c>
      <c r="C56" s="312"/>
      <c r="D56" s="312"/>
      <c r="E56" s="535" t="s">
        <v>728</v>
      </c>
    </row>
    <row r="57" spans="1:5" s="322" customFormat="1" ht="12" customHeight="1">
      <c r="A57" s="275" t="s">
        <v>133</v>
      </c>
      <c r="B57" s="323" t="s">
        <v>364</v>
      </c>
      <c r="C57" s="316"/>
      <c r="D57" s="316"/>
      <c r="E57" s="535" t="s">
        <v>729</v>
      </c>
    </row>
    <row r="58" spans="1:5" s="322" customFormat="1" ht="12" customHeight="1">
      <c r="A58" s="274" t="s">
        <v>134</v>
      </c>
      <c r="B58" s="324" t="s">
        <v>365</v>
      </c>
      <c r="C58" s="316"/>
      <c r="D58" s="316"/>
      <c r="E58" s="535" t="s">
        <v>730</v>
      </c>
    </row>
    <row r="59" spans="1:5" s="322" customFormat="1" ht="12" customHeight="1">
      <c r="A59" s="274" t="s">
        <v>163</v>
      </c>
      <c r="B59" s="324" t="s">
        <v>366</v>
      </c>
      <c r="C59" s="316"/>
      <c r="D59" s="316"/>
      <c r="E59" s="535" t="s">
        <v>731</v>
      </c>
    </row>
    <row r="60" spans="1:5" s="322" customFormat="1" ht="12" customHeight="1" thickBot="1">
      <c r="A60" s="276" t="s">
        <v>367</v>
      </c>
      <c r="B60" s="325" t="s">
        <v>368</v>
      </c>
      <c r="C60" s="316"/>
      <c r="D60" s="316"/>
      <c r="E60" s="535" t="s">
        <v>732</v>
      </c>
    </row>
    <row r="61" spans="1:5" s="322" customFormat="1" ht="12" customHeight="1" thickBot="1">
      <c r="A61" s="280" t="s">
        <v>15</v>
      </c>
      <c r="B61" s="281" t="s">
        <v>369</v>
      </c>
      <c r="C61" s="318">
        <f>SUM(C56,C51,C45,C34,C27,C20,C13,C6)</f>
        <v>11500</v>
      </c>
      <c r="D61" s="318">
        <f>SUM(D56,D51,D45,D34,D27,D20,D13,D6)</f>
        <v>20337</v>
      </c>
      <c r="E61" s="535" t="s">
        <v>733</v>
      </c>
    </row>
    <row r="62" spans="1:5" s="322" customFormat="1" ht="12" customHeight="1" thickBot="1">
      <c r="A62" s="334" t="s">
        <v>370</v>
      </c>
      <c r="B62" s="302" t="s">
        <v>371</v>
      </c>
      <c r="C62" s="312"/>
      <c r="D62" s="312"/>
      <c r="E62" s="535" t="s">
        <v>734</v>
      </c>
    </row>
    <row r="63" spans="1:5" s="322" customFormat="1" ht="12" customHeight="1">
      <c r="A63" s="275" t="s">
        <v>372</v>
      </c>
      <c r="B63" s="323" t="s">
        <v>373</v>
      </c>
      <c r="C63" s="316"/>
      <c r="D63" s="316"/>
      <c r="E63" s="535" t="s">
        <v>735</v>
      </c>
    </row>
    <row r="64" spans="1:5" s="322" customFormat="1" ht="12" customHeight="1">
      <c r="A64" s="274" t="s">
        <v>374</v>
      </c>
      <c r="B64" s="324" t="s">
        <v>375</v>
      </c>
      <c r="C64" s="316"/>
      <c r="D64" s="316"/>
      <c r="E64" s="535" t="s">
        <v>736</v>
      </c>
    </row>
    <row r="65" spans="1:5" s="322" customFormat="1" ht="12" customHeight="1" thickBot="1">
      <c r="A65" s="276" t="s">
        <v>376</v>
      </c>
      <c r="B65" s="262" t="s">
        <v>421</v>
      </c>
      <c r="C65" s="316"/>
      <c r="D65" s="316"/>
      <c r="E65" s="535" t="s">
        <v>737</v>
      </c>
    </row>
    <row r="66" spans="1:5" s="322" customFormat="1" ht="12" customHeight="1" thickBot="1">
      <c r="A66" s="334" t="s">
        <v>378</v>
      </c>
      <c r="B66" s="302" t="s">
        <v>379</v>
      </c>
      <c r="C66" s="312"/>
      <c r="D66" s="312"/>
      <c r="E66" s="535" t="s">
        <v>738</v>
      </c>
    </row>
    <row r="67" spans="1:5" s="322" customFormat="1" ht="13.5" customHeight="1">
      <c r="A67" s="275" t="s">
        <v>110</v>
      </c>
      <c r="B67" s="323" t="s">
        <v>380</v>
      </c>
      <c r="C67" s="316">
        <v>0</v>
      </c>
      <c r="D67" s="316">
        <v>0</v>
      </c>
      <c r="E67" s="535" t="s">
        <v>739</v>
      </c>
    </row>
    <row r="68" spans="1:5" s="322" customFormat="1" ht="12" customHeight="1">
      <c r="A68" s="274" t="s">
        <v>111</v>
      </c>
      <c r="B68" s="324" t="s">
        <v>381</v>
      </c>
      <c r="C68" s="316">
        <v>0</v>
      </c>
      <c r="D68" s="316">
        <v>0</v>
      </c>
      <c r="E68" s="535" t="s">
        <v>740</v>
      </c>
    </row>
    <row r="69" spans="1:5" s="322" customFormat="1" ht="12" customHeight="1">
      <c r="A69" s="274" t="s">
        <v>382</v>
      </c>
      <c r="B69" s="324" t="s">
        <v>383</v>
      </c>
      <c r="C69" s="316">
        <v>0</v>
      </c>
      <c r="D69" s="316">
        <v>0</v>
      </c>
      <c r="E69" s="535" t="s">
        <v>741</v>
      </c>
    </row>
    <row r="70" spans="1:5" s="322" customFormat="1" ht="12" customHeight="1" thickBot="1">
      <c r="A70" s="276" t="s">
        <v>384</v>
      </c>
      <c r="B70" s="325" t="s">
        <v>385</v>
      </c>
      <c r="C70" s="316"/>
      <c r="D70" s="316"/>
      <c r="E70" s="535" t="s">
        <v>742</v>
      </c>
    </row>
    <row r="71" spans="1:5" s="322" customFormat="1" ht="12" customHeight="1" thickBot="1">
      <c r="A71" s="334" t="s">
        <v>386</v>
      </c>
      <c r="B71" s="302" t="s">
        <v>387</v>
      </c>
      <c r="C71" s="312"/>
      <c r="D71" s="312"/>
      <c r="E71" s="535" t="s">
        <v>743</v>
      </c>
    </row>
    <row r="72" spans="1:5" s="322" customFormat="1" ht="12" customHeight="1">
      <c r="A72" s="275" t="s">
        <v>388</v>
      </c>
      <c r="B72" s="323" t="s">
        <v>389</v>
      </c>
      <c r="C72" s="316"/>
      <c r="D72" s="316"/>
      <c r="E72" s="535" t="s">
        <v>744</v>
      </c>
    </row>
    <row r="73" spans="1:5" s="322" customFormat="1" ht="12" customHeight="1" thickBot="1">
      <c r="A73" s="276" t="s">
        <v>390</v>
      </c>
      <c r="B73" s="325" t="s">
        <v>391</v>
      </c>
      <c r="C73" s="316"/>
      <c r="D73" s="316"/>
      <c r="E73" s="535" t="s">
        <v>745</v>
      </c>
    </row>
    <row r="74" spans="1:5" s="322" customFormat="1" ht="12" customHeight="1" thickBot="1">
      <c r="A74" s="334" t="s">
        <v>392</v>
      </c>
      <c r="B74" s="302" t="s">
        <v>393</v>
      </c>
      <c r="C74" s="312"/>
      <c r="D74" s="312"/>
      <c r="E74" s="535" t="s">
        <v>746</v>
      </c>
    </row>
    <row r="75" spans="1:5" s="322" customFormat="1" ht="12" customHeight="1">
      <c r="A75" s="275" t="s">
        <v>394</v>
      </c>
      <c r="B75" s="323" t="s">
        <v>395</v>
      </c>
      <c r="C75" s="316"/>
      <c r="D75" s="316"/>
      <c r="E75" s="535" t="s">
        <v>747</v>
      </c>
    </row>
    <row r="76" spans="1:5" s="322" customFormat="1" ht="12" customHeight="1">
      <c r="A76" s="274" t="s">
        <v>396</v>
      </c>
      <c r="B76" s="324" t="s">
        <v>397</v>
      </c>
      <c r="C76" s="316"/>
      <c r="D76" s="316"/>
      <c r="E76" s="535" t="s">
        <v>748</v>
      </c>
    </row>
    <row r="77" spans="1:5" s="322" customFormat="1" ht="12" customHeight="1" thickBot="1">
      <c r="A77" s="276" t="s">
        <v>398</v>
      </c>
      <c r="B77" s="304" t="s">
        <v>399</v>
      </c>
      <c r="C77" s="316"/>
      <c r="D77" s="316"/>
      <c r="E77" s="535" t="s">
        <v>749</v>
      </c>
    </row>
    <row r="78" spans="1:5" s="322" customFormat="1" ht="12" customHeight="1" thickBot="1">
      <c r="A78" s="334" t="s">
        <v>400</v>
      </c>
      <c r="B78" s="302" t="s">
        <v>401</v>
      </c>
      <c r="C78" s="312"/>
      <c r="D78" s="312"/>
      <c r="E78" s="535" t="s">
        <v>750</v>
      </c>
    </row>
    <row r="79" spans="1:5" s="322" customFormat="1" ht="12" customHeight="1">
      <c r="A79" s="326" t="s">
        <v>402</v>
      </c>
      <c r="B79" s="323" t="s">
        <v>403</v>
      </c>
      <c r="C79" s="316"/>
      <c r="D79" s="316"/>
      <c r="E79" s="535" t="s">
        <v>751</v>
      </c>
    </row>
    <row r="80" spans="1:5" s="322" customFormat="1" ht="12" customHeight="1">
      <c r="A80" s="327" t="s">
        <v>404</v>
      </c>
      <c r="B80" s="324" t="s">
        <v>405</v>
      </c>
      <c r="C80" s="316"/>
      <c r="D80" s="316"/>
      <c r="E80" s="535" t="s">
        <v>752</v>
      </c>
    </row>
    <row r="81" spans="1:5" s="322" customFormat="1" ht="12" customHeight="1">
      <c r="A81" s="327" t="s">
        <v>406</v>
      </c>
      <c r="B81" s="324" t="s">
        <v>407</v>
      </c>
      <c r="C81" s="316"/>
      <c r="D81" s="316"/>
      <c r="E81" s="535" t="s">
        <v>753</v>
      </c>
    </row>
    <row r="82" spans="1:5" s="322" customFormat="1" ht="12" customHeight="1" thickBot="1">
      <c r="A82" s="335" t="s">
        <v>408</v>
      </c>
      <c r="B82" s="304" t="s">
        <v>409</v>
      </c>
      <c r="C82" s="316"/>
      <c r="D82" s="316"/>
      <c r="E82" s="535" t="s">
        <v>754</v>
      </c>
    </row>
    <row r="83" spans="1:5" s="322" customFormat="1" ht="12" customHeight="1" thickBot="1">
      <c r="A83" s="334" t="s">
        <v>410</v>
      </c>
      <c r="B83" s="302" t="s">
        <v>411</v>
      </c>
      <c r="C83" s="337"/>
      <c r="D83" s="337"/>
      <c r="E83" s="535" t="s">
        <v>755</v>
      </c>
    </row>
    <row r="84" spans="1:5" s="322" customFormat="1" ht="12" customHeight="1" thickBot="1">
      <c r="A84" s="334" t="s">
        <v>412</v>
      </c>
      <c r="B84" s="260" t="s">
        <v>413</v>
      </c>
      <c r="C84" s="318"/>
      <c r="D84" s="318"/>
      <c r="E84" s="535" t="s">
        <v>756</v>
      </c>
    </row>
    <row r="85" spans="1:5" s="322" customFormat="1" ht="12" customHeight="1" thickBot="1">
      <c r="A85" s="336" t="s">
        <v>414</v>
      </c>
      <c r="B85" s="263" t="s">
        <v>415</v>
      </c>
      <c r="C85" s="318">
        <f>SUM(C84,C61)</f>
        <v>11500</v>
      </c>
      <c r="D85" s="318">
        <f t="shared" ref="D85" si="1">SUM(D84,D61)</f>
        <v>20337</v>
      </c>
      <c r="E85" s="535" t="s">
        <v>757</v>
      </c>
    </row>
    <row r="86" spans="1:5" s="322" customFormat="1" ht="12" customHeight="1">
      <c r="A86" s="258"/>
      <c r="B86" s="258"/>
      <c r="C86" s="259"/>
      <c r="D86" s="259"/>
      <c r="E86" s="535"/>
    </row>
    <row r="87" spans="1:5" ht="16.5" customHeight="1">
      <c r="A87" s="639" t="s">
        <v>36</v>
      </c>
      <c r="B87" s="639"/>
      <c r="C87" s="639"/>
      <c r="D87" s="639"/>
      <c r="E87" s="533"/>
    </row>
    <row r="88" spans="1:5" s="328" customFormat="1" ht="16.5" customHeight="1" thickBot="1">
      <c r="A88" s="47" t="s">
        <v>114</v>
      </c>
      <c r="B88" s="47"/>
      <c r="C88" s="289"/>
      <c r="D88" s="289"/>
      <c r="E88" s="536"/>
    </row>
    <row r="89" spans="1:5" s="328" customFormat="1" ht="16.5" customHeight="1">
      <c r="A89" s="640" t="s">
        <v>61</v>
      </c>
      <c r="B89" s="642" t="s">
        <v>183</v>
      </c>
      <c r="C89" s="644" t="str">
        <f>+C3</f>
        <v>2014. évi</v>
      </c>
      <c r="D89" s="644"/>
      <c r="E89" s="536"/>
    </row>
    <row r="90" spans="1:5" ht="38.1" customHeight="1" thickBot="1">
      <c r="A90" s="641"/>
      <c r="B90" s="643"/>
      <c r="C90" s="48" t="s">
        <v>184</v>
      </c>
      <c r="D90" s="48" t="s">
        <v>189</v>
      </c>
      <c r="E90" s="533"/>
    </row>
    <row r="91" spans="1:5" s="321" customFormat="1" ht="12" customHeight="1" thickBot="1">
      <c r="A91" s="285" t="s">
        <v>416</v>
      </c>
      <c r="B91" s="286" t="s">
        <v>417</v>
      </c>
      <c r="C91" s="286" t="s">
        <v>418</v>
      </c>
      <c r="D91" s="286" t="s">
        <v>419</v>
      </c>
      <c r="E91" s="534"/>
    </row>
    <row r="92" spans="1:5" ht="12" customHeight="1" thickBot="1">
      <c r="A92" s="282" t="s">
        <v>7</v>
      </c>
      <c r="B92" s="284" t="s">
        <v>422</v>
      </c>
      <c r="C92" s="311">
        <f>SUM(C96)</f>
        <v>14638</v>
      </c>
      <c r="D92" s="311">
        <f t="shared" ref="D92" si="2">SUM(D96)</f>
        <v>16501</v>
      </c>
      <c r="E92" s="533" t="s">
        <v>678</v>
      </c>
    </row>
    <row r="93" spans="1:5" ht="12" customHeight="1">
      <c r="A93" s="277" t="s">
        <v>73</v>
      </c>
      <c r="B93" s="270" t="s">
        <v>37</v>
      </c>
      <c r="C93" s="99"/>
      <c r="D93" s="99"/>
      <c r="E93" s="533" t="s">
        <v>679</v>
      </c>
    </row>
    <row r="94" spans="1:5" ht="12" customHeight="1">
      <c r="A94" s="274" t="s">
        <v>74</v>
      </c>
      <c r="B94" s="268" t="s">
        <v>135</v>
      </c>
      <c r="C94" s="313"/>
      <c r="D94" s="313"/>
      <c r="E94" s="533" t="s">
        <v>680</v>
      </c>
    </row>
    <row r="95" spans="1:5" ht="12" customHeight="1">
      <c r="A95" s="274" t="s">
        <v>75</v>
      </c>
      <c r="B95" s="268" t="s">
        <v>102</v>
      </c>
      <c r="C95" s="315"/>
      <c r="D95" s="315"/>
      <c r="E95" s="533" t="s">
        <v>681</v>
      </c>
    </row>
    <row r="96" spans="1:5" ht="12" customHeight="1">
      <c r="A96" s="274" t="s">
        <v>76</v>
      </c>
      <c r="B96" s="271" t="s">
        <v>136</v>
      </c>
      <c r="C96" s="315">
        <v>14638</v>
      </c>
      <c r="D96" s="315">
        <v>16501</v>
      </c>
      <c r="E96" s="533" t="s">
        <v>682</v>
      </c>
    </row>
    <row r="97" spans="1:5" ht="12" customHeight="1">
      <c r="A97" s="274" t="s">
        <v>85</v>
      </c>
      <c r="B97" s="279" t="s">
        <v>137</v>
      </c>
      <c r="C97" s="315"/>
      <c r="D97" s="315"/>
      <c r="E97" s="533" t="s">
        <v>683</v>
      </c>
    </row>
    <row r="98" spans="1:5" ht="12" customHeight="1">
      <c r="A98" s="274" t="s">
        <v>77</v>
      </c>
      <c r="B98" s="268" t="s">
        <v>423</v>
      </c>
      <c r="C98" s="315"/>
      <c r="D98" s="315"/>
      <c r="E98" s="533" t="s">
        <v>684</v>
      </c>
    </row>
    <row r="99" spans="1:5" ht="12" customHeight="1">
      <c r="A99" s="274" t="s">
        <v>78</v>
      </c>
      <c r="B99" s="291" t="s">
        <v>424</v>
      </c>
      <c r="C99" s="315"/>
      <c r="D99" s="315"/>
      <c r="E99" s="533" t="s">
        <v>685</v>
      </c>
    </row>
    <row r="100" spans="1:5" ht="12" customHeight="1">
      <c r="A100" s="274" t="s">
        <v>86</v>
      </c>
      <c r="B100" s="292" t="s">
        <v>425</v>
      </c>
      <c r="C100" s="315"/>
      <c r="D100" s="315"/>
      <c r="E100" s="533" t="s">
        <v>686</v>
      </c>
    </row>
    <row r="101" spans="1:5" ht="12" customHeight="1">
      <c r="A101" s="274" t="s">
        <v>87</v>
      </c>
      <c r="B101" s="292" t="s">
        <v>426</v>
      </c>
      <c r="C101" s="315"/>
      <c r="D101" s="315"/>
      <c r="E101" s="533" t="s">
        <v>687</v>
      </c>
    </row>
    <row r="102" spans="1:5" ht="12" customHeight="1">
      <c r="A102" s="274" t="s">
        <v>88</v>
      </c>
      <c r="B102" s="291" t="s">
        <v>427</v>
      </c>
      <c r="C102" s="315"/>
      <c r="D102" s="315"/>
      <c r="E102" s="533" t="s">
        <v>688</v>
      </c>
    </row>
    <row r="103" spans="1:5" ht="12" customHeight="1">
      <c r="A103" s="274" t="s">
        <v>89</v>
      </c>
      <c r="B103" s="291" t="s">
        <v>428</v>
      </c>
      <c r="C103" s="315"/>
      <c r="D103" s="315"/>
      <c r="E103" s="533" t="s">
        <v>689</v>
      </c>
    </row>
    <row r="104" spans="1:5" ht="12" customHeight="1">
      <c r="A104" s="274" t="s">
        <v>91</v>
      </c>
      <c r="B104" s="292" t="s">
        <v>429</v>
      </c>
      <c r="C104" s="315"/>
      <c r="D104" s="315"/>
      <c r="E104" s="533" t="s">
        <v>690</v>
      </c>
    </row>
    <row r="105" spans="1:5" ht="12" customHeight="1">
      <c r="A105" s="273" t="s">
        <v>138</v>
      </c>
      <c r="B105" s="293" t="s">
        <v>430</v>
      </c>
      <c r="C105" s="315"/>
      <c r="D105" s="315"/>
      <c r="E105" s="533" t="s">
        <v>691</v>
      </c>
    </row>
    <row r="106" spans="1:5" ht="12" customHeight="1">
      <c r="A106" s="274" t="s">
        <v>431</v>
      </c>
      <c r="B106" s="293" t="s">
        <v>432</v>
      </c>
      <c r="C106" s="315"/>
      <c r="D106" s="315"/>
      <c r="E106" s="533" t="s">
        <v>692</v>
      </c>
    </row>
    <row r="107" spans="1:5" ht="12" customHeight="1" thickBot="1">
      <c r="A107" s="278" t="s">
        <v>433</v>
      </c>
      <c r="B107" s="294" t="s">
        <v>434</v>
      </c>
      <c r="C107" s="100"/>
      <c r="D107" s="100"/>
      <c r="E107" s="533" t="s">
        <v>693</v>
      </c>
    </row>
    <row r="108" spans="1:5" ht="12" customHeight="1" thickBot="1">
      <c r="A108" s="280" t="s">
        <v>8</v>
      </c>
      <c r="B108" s="283" t="s">
        <v>435</v>
      </c>
      <c r="C108" s="312"/>
      <c r="D108" s="312"/>
      <c r="E108" s="533" t="s">
        <v>694</v>
      </c>
    </row>
    <row r="109" spans="1:5" ht="12" customHeight="1">
      <c r="A109" s="275" t="s">
        <v>79</v>
      </c>
      <c r="B109" s="268" t="s">
        <v>161</v>
      </c>
      <c r="C109" s="314"/>
      <c r="D109" s="314"/>
      <c r="E109" s="533" t="s">
        <v>695</v>
      </c>
    </row>
    <row r="110" spans="1:5" ht="12" customHeight="1">
      <c r="A110" s="275" t="s">
        <v>80</v>
      </c>
      <c r="B110" s="272" t="s">
        <v>436</v>
      </c>
      <c r="C110" s="314"/>
      <c r="D110" s="314"/>
      <c r="E110" s="533" t="s">
        <v>696</v>
      </c>
    </row>
    <row r="111" spans="1:5">
      <c r="A111" s="275" t="s">
        <v>81</v>
      </c>
      <c r="B111" s="272" t="s">
        <v>139</v>
      </c>
      <c r="C111" s="313"/>
      <c r="D111" s="313"/>
      <c r="E111" s="533" t="s">
        <v>697</v>
      </c>
    </row>
    <row r="112" spans="1:5" ht="12" customHeight="1">
      <c r="A112" s="275" t="s">
        <v>82</v>
      </c>
      <c r="B112" s="272" t="s">
        <v>437</v>
      </c>
      <c r="C112" s="313"/>
      <c r="D112" s="313"/>
      <c r="E112" s="533" t="s">
        <v>698</v>
      </c>
    </row>
    <row r="113" spans="1:5" ht="12" customHeight="1">
      <c r="A113" s="275" t="s">
        <v>83</v>
      </c>
      <c r="B113" s="304" t="s">
        <v>164</v>
      </c>
      <c r="C113" s="313"/>
      <c r="D113" s="313"/>
      <c r="E113" s="533" t="s">
        <v>699</v>
      </c>
    </row>
    <row r="114" spans="1:5" ht="21.75" customHeight="1">
      <c r="A114" s="275" t="s">
        <v>90</v>
      </c>
      <c r="B114" s="303" t="s">
        <v>438</v>
      </c>
      <c r="C114" s="313"/>
      <c r="D114" s="313"/>
      <c r="E114" s="533" t="s">
        <v>700</v>
      </c>
    </row>
    <row r="115" spans="1:5" ht="24" customHeight="1">
      <c r="A115" s="275" t="s">
        <v>92</v>
      </c>
      <c r="B115" s="319" t="s">
        <v>439</v>
      </c>
      <c r="C115" s="313"/>
      <c r="D115" s="313"/>
      <c r="E115" s="533" t="s">
        <v>701</v>
      </c>
    </row>
    <row r="116" spans="1:5" ht="12" customHeight="1">
      <c r="A116" s="275" t="s">
        <v>140</v>
      </c>
      <c r="B116" s="292" t="s">
        <v>426</v>
      </c>
      <c r="C116" s="313"/>
      <c r="D116" s="313"/>
      <c r="E116" s="533" t="s">
        <v>702</v>
      </c>
    </row>
    <row r="117" spans="1:5" ht="12" customHeight="1">
      <c r="A117" s="275" t="s">
        <v>141</v>
      </c>
      <c r="B117" s="292" t="s">
        <v>440</v>
      </c>
      <c r="C117" s="313"/>
      <c r="D117" s="313"/>
      <c r="E117" s="533" t="s">
        <v>703</v>
      </c>
    </row>
    <row r="118" spans="1:5" ht="12" customHeight="1">
      <c r="A118" s="275" t="s">
        <v>142</v>
      </c>
      <c r="B118" s="292" t="s">
        <v>441</v>
      </c>
      <c r="C118" s="313"/>
      <c r="D118" s="313"/>
      <c r="E118" s="533" t="s">
        <v>704</v>
      </c>
    </row>
    <row r="119" spans="1:5" s="339" customFormat="1" ht="12" customHeight="1">
      <c r="A119" s="275" t="s">
        <v>442</v>
      </c>
      <c r="B119" s="292" t="s">
        <v>429</v>
      </c>
      <c r="C119" s="313"/>
      <c r="D119" s="313"/>
      <c r="E119" s="533" t="s">
        <v>705</v>
      </c>
    </row>
    <row r="120" spans="1:5" ht="12" customHeight="1">
      <c r="A120" s="275" t="s">
        <v>443</v>
      </c>
      <c r="B120" s="292" t="s">
        <v>444</v>
      </c>
      <c r="C120" s="313"/>
      <c r="D120" s="313"/>
      <c r="E120" s="533" t="s">
        <v>706</v>
      </c>
    </row>
    <row r="121" spans="1:5" ht="12" customHeight="1" thickBot="1">
      <c r="A121" s="273" t="s">
        <v>445</v>
      </c>
      <c r="B121" s="292" t="s">
        <v>446</v>
      </c>
      <c r="C121" s="315"/>
      <c r="D121" s="315"/>
      <c r="E121" s="533" t="s">
        <v>707</v>
      </c>
    </row>
    <row r="122" spans="1:5" ht="12" customHeight="1" thickBot="1">
      <c r="A122" s="280" t="s">
        <v>9</v>
      </c>
      <c r="B122" s="288" t="s">
        <v>447</v>
      </c>
      <c r="C122" s="312"/>
      <c r="D122" s="312"/>
      <c r="E122" s="533" t="s">
        <v>708</v>
      </c>
    </row>
    <row r="123" spans="1:5" ht="12" customHeight="1">
      <c r="A123" s="275" t="s">
        <v>62</v>
      </c>
      <c r="B123" s="269" t="s">
        <v>47</v>
      </c>
      <c r="C123" s="314"/>
      <c r="D123" s="314"/>
      <c r="E123" s="533" t="s">
        <v>709</v>
      </c>
    </row>
    <row r="124" spans="1:5" ht="12" customHeight="1" thickBot="1">
      <c r="A124" s="276" t="s">
        <v>63</v>
      </c>
      <c r="B124" s="272" t="s">
        <v>48</v>
      </c>
      <c r="C124" s="315"/>
      <c r="D124" s="315"/>
      <c r="E124" s="533" t="s">
        <v>710</v>
      </c>
    </row>
    <row r="125" spans="1:5" ht="12" customHeight="1" thickBot="1">
      <c r="A125" s="280" t="s">
        <v>10</v>
      </c>
      <c r="B125" s="288" t="s">
        <v>448</v>
      </c>
      <c r="C125" s="312">
        <v>14638</v>
      </c>
      <c r="D125" s="312">
        <v>16501</v>
      </c>
      <c r="E125" s="533" t="s">
        <v>711</v>
      </c>
    </row>
    <row r="126" spans="1:5" ht="12" customHeight="1" thickBot="1">
      <c r="A126" s="280" t="s">
        <v>11</v>
      </c>
      <c r="B126" s="288" t="s">
        <v>449</v>
      </c>
      <c r="C126" s="312"/>
      <c r="D126" s="312"/>
      <c r="E126" s="533" t="s">
        <v>712</v>
      </c>
    </row>
    <row r="127" spans="1:5" ht="12" customHeight="1">
      <c r="A127" s="275" t="s">
        <v>66</v>
      </c>
      <c r="B127" s="269" t="s">
        <v>450</v>
      </c>
      <c r="C127" s="313"/>
      <c r="D127" s="313"/>
      <c r="E127" s="533" t="s">
        <v>713</v>
      </c>
    </row>
    <row r="128" spans="1:5" ht="12" customHeight="1">
      <c r="A128" s="275" t="s">
        <v>67</v>
      </c>
      <c r="B128" s="269" t="s">
        <v>451</v>
      </c>
      <c r="C128" s="313"/>
      <c r="D128" s="313"/>
      <c r="E128" s="533" t="s">
        <v>714</v>
      </c>
    </row>
    <row r="129" spans="1:8" ht="12" customHeight="1" thickBot="1">
      <c r="A129" s="273" t="s">
        <v>68</v>
      </c>
      <c r="B129" s="267" t="s">
        <v>452</v>
      </c>
      <c r="C129" s="313"/>
      <c r="D129" s="313"/>
      <c r="E129" s="533" t="s">
        <v>715</v>
      </c>
    </row>
    <row r="130" spans="1:8" ht="12" customHeight="1" thickBot="1">
      <c r="A130" s="280" t="s">
        <v>12</v>
      </c>
      <c r="B130" s="288" t="s">
        <v>453</v>
      </c>
      <c r="C130" s="312"/>
      <c r="D130" s="312"/>
      <c r="E130" s="533" t="s">
        <v>716</v>
      </c>
    </row>
    <row r="131" spans="1:8" ht="12" customHeight="1">
      <c r="A131" s="275" t="s">
        <v>69</v>
      </c>
      <c r="B131" s="269" t="s">
        <v>454</v>
      </c>
      <c r="C131" s="313"/>
      <c r="D131" s="313"/>
      <c r="E131" s="533" t="s">
        <v>717</v>
      </c>
    </row>
    <row r="132" spans="1:8" ht="12" customHeight="1">
      <c r="A132" s="275" t="s">
        <v>70</v>
      </c>
      <c r="B132" s="269" t="s">
        <v>455</v>
      </c>
      <c r="C132" s="313"/>
      <c r="D132" s="313"/>
      <c r="E132" s="533" t="s">
        <v>718</v>
      </c>
    </row>
    <row r="133" spans="1:8" ht="12" customHeight="1">
      <c r="A133" s="275" t="s">
        <v>350</v>
      </c>
      <c r="B133" s="269" t="s">
        <v>456</v>
      </c>
      <c r="C133" s="313"/>
      <c r="D133" s="313"/>
      <c r="E133" s="533" t="s">
        <v>719</v>
      </c>
    </row>
    <row r="134" spans="1:8" ht="12" customHeight="1" thickBot="1">
      <c r="A134" s="273" t="s">
        <v>352</v>
      </c>
      <c r="B134" s="267" t="s">
        <v>457</v>
      </c>
      <c r="C134" s="313"/>
      <c r="D134" s="313"/>
      <c r="E134" s="533" t="s">
        <v>720</v>
      </c>
    </row>
    <row r="135" spans="1:8" ht="12" customHeight="1" thickBot="1">
      <c r="A135" s="280" t="s">
        <v>13</v>
      </c>
      <c r="B135" s="288" t="s">
        <v>458</v>
      </c>
      <c r="C135" s="318"/>
      <c r="D135" s="318"/>
      <c r="E135" s="533" t="s">
        <v>721</v>
      </c>
    </row>
    <row r="136" spans="1:8" ht="12" customHeight="1">
      <c r="A136" s="275" t="s">
        <v>71</v>
      </c>
      <c r="B136" s="269" t="s">
        <v>459</v>
      </c>
      <c r="C136" s="313"/>
      <c r="D136" s="313"/>
      <c r="E136" s="533" t="s">
        <v>722</v>
      </c>
    </row>
    <row r="137" spans="1:8" ht="12" customHeight="1">
      <c r="A137" s="275" t="s">
        <v>72</v>
      </c>
      <c r="B137" s="269" t="s">
        <v>460</v>
      </c>
      <c r="C137" s="313"/>
      <c r="D137" s="313"/>
      <c r="E137" s="533" t="s">
        <v>723</v>
      </c>
    </row>
    <row r="138" spans="1:8" ht="12" customHeight="1">
      <c r="A138" s="275" t="s">
        <v>359</v>
      </c>
      <c r="B138" s="269" t="s">
        <v>461</v>
      </c>
      <c r="C138" s="313"/>
      <c r="D138" s="313"/>
      <c r="E138" s="533" t="s">
        <v>724</v>
      </c>
    </row>
    <row r="139" spans="1:8" ht="12" customHeight="1" thickBot="1">
      <c r="A139" s="273" t="s">
        <v>361</v>
      </c>
      <c r="B139" s="267" t="s">
        <v>462</v>
      </c>
      <c r="C139" s="313"/>
      <c r="D139" s="313"/>
      <c r="E139" s="533" t="s">
        <v>725</v>
      </c>
    </row>
    <row r="140" spans="1:8" ht="15" customHeight="1" thickBot="1">
      <c r="A140" s="280" t="s">
        <v>14</v>
      </c>
      <c r="B140" s="288" t="s">
        <v>463</v>
      </c>
      <c r="C140" s="101"/>
      <c r="D140" s="101"/>
      <c r="E140" s="533" t="s">
        <v>726</v>
      </c>
      <c r="F140" s="329"/>
      <c r="G140" s="329"/>
      <c r="H140" s="329"/>
    </row>
    <row r="141" spans="1:8" s="322" customFormat="1" ht="12.95" customHeight="1">
      <c r="A141" s="275" t="s">
        <v>133</v>
      </c>
      <c r="B141" s="269" t="s">
        <v>464</v>
      </c>
      <c r="C141" s="313"/>
      <c r="D141" s="313"/>
      <c r="E141" s="533" t="s">
        <v>727</v>
      </c>
    </row>
    <row r="142" spans="1:8" ht="12.75" customHeight="1">
      <c r="A142" s="275" t="s">
        <v>134</v>
      </c>
      <c r="B142" s="269" t="s">
        <v>465</v>
      </c>
      <c r="C142" s="313"/>
      <c r="D142" s="313"/>
      <c r="E142" s="533" t="s">
        <v>728</v>
      </c>
    </row>
    <row r="143" spans="1:8" ht="12.75" customHeight="1">
      <c r="A143" s="275" t="s">
        <v>163</v>
      </c>
      <c r="B143" s="269" t="s">
        <v>466</v>
      </c>
      <c r="C143" s="313">
        <v>0</v>
      </c>
      <c r="D143" s="313">
        <v>0</v>
      </c>
      <c r="E143" s="533" t="s">
        <v>729</v>
      </c>
    </row>
    <row r="144" spans="1:8" ht="12.75" customHeight="1" thickBot="1">
      <c r="A144" s="275" t="s">
        <v>367</v>
      </c>
      <c r="B144" s="269" t="s">
        <v>467</v>
      </c>
      <c r="C144" s="313">
        <v>0</v>
      </c>
      <c r="D144" s="313">
        <v>0</v>
      </c>
      <c r="E144" s="533" t="s">
        <v>730</v>
      </c>
    </row>
    <row r="145" spans="1:5" ht="16.5" thickBot="1">
      <c r="A145" s="280" t="s">
        <v>15</v>
      </c>
      <c r="B145" s="288" t="s">
        <v>468</v>
      </c>
      <c r="C145" s="264">
        <v>0</v>
      </c>
      <c r="D145" s="264">
        <v>0</v>
      </c>
      <c r="E145" s="533" t="s">
        <v>731</v>
      </c>
    </row>
    <row r="146" spans="1:5" ht="16.5" thickBot="1">
      <c r="A146" s="305" t="s">
        <v>16</v>
      </c>
      <c r="B146" s="308" t="s">
        <v>469</v>
      </c>
      <c r="C146" s="264">
        <v>14638</v>
      </c>
      <c r="D146" s="264">
        <v>16501</v>
      </c>
      <c r="E146" s="533" t="s">
        <v>732</v>
      </c>
    </row>
    <row r="148" spans="1:5" ht="18.75" customHeight="1">
      <c r="A148" s="638" t="s">
        <v>470</v>
      </c>
      <c r="B148" s="638"/>
      <c r="C148" s="638"/>
      <c r="D148" s="638"/>
    </row>
    <row r="149" spans="1:5" ht="13.5" customHeight="1" thickBot="1">
      <c r="A149" s="290" t="s">
        <v>115</v>
      </c>
      <c r="B149" s="290"/>
      <c r="C149" s="320"/>
    </row>
    <row r="150" spans="1:5" ht="21.75" thickBot="1">
      <c r="A150" s="280">
        <v>1</v>
      </c>
      <c r="B150" s="283" t="s">
        <v>471</v>
      </c>
      <c r="C150" s="306">
        <f>+C61-C125</f>
        <v>-3138</v>
      </c>
      <c r="D150" s="306">
        <f>+D61-D125</f>
        <v>3836</v>
      </c>
    </row>
    <row r="151" spans="1:5" ht="21.75" thickBot="1">
      <c r="A151" s="280" t="s">
        <v>8</v>
      </c>
      <c r="B151" s="283" t="s">
        <v>472</v>
      </c>
      <c r="C151" s="306">
        <f>+C84-C145</f>
        <v>0</v>
      </c>
      <c r="D151" s="306">
        <f>+D84-D145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09" customFormat="1" ht="12.75" customHeight="1">
      <c r="C161" s="310"/>
      <c r="D161" s="310"/>
      <c r="E161" s="320"/>
    </row>
  </sheetData>
  <mergeCells count="9">
    <mergeCell ref="A1:D1"/>
    <mergeCell ref="B89:B90"/>
    <mergeCell ref="A148:D148"/>
    <mergeCell ref="A89:A90"/>
    <mergeCell ref="C89:D89"/>
    <mergeCell ref="C3:D3"/>
    <mergeCell ref="B3:B4"/>
    <mergeCell ref="A3:A4"/>
    <mergeCell ref="A87:D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KÖLTSÉGVETÉS
ÁLLAMIGAZGATÁSI FELADATOK ÖSSZEVONT MÉRLEGE
&amp;R&amp;"Times New Roman CE,Félkövér dőlt"&amp;11 1.4. melléklet a 6/2015. (IV.30.) önkormányzati rendelethez</oddHeader>
  </headerFooter>
  <rowBreaks count="1" manualBreakCount="1">
    <brk id="86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30"/>
  <sheetViews>
    <sheetView view="pageLayout" topLeftCell="C19" zoomScaleSheetLayoutView="100" workbookViewId="0">
      <selection activeCell="H1" sqref="H1:H30"/>
    </sheetView>
  </sheetViews>
  <sheetFormatPr defaultRowHeight="12.75"/>
  <cols>
    <col min="1" max="1" width="6.83203125" style="10" customWidth="1"/>
    <col min="2" max="2" width="55.1640625" style="27" customWidth="1"/>
    <col min="3" max="4" width="16.33203125" style="10" customWidth="1"/>
    <col min="5" max="5" width="55.1640625" style="10" customWidth="1"/>
    <col min="6" max="7" width="16.33203125" style="10" customWidth="1"/>
    <col min="8" max="8" width="4.83203125" style="10" customWidth="1"/>
    <col min="9" max="9" width="9.33203125" style="537" hidden="1" customWidth="1"/>
    <col min="10" max="16384" width="9.33203125" style="10"/>
  </cols>
  <sheetData>
    <row r="1" spans="1:9" ht="39.75" customHeight="1">
      <c r="B1" s="349" t="s">
        <v>119</v>
      </c>
      <c r="C1" s="350"/>
      <c r="D1" s="350"/>
      <c r="E1" s="350"/>
      <c r="F1" s="350"/>
      <c r="G1" s="350"/>
      <c r="H1" s="646" t="s">
        <v>792</v>
      </c>
    </row>
    <row r="2" spans="1:9" ht="14.25" thickBot="1">
      <c r="F2" s="40"/>
      <c r="G2" s="40"/>
      <c r="H2" s="646"/>
    </row>
    <row r="3" spans="1:9" ht="18" customHeight="1" thickBot="1">
      <c r="A3" s="647" t="s">
        <v>61</v>
      </c>
      <c r="B3" s="374" t="s">
        <v>44</v>
      </c>
      <c r="C3" s="375"/>
      <c r="D3" s="375"/>
      <c r="E3" s="374" t="s">
        <v>45</v>
      </c>
      <c r="F3" s="376"/>
      <c r="G3" s="376"/>
      <c r="H3" s="646"/>
    </row>
    <row r="4" spans="1:9" s="351" customFormat="1" ht="35.25" customHeight="1" thickBot="1">
      <c r="A4" s="648"/>
      <c r="B4" s="28" t="s">
        <v>54</v>
      </c>
      <c r="C4" s="29" t="str">
        <f>+CONCATENATE(LEFT('1.1.sz.mell.'!C3,4),". évi eredeti előirányzat")</f>
        <v>2014. évi eredeti előirányzat</v>
      </c>
      <c r="D4" s="340" t="str">
        <f>+CONCATENATE(LEFT('1.1.sz.mell.'!C3,4),". évi módosított előirányzat")</f>
        <v>2014. évi módosított előirányzat</v>
      </c>
      <c r="E4" s="28" t="s">
        <v>54</v>
      </c>
      <c r="F4" s="29" t="str">
        <f>+C4</f>
        <v>2014. évi eredeti előirányzat</v>
      </c>
      <c r="G4" s="340" t="str">
        <f>+D4</f>
        <v>2014. évi módosított előirányzat</v>
      </c>
      <c r="H4" s="646"/>
      <c r="I4" s="538"/>
    </row>
    <row r="5" spans="1:9" s="352" customFormat="1" ht="12" customHeight="1" thickBot="1">
      <c r="A5" s="377" t="s">
        <v>416</v>
      </c>
      <c r="B5" s="378" t="s">
        <v>417</v>
      </c>
      <c r="C5" s="379" t="s">
        <v>418</v>
      </c>
      <c r="D5" s="379" t="s">
        <v>419</v>
      </c>
      <c r="E5" s="378" t="s">
        <v>497</v>
      </c>
      <c r="F5" s="379" t="s">
        <v>498</v>
      </c>
      <c r="G5" s="379" t="s">
        <v>499</v>
      </c>
      <c r="H5" s="646"/>
      <c r="I5" s="539"/>
    </row>
    <row r="6" spans="1:9" ht="15" customHeight="1">
      <c r="A6" s="353" t="s">
        <v>7</v>
      </c>
      <c r="B6" s="354" t="s">
        <v>473</v>
      </c>
      <c r="C6" s="343">
        <v>87587</v>
      </c>
      <c r="D6" s="343">
        <v>87819</v>
      </c>
      <c r="E6" s="354" t="s">
        <v>55</v>
      </c>
      <c r="F6" s="343">
        <v>49316</v>
      </c>
      <c r="G6" s="343">
        <v>60873</v>
      </c>
      <c r="H6" s="646"/>
      <c r="I6" s="537" t="s">
        <v>678</v>
      </c>
    </row>
    <row r="7" spans="1:9" ht="15" customHeight="1">
      <c r="A7" s="355" t="s">
        <v>8</v>
      </c>
      <c r="B7" s="356" t="s">
        <v>474</v>
      </c>
      <c r="C7" s="344">
        <v>9886</v>
      </c>
      <c r="D7" s="344">
        <v>25231</v>
      </c>
      <c r="E7" s="356" t="s">
        <v>135</v>
      </c>
      <c r="F7" s="344">
        <v>13027</v>
      </c>
      <c r="G7" s="344">
        <v>15209</v>
      </c>
      <c r="H7" s="646"/>
      <c r="I7" s="537" t="s">
        <v>679</v>
      </c>
    </row>
    <row r="8" spans="1:9" ht="15" customHeight="1">
      <c r="A8" s="355" t="s">
        <v>9</v>
      </c>
      <c r="B8" s="356" t="s">
        <v>475</v>
      </c>
      <c r="C8" s="344">
        <v>0</v>
      </c>
      <c r="D8" s="344">
        <v>0</v>
      </c>
      <c r="E8" s="356" t="s">
        <v>167</v>
      </c>
      <c r="F8" s="344">
        <v>48529</v>
      </c>
      <c r="G8" s="344">
        <v>51893</v>
      </c>
      <c r="H8" s="646"/>
      <c r="I8" s="537" t="s">
        <v>680</v>
      </c>
    </row>
    <row r="9" spans="1:9" ht="15" customHeight="1">
      <c r="A9" s="355" t="s">
        <v>10</v>
      </c>
      <c r="B9" s="356" t="s">
        <v>126</v>
      </c>
      <c r="C9" s="344">
        <v>19180</v>
      </c>
      <c r="D9" s="344">
        <v>17045</v>
      </c>
      <c r="E9" s="356" t="s">
        <v>136</v>
      </c>
      <c r="F9" s="344">
        <v>14638</v>
      </c>
      <c r="G9" s="344">
        <v>16501</v>
      </c>
      <c r="H9" s="646"/>
      <c r="I9" s="537" t="s">
        <v>681</v>
      </c>
    </row>
    <row r="10" spans="1:9" ht="15" customHeight="1">
      <c r="A10" s="355" t="s">
        <v>11</v>
      </c>
      <c r="B10" s="357" t="s">
        <v>476</v>
      </c>
      <c r="C10" s="344">
        <v>6443</v>
      </c>
      <c r="D10" s="344">
        <v>6593</v>
      </c>
      <c r="E10" s="356" t="s">
        <v>137</v>
      </c>
      <c r="F10" s="344">
        <v>5918</v>
      </c>
      <c r="G10" s="344">
        <v>10340</v>
      </c>
      <c r="H10" s="646"/>
      <c r="I10" s="537" t="s">
        <v>682</v>
      </c>
    </row>
    <row r="11" spans="1:9" ht="15" customHeight="1">
      <c r="A11" s="355" t="s">
        <v>12</v>
      </c>
      <c r="B11" s="356" t="s">
        <v>646</v>
      </c>
      <c r="C11" s="345">
        <v>0</v>
      </c>
      <c r="D11" s="345">
        <v>0</v>
      </c>
      <c r="E11" s="356" t="s">
        <v>38</v>
      </c>
      <c r="F11" s="344">
        <v>2531</v>
      </c>
      <c r="G11" s="344">
        <v>2171</v>
      </c>
      <c r="H11" s="646"/>
      <c r="I11" s="537" t="s">
        <v>683</v>
      </c>
    </row>
    <row r="12" spans="1:9" ht="15" customHeight="1">
      <c r="A12" s="355" t="s">
        <v>13</v>
      </c>
      <c r="B12" s="356" t="s">
        <v>346</v>
      </c>
      <c r="C12" s="344">
        <v>11420</v>
      </c>
      <c r="D12" s="344">
        <v>13779</v>
      </c>
      <c r="E12" s="7"/>
      <c r="F12" s="344"/>
      <c r="G12" s="344"/>
      <c r="H12" s="646"/>
      <c r="I12" s="537" t="s">
        <v>684</v>
      </c>
    </row>
    <row r="13" spans="1:9" ht="15" customHeight="1">
      <c r="A13" s="355" t="s">
        <v>14</v>
      </c>
      <c r="B13" s="7"/>
      <c r="C13" s="344"/>
      <c r="D13" s="344"/>
      <c r="E13" s="7"/>
      <c r="F13" s="344"/>
      <c r="G13" s="344"/>
      <c r="H13" s="646"/>
    </row>
    <row r="14" spans="1:9" ht="15" customHeight="1">
      <c r="A14" s="355" t="s">
        <v>15</v>
      </c>
      <c r="B14" s="365"/>
      <c r="C14" s="345"/>
      <c r="D14" s="345"/>
      <c r="E14" s="7"/>
      <c r="F14" s="344"/>
      <c r="G14" s="344"/>
      <c r="H14" s="646"/>
    </row>
    <row r="15" spans="1:9" ht="15" customHeight="1">
      <c r="A15" s="355" t="s">
        <v>16</v>
      </c>
      <c r="B15" s="7"/>
      <c r="C15" s="344"/>
      <c r="D15" s="344"/>
      <c r="E15" s="7"/>
      <c r="F15" s="344"/>
      <c r="G15" s="344"/>
      <c r="H15" s="646"/>
    </row>
    <row r="16" spans="1:9" ht="15" customHeight="1">
      <c r="A16" s="355" t="s">
        <v>17</v>
      </c>
      <c r="B16" s="7"/>
      <c r="C16" s="344"/>
      <c r="D16" s="344"/>
      <c r="E16" s="7"/>
      <c r="F16" s="344"/>
      <c r="G16" s="344"/>
      <c r="H16" s="646"/>
    </row>
    <row r="17" spans="1:9" ht="15" customHeight="1" thickBot="1">
      <c r="A17" s="355" t="s">
        <v>18</v>
      </c>
      <c r="B17" s="13"/>
      <c r="C17" s="346"/>
      <c r="D17" s="346"/>
      <c r="E17" s="7"/>
      <c r="F17" s="346"/>
      <c r="G17" s="346"/>
      <c r="H17" s="646"/>
    </row>
    <row r="18" spans="1:9" ht="17.25" customHeight="1" thickBot="1">
      <c r="A18" s="358" t="s">
        <v>19</v>
      </c>
      <c r="B18" s="342" t="s">
        <v>477</v>
      </c>
      <c r="C18" s="347">
        <f>+C6+C7+C9+C10+C12+C13+C14+C15+C16+C17</f>
        <v>134516</v>
      </c>
      <c r="D18" s="347">
        <f>SUM(D6,D7,D9,D10,D12)</f>
        <v>150467</v>
      </c>
      <c r="E18" s="342" t="s">
        <v>484</v>
      </c>
      <c r="F18" s="347">
        <f>SUM(F6:F17)</f>
        <v>133959</v>
      </c>
      <c r="G18" s="347">
        <f>SUM(G6:G17)</f>
        <v>156987</v>
      </c>
      <c r="H18" s="646"/>
      <c r="I18" s="537" t="s">
        <v>685</v>
      </c>
    </row>
    <row r="19" spans="1:9" ht="15" customHeight="1">
      <c r="A19" s="359" t="s">
        <v>20</v>
      </c>
      <c r="B19" s="360" t="s">
        <v>478</v>
      </c>
      <c r="C19" s="41">
        <f>+C20+C21+C22+C23</f>
        <v>0</v>
      </c>
      <c r="D19" s="41">
        <f>+D20+D21+D22+D23</f>
        <v>9663</v>
      </c>
      <c r="E19" s="361" t="s">
        <v>143</v>
      </c>
      <c r="F19" s="348"/>
      <c r="G19" s="348"/>
      <c r="H19" s="646"/>
      <c r="I19" s="537" t="s">
        <v>686</v>
      </c>
    </row>
    <row r="20" spans="1:9" ht="15" customHeight="1">
      <c r="A20" s="362" t="s">
        <v>21</v>
      </c>
      <c r="B20" s="361" t="s">
        <v>159</v>
      </c>
      <c r="C20" s="341"/>
      <c r="D20" s="341">
        <v>6192</v>
      </c>
      <c r="E20" s="361" t="s">
        <v>485</v>
      </c>
      <c r="F20" s="341"/>
      <c r="G20" s="341">
        <v>25702</v>
      </c>
      <c r="H20" s="646"/>
      <c r="I20" s="537" t="s">
        <v>687</v>
      </c>
    </row>
    <row r="21" spans="1:9" ht="15" customHeight="1">
      <c r="A21" s="362" t="s">
        <v>22</v>
      </c>
      <c r="B21" s="361" t="s">
        <v>160</v>
      </c>
      <c r="C21" s="341"/>
      <c r="D21" s="341"/>
      <c r="E21" s="361" t="s">
        <v>117</v>
      </c>
      <c r="F21" s="341"/>
      <c r="G21" s="341"/>
      <c r="H21" s="646"/>
      <c r="I21" s="537" t="s">
        <v>688</v>
      </c>
    </row>
    <row r="22" spans="1:9" ht="15" customHeight="1">
      <c r="A22" s="362" t="s">
        <v>23</v>
      </c>
      <c r="B22" s="361" t="s">
        <v>165</v>
      </c>
      <c r="C22" s="341"/>
      <c r="D22" s="341"/>
      <c r="E22" s="361" t="s">
        <v>118</v>
      </c>
      <c r="F22" s="341"/>
      <c r="G22" s="341"/>
      <c r="H22" s="646"/>
      <c r="I22" s="537" t="s">
        <v>689</v>
      </c>
    </row>
    <row r="23" spans="1:9" ht="15" customHeight="1">
      <c r="A23" s="362" t="s">
        <v>24</v>
      </c>
      <c r="B23" s="361" t="s">
        <v>166</v>
      </c>
      <c r="C23" s="341"/>
      <c r="D23" s="341">
        <v>3471</v>
      </c>
      <c r="E23" s="360" t="s">
        <v>168</v>
      </c>
      <c r="F23" s="341"/>
      <c r="G23" s="341"/>
      <c r="H23" s="646"/>
      <c r="I23" s="537" t="s">
        <v>690</v>
      </c>
    </row>
    <row r="24" spans="1:9" ht="15" customHeight="1">
      <c r="A24" s="362" t="s">
        <v>25</v>
      </c>
      <c r="B24" s="361" t="s">
        <v>479</v>
      </c>
      <c r="C24" s="363">
        <f>+C25+C26</f>
        <v>0</v>
      </c>
      <c r="D24" s="363">
        <f>+D25+D26</f>
        <v>25702</v>
      </c>
      <c r="E24" s="361" t="s">
        <v>144</v>
      </c>
      <c r="F24" s="341"/>
      <c r="G24" s="341"/>
      <c r="H24" s="646"/>
      <c r="I24" s="537" t="s">
        <v>691</v>
      </c>
    </row>
    <row r="25" spans="1:9" ht="15" customHeight="1">
      <c r="A25" s="359" t="s">
        <v>26</v>
      </c>
      <c r="B25" s="360" t="s">
        <v>480</v>
      </c>
      <c r="C25" s="348"/>
      <c r="D25" s="348">
        <v>25702</v>
      </c>
      <c r="E25" s="354" t="s">
        <v>145</v>
      </c>
      <c r="F25" s="348"/>
      <c r="G25" s="348"/>
      <c r="H25" s="646"/>
      <c r="I25" s="537" t="s">
        <v>692</v>
      </c>
    </row>
    <row r="26" spans="1:9" ht="15" customHeight="1" thickBot="1">
      <c r="A26" s="362" t="s">
        <v>27</v>
      </c>
      <c r="B26" s="361" t="s">
        <v>481</v>
      </c>
      <c r="C26" s="341"/>
      <c r="D26" s="341"/>
      <c r="E26" s="7" t="s">
        <v>763</v>
      </c>
      <c r="F26" s="341"/>
      <c r="G26" s="341"/>
      <c r="H26" s="646"/>
      <c r="I26" s="537" t="s">
        <v>693</v>
      </c>
    </row>
    <row r="27" spans="1:9" ht="17.25" customHeight="1" thickBot="1">
      <c r="A27" s="358" t="s">
        <v>28</v>
      </c>
      <c r="B27" s="342" t="s">
        <v>482</v>
      </c>
      <c r="C27" s="347">
        <f>+C19+C24</f>
        <v>0</v>
      </c>
      <c r="D27" s="347">
        <f>+D19+D24</f>
        <v>35365</v>
      </c>
      <c r="E27" s="342" t="s">
        <v>486</v>
      </c>
      <c r="F27" s="347">
        <f>SUM(F19:F26)</f>
        <v>0</v>
      </c>
      <c r="G27" s="347">
        <f>SUM(G19:G26)</f>
        <v>25702</v>
      </c>
      <c r="H27" s="646"/>
      <c r="I27" s="537" t="s">
        <v>694</v>
      </c>
    </row>
    <row r="28" spans="1:9" ht="17.25" customHeight="1" thickBot="1">
      <c r="A28" s="358" t="s">
        <v>29</v>
      </c>
      <c r="B28" s="364" t="s">
        <v>483</v>
      </c>
      <c r="C28" s="102">
        <f>+C18+C27</f>
        <v>134516</v>
      </c>
      <c r="D28" s="102">
        <f>+D18+D27</f>
        <v>185832</v>
      </c>
      <c r="E28" s="364" t="s">
        <v>487</v>
      </c>
      <c r="F28" s="102">
        <f>+F18+F27</f>
        <v>133959</v>
      </c>
      <c r="G28" s="102">
        <f>+G18+G27</f>
        <v>182689</v>
      </c>
      <c r="H28" s="646"/>
      <c r="I28" s="537" t="s">
        <v>695</v>
      </c>
    </row>
    <row r="29" spans="1:9" ht="17.25" customHeight="1" thickBot="1">
      <c r="A29" s="358" t="s">
        <v>30</v>
      </c>
      <c r="B29" s="364" t="s">
        <v>121</v>
      </c>
      <c r="C29" s="102" t="str">
        <f>IF(C18-F18&lt;0,F18-C18,"-")</f>
        <v>-</v>
      </c>
      <c r="D29" s="102">
        <f>IF(D18-G18&lt;0,G18-D18,"-")</f>
        <v>6520</v>
      </c>
      <c r="E29" s="364" t="s">
        <v>122</v>
      </c>
      <c r="F29" s="102">
        <f>IF(C18-F18&gt;0,C18-F18,"-")</f>
        <v>557</v>
      </c>
      <c r="G29" s="102" t="str">
        <f>IF(D18-G18&gt;0,D18-G18,"-")</f>
        <v>-</v>
      </c>
      <c r="H29" s="646"/>
      <c r="I29" s="537" t="s">
        <v>696</v>
      </c>
    </row>
    <row r="30" spans="1:9" ht="17.25" customHeight="1" thickBot="1">
      <c r="A30" s="358" t="s">
        <v>31</v>
      </c>
      <c r="B30" s="364" t="s">
        <v>169</v>
      </c>
      <c r="C30" s="102" t="str">
        <f>IF(C28-F28&lt;0,F28-C28,"-")</f>
        <v>-</v>
      </c>
      <c r="D30" s="102" t="str">
        <f>IF(D28-G28&lt;0,G28-D28,"-")</f>
        <v>-</v>
      </c>
      <c r="E30" s="364" t="s">
        <v>170</v>
      </c>
      <c r="F30" s="102">
        <f>IF(C28-F28&gt;0,C28-F28,"-")</f>
        <v>557</v>
      </c>
      <c r="G30" s="102">
        <f>IF(D28-G28&gt;0,D28-G28,"-")</f>
        <v>3143</v>
      </c>
      <c r="H30" s="646"/>
      <c r="I30" s="537" t="s">
        <v>697</v>
      </c>
    </row>
  </sheetData>
  <mergeCells count="2">
    <mergeCell ref="H1:H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33"/>
  <sheetViews>
    <sheetView view="pageBreakPreview" topLeftCell="A10" zoomScaleSheetLayoutView="100" workbookViewId="0">
      <selection activeCell="H1" sqref="H1:H33"/>
    </sheetView>
  </sheetViews>
  <sheetFormatPr defaultRowHeight="12.75"/>
  <cols>
    <col min="1" max="1" width="6.83203125" style="10" customWidth="1"/>
    <col min="2" max="2" width="52.1640625" style="27" customWidth="1"/>
    <col min="3" max="4" width="16.33203125" style="10" customWidth="1"/>
    <col min="5" max="5" width="50.33203125" style="10" customWidth="1"/>
    <col min="6" max="7" width="16.33203125" style="10" customWidth="1"/>
    <col min="8" max="8" width="4.83203125" style="10" customWidth="1"/>
    <col min="9" max="9" width="0" style="537" hidden="1" customWidth="1"/>
    <col min="10" max="16384" width="9.33203125" style="10"/>
  </cols>
  <sheetData>
    <row r="1" spans="1:9" ht="39.75" customHeight="1">
      <c r="B1" s="349" t="s">
        <v>120</v>
      </c>
      <c r="C1" s="350"/>
      <c r="D1" s="350"/>
      <c r="E1" s="350"/>
      <c r="F1" s="350"/>
      <c r="G1" s="350"/>
      <c r="H1" s="649" t="s">
        <v>793</v>
      </c>
    </row>
    <row r="2" spans="1:9" ht="14.25" thickBot="1">
      <c r="F2" s="40"/>
      <c r="G2" s="40"/>
      <c r="H2" s="649"/>
    </row>
    <row r="3" spans="1:9" ht="24" customHeight="1" thickBot="1">
      <c r="A3" s="650" t="s">
        <v>61</v>
      </c>
      <c r="B3" s="374" t="s">
        <v>44</v>
      </c>
      <c r="C3" s="375"/>
      <c r="D3" s="375"/>
      <c r="E3" s="374" t="s">
        <v>45</v>
      </c>
      <c r="F3" s="376"/>
      <c r="G3" s="376"/>
      <c r="H3" s="649"/>
    </row>
    <row r="4" spans="1:9" s="351" customFormat="1" ht="35.25" customHeight="1" thickBot="1">
      <c r="A4" s="651"/>
      <c r="B4" s="28" t="s">
        <v>54</v>
      </c>
      <c r="C4" s="29" t="str">
        <f>+'2.1.sz.mell  '!C4</f>
        <v>2014. évi eredeti előirányzat</v>
      </c>
      <c r="D4" s="340" t="str">
        <f>+'2.1.sz.mell  '!D4</f>
        <v>2014. évi módosított előirányzat</v>
      </c>
      <c r="E4" s="28" t="s">
        <v>54</v>
      </c>
      <c r="F4" s="29" t="str">
        <f>+'2.1.sz.mell  '!C4</f>
        <v>2014. évi eredeti előirányzat</v>
      </c>
      <c r="G4" s="340" t="str">
        <f>+'2.1.sz.mell  '!D4</f>
        <v>2014. évi módosított előirányzat</v>
      </c>
      <c r="H4" s="649"/>
      <c r="I4" s="538"/>
    </row>
    <row r="5" spans="1:9" s="351" customFormat="1" ht="13.5" thickBot="1">
      <c r="A5" s="377" t="s">
        <v>416</v>
      </c>
      <c r="B5" s="378" t="s">
        <v>417</v>
      </c>
      <c r="C5" s="379" t="s">
        <v>418</v>
      </c>
      <c r="D5" s="379" t="s">
        <v>419</v>
      </c>
      <c r="E5" s="378" t="s">
        <v>497</v>
      </c>
      <c r="F5" s="379" t="s">
        <v>498</v>
      </c>
      <c r="G5" s="379" t="s">
        <v>499</v>
      </c>
      <c r="H5" s="649"/>
      <c r="I5" s="539"/>
    </row>
    <row r="6" spans="1:9" ht="12.95" customHeight="1">
      <c r="A6" s="353" t="s">
        <v>7</v>
      </c>
      <c r="B6" s="354" t="s">
        <v>488</v>
      </c>
      <c r="C6" s="343"/>
      <c r="D6" s="343">
        <v>10174</v>
      </c>
      <c r="E6" s="354" t="s">
        <v>161</v>
      </c>
      <c r="F6" s="343">
        <v>3275</v>
      </c>
      <c r="G6" s="343">
        <v>15683</v>
      </c>
      <c r="H6" s="649"/>
      <c r="I6" s="537" t="s">
        <v>678</v>
      </c>
    </row>
    <row r="7" spans="1:9">
      <c r="A7" s="355" t="s">
        <v>8</v>
      </c>
      <c r="B7" s="356" t="s">
        <v>489</v>
      </c>
      <c r="C7" s="344"/>
      <c r="D7" s="344"/>
      <c r="E7" s="356" t="s">
        <v>501</v>
      </c>
      <c r="F7" s="344"/>
      <c r="G7" s="344"/>
      <c r="H7" s="649"/>
      <c r="I7" s="537" t="s">
        <v>679</v>
      </c>
    </row>
    <row r="8" spans="1:9" ht="12.95" customHeight="1">
      <c r="A8" s="355" t="s">
        <v>9</v>
      </c>
      <c r="B8" s="356" t="s">
        <v>490</v>
      </c>
      <c r="C8" s="344"/>
      <c r="D8" s="344"/>
      <c r="E8" s="356" t="s">
        <v>139</v>
      </c>
      <c r="F8" s="344"/>
      <c r="G8" s="344"/>
      <c r="H8" s="649"/>
      <c r="I8" s="537" t="s">
        <v>680</v>
      </c>
    </row>
    <row r="9" spans="1:9" ht="12.95" customHeight="1">
      <c r="A9" s="355" t="s">
        <v>10</v>
      </c>
      <c r="B9" s="356" t="s">
        <v>491</v>
      </c>
      <c r="C9" s="344">
        <v>9218</v>
      </c>
      <c r="D9" s="344">
        <v>4466</v>
      </c>
      <c r="E9" s="356" t="s">
        <v>502</v>
      </c>
      <c r="F9" s="344"/>
      <c r="G9" s="344"/>
      <c r="H9" s="649"/>
      <c r="I9" s="537" t="s">
        <v>681</v>
      </c>
    </row>
    <row r="10" spans="1:9" ht="12.75" customHeight="1">
      <c r="A10" s="355" t="s">
        <v>11</v>
      </c>
      <c r="B10" s="356" t="s">
        <v>492</v>
      </c>
      <c r="C10" s="344"/>
      <c r="D10" s="344"/>
      <c r="E10" s="356" t="s">
        <v>164</v>
      </c>
      <c r="F10" s="344">
        <v>6500</v>
      </c>
      <c r="G10" s="344">
        <v>2100</v>
      </c>
      <c r="H10" s="649"/>
      <c r="I10" s="537" t="s">
        <v>682</v>
      </c>
    </row>
    <row r="11" spans="1:9" ht="12.95" customHeight="1">
      <c r="A11" s="355" t="s">
        <v>12</v>
      </c>
      <c r="B11" s="356" t="s">
        <v>493</v>
      </c>
      <c r="C11" s="345"/>
      <c r="D11" s="345"/>
      <c r="E11" s="394"/>
      <c r="F11" s="344"/>
      <c r="G11" s="344"/>
      <c r="H11" s="649"/>
      <c r="I11" s="537" t="s">
        <v>683</v>
      </c>
    </row>
    <row r="12" spans="1:9" ht="12.95" customHeight="1">
      <c r="A12" s="355" t="s">
        <v>13</v>
      </c>
      <c r="B12" s="7"/>
      <c r="C12" s="344"/>
      <c r="D12" s="344"/>
      <c r="E12" s="394"/>
      <c r="F12" s="344"/>
      <c r="G12" s="344"/>
      <c r="H12" s="649"/>
    </row>
    <row r="13" spans="1:9" ht="12.95" customHeight="1">
      <c r="A13" s="355" t="s">
        <v>14</v>
      </c>
      <c r="B13" s="7"/>
      <c r="C13" s="344"/>
      <c r="D13" s="344"/>
      <c r="E13" s="395"/>
      <c r="F13" s="344"/>
      <c r="G13" s="344"/>
      <c r="H13" s="649"/>
    </row>
    <row r="14" spans="1:9" ht="12.95" customHeight="1">
      <c r="A14" s="355" t="s">
        <v>15</v>
      </c>
      <c r="B14" s="392"/>
      <c r="C14" s="345"/>
      <c r="D14" s="345"/>
      <c r="E14" s="394"/>
      <c r="F14" s="344"/>
      <c r="G14" s="344"/>
      <c r="H14" s="649"/>
    </row>
    <row r="15" spans="1:9">
      <c r="A15" s="355" t="s">
        <v>16</v>
      </c>
      <c r="B15" s="7"/>
      <c r="C15" s="345"/>
      <c r="D15" s="345"/>
      <c r="E15" s="394"/>
      <c r="F15" s="344"/>
      <c r="G15" s="344"/>
      <c r="H15" s="649"/>
    </row>
    <row r="16" spans="1:9" ht="12.95" customHeight="1" thickBot="1">
      <c r="A16" s="389" t="s">
        <v>17</v>
      </c>
      <c r="B16" s="393"/>
      <c r="C16" s="391"/>
      <c r="D16" s="108"/>
      <c r="E16" s="390" t="s">
        <v>38</v>
      </c>
      <c r="F16" s="344"/>
      <c r="G16" s="344"/>
      <c r="H16" s="649"/>
    </row>
    <row r="17" spans="1:9" ht="15.95" customHeight="1" thickBot="1">
      <c r="A17" s="358" t="s">
        <v>18</v>
      </c>
      <c r="B17" s="342" t="s">
        <v>494</v>
      </c>
      <c r="C17" s="347">
        <f>+C6+C8+C9+C11+C12+C13+C14+C15+C16</f>
        <v>9218</v>
      </c>
      <c r="D17" s="347">
        <f>+D6+D8+D9+D11+D12+D13+D14+D15+D16</f>
        <v>14640</v>
      </c>
      <c r="E17" s="342" t="s">
        <v>503</v>
      </c>
      <c r="F17" s="347">
        <f>+F6+F8+F10+F11+F12+F13+F14+F15+F16</f>
        <v>9775</v>
      </c>
      <c r="G17" s="347">
        <f>+G6+G8+G10+G11+G12+G13+G14+G15+G16</f>
        <v>17783</v>
      </c>
      <c r="H17" s="649"/>
      <c r="I17" s="537" t="s">
        <v>684</v>
      </c>
    </row>
    <row r="18" spans="1:9" ht="12.95" customHeight="1">
      <c r="A18" s="353" t="s">
        <v>19</v>
      </c>
      <c r="B18" s="381" t="s">
        <v>182</v>
      </c>
      <c r="C18" s="388">
        <f>+C19+C20+C21+C22+C23</f>
        <v>0</v>
      </c>
      <c r="D18" s="388">
        <f>+D19+D20+D21+D22+D23</f>
        <v>0</v>
      </c>
      <c r="E18" s="361" t="s">
        <v>143</v>
      </c>
      <c r="F18" s="103"/>
      <c r="G18" s="103"/>
      <c r="H18" s="649"/>
      <c r="I18" s="537" t="s">
        <v>685</v>
      </c>
    </row>
    <row r="19" spans="1:9" ht="12.95" customHeight="1">
      <c r="A19" s="355" t="s">
        <v>20</v>
      </c>
      <c r="B19" s="382" t="s">
        <v>171</v>
      </c>
      <c r="C19" s="341"/>
      <c r="D19" s="341"/>
      <c r="E19" s="361" t="s">
        <v>146</v>
      </c>
      <c r="F19" s="341"/>
      <c r="G19" s="341"/>
      <c r="H19" s="649"/>
      <c r="I19" s="537" t="s">
        <v>686</v>
      </c>
    </row>
    <row r="20" spans="1:9" ht="12.95" customHeight="1">
      <c r="A20" s="353" t="s">
        <v>21</v>
      </c>
      <c r="B20" s="382" t="s">
        <v>172</v>
      </c>
      <c r="C20" s="341"/>
      <c r="D20" s="341"/>
      <c r="E20" s="361" t="s">
        <v>117</v>
      </c>
      <c r="F20" s="341"/>
      <c r="G20" s="341"/>
      <c r="H20" s="649"/>
      <c r="I20" s="537" t="s">
        <v>687</v>
      </c>
    </row>
    <row r="21" spans="1:9" ht="12.95" customHeight="1">
      <c r="A21" s="355" t="s">
        <v>22</v>
      </c>
      <c r="B21" s="382" t="s">
        <v>173</v>
      </c>
      <c r="C21" s="341"/>
      <c r="D21" s="341"/>
      <c r="E21" s="361" t="s">
        <v>118</v>
      </c>
      <c r="F21" s="341"/>
      <c r="G21" s="341"/>
      <c r="H21" s="649"/>
      <c r="I21" s="537" t="s">
        <v>688</v>
      </c>
    </row>
    <row r="22" spans="1:9" ht="12.95" customHeight="1">
      <c r="A22" s="353" t="s">
        <v>23</v>
      </c>
      <c r="B22" s="382" t="s">
        <v>174</v>
      </c>
      <c r="C22" s="341"/>
      <c r="D22" s="341"/>
      <c r="E22" s="360" t="s">
        <v>168</v>
      </c>
      <c r="F22" s="341"/>
      <c r="G22" s="341"/>
      <c r="H22" s="649"/>
      <c r="I22" s="537" t="s">
        <v>689</v>
      </c>
    </row>
    <row r="23" spans="1:9" ht="12.95" customHeight="1">
      <c r="A23" s="355" t="s">
        <v>24</v>
      </c>
      <c r="B23" s="383" t="s">
        <v>175</v>
      </c>
      <c r="C23" s="341"/>
      <c r="D23" s="341"/>
      <c r="E23" s="361" t="s">
        <v>147</v>
      </c>
      <c r="F23" s="341"/>
      <c r="G23" s="341"/>
      <c r="H23" s="649"/>
      <c r="I23" s="537" t="s">
        <v>690</v>
      </c>
    </row>
    <row r="24" spans="1:9" ht="12.95" customHeight="1">
      <c r="A24" s="353" t="s">
        <v>25</v>
      </c>
      <c r="B24" s="384" t="s">
        <v>176</v>
      </c>
      <c r="C24" s="363">
        <f>+C25+C26+C27+C28+C29</f>
        <v>0</v>
      </c>
      <c r="D24" s="363">
        <f>+D25+D26+D27+D28+D29</f>
        <v>0</v>
      </c>
      <c r="E24" s="385" t="s">
        <v>145</v>
      </c>
      <c r="F24" s="341"/>
      <c r="G24" s="341"/>
      <c r="H24" s="649"/>
      <c r="I24" s="537" t="s">
        <v>691</v>
      </c>
    </row>
    <row r="25" spans="1:9" ht="12.95" customHeight="1">
      <c r="A25" s="355" t="s">
        <v>26</v>
      </c>
      <c r="B25" s="383" t="s">
        <v>177</v>
      </c>
      <c r="C25" s="341"/>
      <c r="D25" s="341"/>
      <c r="E25" s="385" t="s">
        <v>504</v>
      </c>
      <c r="F25" s="341"/>
      <c r="G25" s="341"/>
      <c r="H25" s="649"/>
      <c r="I25" s="537" t="s">
        <v>692</v>
      </c>
    </row>
    <row r="26" spans="1:9" ht="12.95" customHeight="1">
      <c r="A26" s="353" t="s">
        <v>27</v>
      </c>
      <c r="B26" s="383" t="s">
        <v>178</v>
      </c>
      <c r="C26" s="341"/>
      <c r="D26" s="341"/>
      <c r="E26" s="380"/>
      <c r="F26" s="341"/>
      <c r="G26" s="341"/>
      <c r="H26" s="649"/>
      <c r="I26" s="537" t="s">
        <v>693</v>
      </c>
    </row>
    <row r="27" spans="1:9" ht="12.95" customHeight="1">
      <c r="A27" s="355" t="s">
        <v>28</v>
      </c>
      <c r="B27" s="382" t="s">
        <v>179</v>
      </c>
      <c r="C27" s="341"/>
      <c r="D27" s="341"/>
      <c r="E27" s="371"/>
      <c r="F27" s="341"/>
      <c r="G27" s="341"/>
      <c r="H27" s="649"/>
      <c r="I27" s="537" t="s">
        <v>694</v>
      </c>
    </row>
    <row r="28" spans="1:9" ht="12.95" customHeight="1">
      <c r="A28" s="353" t="s">
        <v>29</v>
      </c>
      <c r="B28" s="386" t="s">
        <v>180</v>
      </c>
      <c r="C28" s="341"/>
      <c r="D28" s="341"/>
      <c r="E28" s="7"/>
      <c r="F28" s="341"/>
      <c r="G28" s="341"/>
      <c r="H28" s="649"/>
      <c r="I28" s="537" t="s">
        <v>695</v>
      </c>
    </row>
    <row r="29" spans="1:9" ht="12.95" customHeight="1" thickBot="1">
      <c r="A29" s="355" t="s">
        <v>30</v>
      </c>
      <c r="B29" s="387" t="s">
        <v>181</v>
      </c>
      <c r="C29" s="341"/>
      <c r="D29" s="341"/>
      <c r="E29" s="371"/>
      <c r="F29" s="341"/>
      <c r="G29" s="341"/>
      <c r="H29" s="649"/>
      <c r="I29" s="537" t="s">
        <v>696</v>
      </c>
    </row>
    <row r="30" spans="1:9" ht="25.5" customHeight="1" thickBot="1">
      <c r="A30" s="358" t="s">
        <v>31</v>
      </c>
      <c r="B30" s="342" t="s">
        <v>495</v>
      </c>
      <c r="C30" s="347">
        <f>+C18+C24</f>
        <v>0</v>
      </c>
      <c r="D30" s="347">
        <f>+D18+D24</f>
        <v>0</v>
      </c>
      <c r="E30" s="342" t="s">
        <v>506</v>
      </c>
      <c r="F30" s="347">
        <f>SUM(F18:F29)</f>
        <v>0</v>
      </c>
      <c r="G30" s="347">
        <f>SUM(G18:G29)</f>
        <v>0</v>
      </c>
      <c r="H30" s="649"/>
      <c r="I30" s="537" t="s">
        <v>697</v>
      </c>
    </row>
    <row r="31" spans="1:9" ht="16.5" customHeight="1" thickBot="1">
      <c r="A31" s="358" t="s">
        <v>32</v>
      </c>
      <c r="B31" s="364" t="s">
        <v>496</v>
      </c>
      <c r="C31" s="102">
        <f>+C17+C30</f>
        <v>9218</v>
      </c>
      <c r="D31" s="102">
        <f>+D17+D30</f>
        <v>14640</v>
      </c>
      <c r="E31" s="364" t="s">
        <v>505</v>
      </c>
      <c r="F31" s="102">
        <f>+F17+F30</f>
        <v>9775</v>
      </c>
      <c r="G31" s="102">
        <f>+G17+G30</f>
        <v>17783</v>
      </c>
      <c r="H31" s="649"/>
      <c r="I31" s="537" t="s">
        <v>698</v>
      </c>
    </row>
    <row r="32" spans="1:9" ht="16.5" customHeight="1" thickBot="1">
      <c r="A32" s="358" t="s">
        <v>33</v>
      </c>
      <c r="B32" s="364" t="s">
        <v>121</v>
      </c>
      <c r="C32" s="102">
        <f>IF(C17-F17&lt;0,F17-C17,"-")</f>
        <v>557</v>
      </c>
      <c r="D32" s="102">
        <f>IF(D17-G17&lt;0,G17-D17,"-")</f>
        <v>3143</v>
      </c>
      <c r="E32" s="364" t="s">
        <v>122</v>
      </c>
      <c r="F32" s="102" t="str">
        <f>IF(C17-F17&gt;0,C17-F17,"-")</f>
        <v>-</v>
      </c>
      <c r="G32" s="102" t="str">
        <f>IF(D17-G17&gt;0,D17-G17,"-")</f>
        <v>-</v>
      </c>
      <c r="H32" s="649"/>
      <c r="I32" s="537" t="s">
        <v>699</v>
      </c>
    </row>
    <row r="33" spans="1:9" ht="16.5" customHeight="1" thickBot="1">
      <c r="A33" s="358" t="s">
        <v>34</v>
      </c>
      <c r="B33" s="364" t="s">
        <v>169</v>
      </c>
      <c r="C33" s="102" t="str">
        <f>IF(C26-F26&lt;0,F26-C26,"-")</f>
        <v>-</v>
      </c>
      <c r="D33" s="102" t="str">
        <f>IF(D26-G26&lt;0,G26-D26,"-")</f>
        <v>-</v>
      </c>
      <c r="E33" s="364" t="s">
        <v>170</v>
      </c>
      <c r="F33" s="102" t="str">
        <f>IF(C26-F26&gt;0,C26-F26,"-")</f>
        <v>-</v>
      </c>
      <c r="G33" s="102" t="str">
        <f>IF(D26-G26&gt;0,D26-G26,"-")</f>
        <v>-</v>
      </c>
      <c r="H33" s="649"/>
      <c r="I33" s="537" t="s">
        <v>700</v>
      </c>
    </row>
  </sheetData>
  <mergeCells count="2">
    <mergeCell ref="H1:H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27"/>
  <sheetViews>
    <sheetView view="pageLayout" topLeftCell="A3" zoomScaleSheetLayoutView="115" workbookViewId="0">
      <selection activeCell="C36" sqref="C36"/>
    </sheetView>
  </sheetViews>
  <sheetFormatPr defaultRowHeight="12.75"/>
  <cols>
    <col min="1" max="1" width="46.33203125" style="241" customWidth="1"/>
    <col min="2" max="2" width="13.83203125" style="241" customWidth="1"/>
    <col min="3" max="3" width="66.1640625" style="241" customWidth="1"/>
    <col min="4" max="5" width="13.83203125" style="241" customWidth="1"/>
    <col min="6" max="16384" width="9.33203125" style="241"/>
  </cols>
  <sheetData>
    <row r="1" spans="1:5" ht="18.75">
      <c r="A1" s="396" t="s">
        <v>112</v>
      </c>
      <c r="E1" s="400" t="s">
        <v>116</v>
      </c>
    </row>
    <row r="3" spans="1:5">
      <c r="A3" s="397"/>
      <c r="B3" s="401"/>
      <c r="C3" s="397"/>
      <c r="D3" s="402"/>
      <c r="E3" s="401"/>
    </row>
    <row r="4" spans="1:5" ht="15.75">
      <c r="A4" s="372" t="str">
        <f>+ÖSSZEFÜGGÉSEK!A4</f>
        <v>2014. évi eredeti előirányzat BEVÉTELEK</v>
      </c>
      <c r="B4" s="403"/>
      <c r="C4" s="398"/>
      <c r="D4" s="402"/>
      <c r="E4" s="401"/>
    </row>
    <row r="5" spans="1:5">
      <c r="A5" s="397"/>
      <c r="B5" s="401"/>
      <c r="C5" s="397"/>
      <c r="D5" s="402"/>
      <c r="E5" s="401"/>
    </row>
    <row r="6" spans="1:5">
      <c r="A6" s="397" t="s">
        <v>510</v>
      </c>
      <c r="B6" s="401">
        <f>+'1.1.sz.mell.'!C61</f>
        <v>143734</v>
      </c>
      <c r="C6" s="397" t="s">
        <v>511</v>
      </c>
      <c r="D6" s="402">
        <f>+'2.1.sz.mell  '!C18+'2.2.sz.mell  '!C17</f>
        <v>143734</v>
      </c>
      <c r="E6" s="401">
        <f>+B6-D6</f>
        <v>0</v>
      </c>
    </row>
    <row r="7" spans="1:5">
      <c r="A7" s="397" t="s">
        <v>512</v>
      </c>
      <c r="B7" s="401">
        <f>+'1.1.sz.mell.'!C84</f>
        <v>0</v>
      </c>
      <c r="C7" s="397" t="s">
        <v>513</v>
      </c>
      <c r="D7" s="402">
        <f>+'2.1.sz.mell  '!C27+'2.2.sz.mell  '!C30</f>
        <v>0</v>
      </c>
      <c r="E7" s="401">
        <f>+B7-D7</f>
        <v>0</v>
      </c>
    </row>
    <row r="8" spans="1:5">
      <c r="A8" s="397" t="s">
        <v>514</v>
      </c>
      <c r="B8" s="401">
        <f>+'1.1.sz.mell.'!C85</f>
        <v>143734</v>
      </c>
      <c r="C8" s="397" t="s">
        <v>515</v>
      </c>
      <c r="D8" s="402">
        <f>+'2.1.sz.mell  '!C28+'2.2.sz.mell  '!C31</f>
        <v>143734</v>
      </c>
      <c r="E8" s="401">
        <f>+B8-D8</f>
        <v>0</v>
      </c>
    </row>
    <row r="9" spans="1:5">
      <c r="A9" s="397"/>
      <c r="B9" s="401"/>
      <c r="C9" s="397"/>
      <c r="D9" s="402"/>
      <c r="E9" s="401"/>
    </row>
    <row r="10" spans="1:5" ht="15.75">
      <c r="A10" s="372" t="str">
        <f>+ÖSSZEFÜGGÉSEK!A10</f>
        <v>2014. évi módosított előirányzat BEVÉTELEK</v>
      </c>
      <c r="B10" s="403"/>
      <c r="C10" s="398"/>
      <c r="D10" s="402"/>
      <c r="E10" s="401"/>
    </row>
    <row r="11" spans="1:5">
      <c r="A11" s="397"/>
      <c r="B11" s="401"/>
      <c r="C11" s="397"/>
      <c r="D11" s="402"/>
      <c r="E11" s="401"/>
    </row>
    <row r="12" spans="1:5">
      <c r="A12" s="397" t="s">
        <v>516</v>
      </c>
      <c r="B12" s="401">
        <f>+'1.1.sz.mell.'!D61</f>
        <v>165107</v>
      </c>
      <c r="C12" s="397" t="s">
        <v>519</v>
      </c>
      <c r="D12" s="402">
        <f>+'2.1.sz.mell  '!D18+'2.2.sz.mell  '!D17</f>
        <v>165107</v>
      </c>
      <c r="E12" s="401">
        <f>+B12-D12</f>
        <v>0</v>
      </c>
    </row>
    <row r="13" spans="1:5">
      <c r="A13" s="397" t="s">
        <v>517</v>
      </c>
      <c r="B13" s="401">
        <f>+'1.1.sz.mell.'!D84</f>
        <v>35365</v>
      </c>
      <c r="C13" s="397" t="s">
        <v>520</v>
      </c>
      <c r="D13" s="402">
        <f>+'2.1.sz.mell  '!D27+'2.2.sz.mell  '!D30</f>
        <v>35365</v>
      </c>
      <c r="E13" s="401">
        <f>+B13-D13</f>
        <v>0</v>
      </c>
    </row>
    <row r="14" spans="1:5">
      <c r="A14" s="397" t="s">
        <v>518</v>
      </c>
      <c r="B14" s="401">
        <f>+'1.1.sz.mell.'!D85</f>
        <v>200472</v>
      </c>
      <c r="C14" s="397" t="s">
        <v>521</v>
      </c>
      <c r="D14" s="402">
        <f>+'2.1.sz.mell  '!D28+'2.2.sz.mell  '!D31</f>
        <v>200472</v>
      </c>
      <c r="E14" s="401">
        <f>+B14-D14</f>
        <v>0</v>
      </c>
    </row>
    <row r="15" spans="1:5">
      <c r="A15" s="397"/>
      <c r="B15" s="401"/>
      <c r="C15" s="397"/>
      <c r="D15" s="402"/>
      <c r="E15" s="401"/>
    </row>
    <row r="16" spans="1:5" ht="15.75">
      <c r="A16" s="372" t="str">
        <f>+ÖSSZEFÜGGÉSEK!A16</f>
        <v>2014. évi eredeti előirányzat KIADÁSOK</v>
      </c>
      <c r="B16" s="403"/>
      <c r="C16" s="398"/>
      <c r="D16" s="402"/>
      <c r="E16" s="401"/>
    </row>
    <row r="17" spans="1:5">
      <c r="A17" s="397"/>
      <c r="B17" s="401"/>
      <c r="C17" s="397"/>
      <c r="D17" s="402"/>
      <c r="E17" s="401"/>
    </row>
    <row r="18" spans="1:5">
      <c r="A18" s="397" t="s">
        <v>522</v>
      </c>
      <c r="B18" s="401">
        <f>+'1.1.sz.mell.'!C125</f>
        <v>143734</v>
      </c>
      <c r="C18" s="397" t="s">
        <v>526</v>
      </c>
      <c r="D18" s="402">
        <f>+'2.1.sz.mell  '!F18+'2.2.sz.mell  '!F17</f>
        <v>143734</v>
      </c>
      <c r="E18" s="401">
        <f>+B18-D18</f>
        <v>0</v>
      </c>
    </row>
    <row r="19" spans="1:5">
      <c r="A19" s="397" t="s">
        <v>508</v>
      </c>
      <c r="B19" s="401">
        <f>+'1.1.sz.mell.'!C145</f>
        <v>0</v>
      </c>
      <c r="C19" s="397" t="s">
        <v>527</v>
      </c>
      <c r="D19" s="402">
        <f>+'2.1.sz.mell  '!F27+'2.2.sz.mell  '!F30</f>
        <v>0</v>
      </c>
      <c r="E19" s="401">
        <f>+B19-D19</f>
        <v>0</v>
      </c>
    </row>
    <row r="20" spans="1:5">
      <c r="A20" s="397" t="s">
        <v>523</v>
      </c>
      <c r="B20" s="401">
        <f>+'1.1.sz.mell.'!C146</f>
        <v>143734</v>
      </c>
      <c r="C20" s="397" t="s">
        <v>528</v>
      </c>
      <c r="D20" s="402">
        <f>+'2.1.sz.mell  '!F28+'2.2.sz.mell  '!F31</f>
        <v>143734</v>
      </c>
      <c r="E20" s="401">
        <f>+B20-D20</f>
        <v>0</v>
      </c>
    </row>
    <row r="21" spans="1:5">
      <c r="A21" s="397"/>
      <c r="B21" s="401"/>
      <c r="C21" s="397"/>
      <c r="D21" s="402"/>
      <c r="E21" s="401"/>
    </row>
    <row r="22" spans="1:5" ht="15.75">
      <c r="A22" s="372" t="str">
        <f>+ÖSSZEFÜGGÉSEK!A22</f>
        <v>2014. évi módosított előirányzat KIADÁSOK</v>
      </c>
      <c r="B22" s="403"/>
      <c r="C22" s="398"/>
      <c r="D22" s="402"/>
      <c r="E22" s="401"/>
    </row>
    <row r="23" spans="1:5">
      <c r="A23" s="397"/>
      <c r="B23" s="401"/>
      <c r="C23" s="397"/>
      <c r="D23" s="402"/>
      <c r="E23" s="401"/>
    </row>
    <row r="24" spans="1:5">
      <c r="A24" s="397" t="s">
        <v>524</v>
      </c>
      <c r="B24" s="401">
        <f>+'1.1.sz.mell.'!D125</f>
        <v>174770</v>
      </c>
      <c r="C24" s="397" t="s">
        <v>531</v>
      </c>
      <c r="D24" s="402">
        <f>+'2.1.sz.mell  '!G18+'2.2.sz.mell  '!G17</f>
        <v>174770</v>
      </c>
      <c r="E24" s="401">
        <f>+B24-D24</f>
        <v>0</v>
      </c>
    </row>
    <row r="25" spans="1:5">
      <c r="A25" s="397" t="s">
        <v>509</v>
      </c>
      <c r="B25" s="401">
        <f>+'1.1.sz.mell.'!D145</f>
        <v>25702</v>
      </c>
      <c r="C25" s="397" t="s">
        <v>530</v>
      </c>
      <c r="D25" s="402">
        <f>+'2.1.sz.mell  '!G27+'2.2.sz.mell  '!G30</f>
        <v>25702</v>
      </c>
      <c r="E25" s="401">
        <f>+B25-D25</f>
        <v>0</v>
      </c>
    </row>
    <row r="26" spans="1:5">
      <c r="A26" s="397" t="s">
        <v>525</v>
      </c>
      <c r="B26" s="401">
        <f>+'1.1.sz.mell.'!D146</f>
        <v>200472</v>
      </c>
      <c r="C26" s="397" t="s">
        <v>529</v>
      </c>
      <c r="D26" s="402">
        <f>+'2.1.sz.mell  '!G28+'2.2.sz.mell  '!G31</f>
        <v>200472</v>
      </c>
      <c r="E26" s="401">
        <f>+B26-D26</f>
        <v>0</v>
      </c>
    </row>
    <row r="27" spans="1:5">
      <c r="A27" s="397"/>
      <c r="B27" s="401"/>
      <c r="C27" s="397"/>
      <c r="D27" s="402"/>
      <c r="E27" s="401"/>
    </row>
  </sheetData>
  <phoneticPr fontId="0" type="noConversion"/>
  <conditionalFormatting sqref="E3:E27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46</vt:i4>
      </vt:variant>
      <vt:variant>
        <vt:lpstr>Névvel ellátott tartományok</vt:lpstr>
      </vt:variant>
      <vt:variant>
        <vt:i4>30</vt:i4>
      </vt:variant>
    </vt:vector>
  </HeadingPairs>
  <TitlesOfParts>
    <vt:vector size="76" baseType="lpstr">
      <vt:lpstr>ÖSSZEFÜGGÉSEK</vt:lpstr>
      <vt:lpstr>1.sz. mell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3.sz.mell. </vt:lpstr>
      <vt:lpstr>3.1. sz. mell</vt:lpstr>
      <vt:lpstr>3.2. sz. mell</vt:lpstr>
      <vt:lpstr>3.3. sz. mell</vt:lpstr>
      <vt:lpstr>3.4. sz. mell</vt:lpstr>
      <vt:lpstr>4.1. sz. mell</vt:lpstr>
      <vt:lpstr>4.2. sz. mell</vt:lpstr>
      <vt:lpstr>5.3. sz. mell</vt:lpstr>
      <vt:lpstr>4.3.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6. sz. mell</vt:lpstr>
      <vt:lpstr>2. tájékoztató tábla</vt:lpstr>
      <vt:lpstr>2. tájékoztató </vt:lpstr>
      <vt:lpstr>4. tájékoztató tábla</vt:lpstr>
      <vt:lpstr>2. sz. tájékoztató </vt:lpstr>
      <vt:lpstr>4.1. tájékoztató </vt:lpstr>
      <vt:lpstr>4.2. tájékoztató </vt:lpstr>
      <vt:lpstr>4.3. tájékoztató </vt:lpstr>
      <vt:lpstr>5.2. tájékoztató  (3)</vt:lpstr>
      <vt:lpstr>5.2. tájékoztató  (2)</vt:lpstr>
      <vt:lpstr>5.2. tájékoztató </vt:lpstr>
      <vt:lpstr>5.sz.mell</vt:lpstr>
      <vt:lpstr>Munka1</vt:lpstr>
      <vt:lpstr>'3.1. sz. mell'!Nyomtatási_cím</vt:lpstr>
      <vt:lpstr>'3.2. sz. mell'!Nyomtatási_cím</vt:lpstr>
      <vt:lpstr>'3.3. sz. mell'!Nyomtatási_cím</vt:lpstr>
      <vt:lpstr>'3.4. sz. mell'!Nyomtatási_cím</vt:lpstr>
      <vt:lpstr>'4.1. sz. mell'!Nyomtatási_cím</vt:lpstr>
      <vt:lpstr>'4.1. tájékoztató '!Nyomtatási_cím</vt:lpstr>
      <vt:lpstr>'4.2. sz. mell'!Nyomtatási_cím</vt:lpstr>
      <vt:lpstr>'4.2. tájékoztató '!Nyomtatási_cím</vt:lpstr>
      <vt:lpstr>'4.3. sz. mell'!Nyomtatási_cím</vt:lpstr>
      <vt:lpstr>'4.3. tájékoztató '!Nyomtatási_cím</vt:lpstr>
      <vt:lpstr>'5.3.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'1.sz. mell'!Nyomtatási_terület</vt:lpstr>
      <vt:lpstr>'2.1.sz.mell  '!Nyomtatási_terület</vt:lpstr>
      <vt:lpstr>'3.1.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Kocsis Zsófia Rebeka</cp:lastModifiedBy>
  <cp:lastPrinted>2015-04-23T12:31:57Z</cp:lastPrinted>
  <dcterms:created xsi:type="dcterms:W3CDTF">2015-04-21T12:12:16Z</dcterms:created>
  <dcterms:modified xsi:type="dcterms:W3CDTF">2015-05-06T07:29:45Z</dcterms:modified>
</cp:coreProperties>
</file>