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0" windowWidth="12045" windowHeight="3990"/>
  </bookViews>
  <sheets>
    <sheet name="bevételek 2015" sheetId="55" r:id="rId1"/>
    <sheet name="kiadások 2015" sheetId="54" r:id="rId2"/>
    <sheet name="370000-1" sheetId="13" r:id="rId3"/>
    <sheet name="381103-1" sheetId="14" r:id="rId4"/>
    <sheet name="5221101" sheetId="15" r:id="rId5"/>
    <sheet name="5629121" sheetId="63" r:id="rId6"/>
    <sheet name="5629131 (4)" sheetId="62" r:id="rId7"/>
    <sheet name="5629171 (2)" sheetId="59" r:id="rId8"/>
    <sheet name="5629191" sheetId="64" r:id="rId9"/>
    <sheet name="konyha összesítő (2)" sheetId="61" r:id="rId10"/>
    <sheet name="681000-1" sheetId="16" r:id="rId11"/>
    <sheet name="6800011" sheetId="17" r:id="rId12"/>
    <sheet name="6800021" sheetId="18" r:id="rId13"/>
    <sheet name="8411121" sheetId="19" r:id="rId14"/>
    <sheet name="8414021" sheetId="21" r:id="rId15"/>
    <sheet name="8414031" sheetId="22" r:id="rId16"/>
    <sheet name="8419139" sheetId="23" r:id="rId17"/>
    <sheet name="8419019" sheetId="24" r:id="rId18"/>
    <sheet name="8419069" sheetId="25" r:id="rId19"/>
    <sheet name="8419089" sheetId="39" r:id="rId20"/>
    <sheet name="8621011" sheetId="27" r:id="rId21"/>
    <sheet name="8623011" sheetId="28" r:id="rId22"/>
    <sheet name="8690411" sheetId="52" r:id="rId23"/>
    <sheet name="8690421" sheetId="51" r:id="rId24"/>
    <sheet name="védőnő összesítő" sheetId="50" r:id="rId25"/>
    <sheet name="9603202" sheetId="29" r:id="rId26"/>
    <sheet name="8904421" sheetId="32" r:id="rId27"/>
    <sheet name="SZOCSEGÉLYEK" sheetId="33" r:id="rId28"/>
    <sheet name="9311021" sheetId="36" r:id="rId29"/>
    <sheet name="9105021" sheetId="56" r:id="rId30"/>
    <sheet name="Munka1" sheetId="65" r:id="rId31"/>
  </sheets>
  <definedNames>
    <definedName name="_xlnm.Print_Area" localSheetId="3">'381103-1'!$A$1:$C$13</definedName>
    <definedName name="_xlnm.Print_Area" localSheetId="4">'5221101'!$A$1:$C$9</definedName>
    <definedName name="_xlnm.Print_Area" localSheetId="11">'6800011'!$A$1:$C$13</definedName>
    <definedName name="_xlnm.Print_Area" localSheetId="13">'8411121'!$A$1:$C$101</definedName>
    <definedName name="_xlnm.Print_Area" localSheetId="14">'8414021'!$A$1:$C$6</definedName>
    <definedName name="_xlnm.Print_Area" localSheetId="17">'8419019'!$A$1:$C$27</definedName>
    <definedName name="_xlnm.Print_Area" localSheetId="28">'9311021'!$A$1:$C$33</definedName>
    <definedName name="_xlnm.Print_Area" localSheetId="25">'9603202'!$A$1:$C$12</definedName>
    <definedName name="_xlnm.Print_Area" localSheetId="0">'bevételek 2015'!$A$1:$P$82</definedName>
    <definedName name="_xlnm.Print_Area" localSheetId="1">'kiadások 2015'!$A$1:$R$84</definedName>
    <definedName name="_xlnm.Print_Area" localSheetId="27">SZOCSEGÉLYEK!$A$1:$D$16</definedName>
  </definedNames>
  <calcPr calcId="145621"/>
</workbook>
</file>

<file path=xl/calcChain.xml><?xml version="1.0" encoding="utf-8"?>
<calcChain xmlns="http://schemas.openxmlformats.org/spreadsheetml/2006/main">
  <c r="F84" i="54" l="1"/>
  <c r="C28" i="56"/>
  <c r="I48" i="61"/>
  <c r="L48" i="61" s="1"/>
  <c r="I49" i="61"/>
  <c r="L49" i="61" s="1"/>
  <c r="I50" i="61"/>
  <c r="L50" i="61" s="1"/>
  <c r="M50" i="61" s="1"/>
  <c r="I51" i="61"/>
  <c r="L51" i="61" s="1"/>
  <c r="I47" i="61"/>
  <c r="L47" i="61" s="1"/>
  <c r="C31" i="61"/>
  <c r="C31" i="64" s="1"/>
  <c r="C38" i="19"/>
  <c r="C44" i="19" s="1"/>
  <c r="F36" i="54" s="1"/>
  <c r="C37" i="63"/>
  <c r="C19" i="63"/>
  <c r="C20" i="63"/>
  <c r="C21" i="63"/>
  <c r="C22" i="63"/>
  <c r="C23" i="63"/>
  <c r="C24" i="63"/>
  <c r="C25" i="63"/>
  <c r="C26" i="63"/>
  <c r="C27" i="63"/>
  <c r="C28" i="63"/>
  <c r="C29" i="63"/>
  <c r="C30" i="63"/>
  <c r="C32" i="63"/>
  <c r="C18" i="63"/>
  <c r="C16" i="63"/>
  <c r="C15" i="63"/>
  <c r="C14" i="63"/>
  <c r="C12" i="63"/>
  <c r="C11" i="63" s="1"/>
  <c r="C4" i="63"/>
  <c r="C5" i="63"/>
  <c r="C6" i="63"/>
  <c r="C7" i="63"/>
  <c r="C8" i="63"/>
  <c r="C9" i="63"/>
  <c r="C10" i="63"/>
  <c r="C3" i="63"/>
  <c r="C37" i="62"/>
  <c r="C19" i="62"/>
  <c r="C20" i="62"/>
  <c r="C21" i="62"/>
  <c r="C22" i="62"/>
  <c r="C23" i="62"/>
  <c r="C24" i="62"/>
  <c r="C25" i="62"/>
  <c r="C26" i="62"/>
  <c r="C27" i="62"/>
  <c r="C28" i="62"/>
  <c r="C29" i="62"/>
  <c r="C30" i="62"/>
  <c r="C32" i="62"/>
  <c r="C18" i="62"/>
  <c r="C15" i="62"/>
  <c r="C16" i="62"/>
  <c r="C14" i="62"/>
  <c r="C12" i="62"/>
  <c r="C4" i="62"/>
  <c r="C5" i="62"/>
  <c r="C6" i="62"/>
  <c r="C7" i="62"/>
  <c r="C8" i="62"/>
  <c r="C9" i="62"/>
  <c r="C10" i="62"/>
  <c r="C3" i="62"/>
  <c r="C32" i="59"/>
  <c r="C19" i="59"/>
  <c r="C20" i="59"/>
  <c r="C21" i="59"/>
  <c r="C22" i="59"/>
  <c r="C23" i="59"/>
  <c r="C24" i="59"/>
  <c r="C25" i="59"/>
  <c r="C26" i="59"/>
  <c r="C27" i="59"/>
  <c r="C28" i="59"/>
  <c r="C29" i="59"/>
  <c r="C30" i="59"/>
  <c r="C18" i="59"/>
  <c r="C16" i="59"/>
  <c r="C15" i="59"/>
  <c r="C14" i="59"/>
  <c r="C17" i="59" s="1"/>
  <c r="E24" i="54" s="1"/>
  <c r="C12" i="59"/>
  <c r="C11" i="59" s="1"/>
  <c r="C4" i="59"/>
  <c r="C5" i="59"/>
  <c r="C6" i="59"/>
  <c r="C7" i="59"/>
  <c r="C8" i="59"/>
  <c r="C9" i="59"/>
  <c r="C10" i="59"/>
  <c r="C3" i="59"/>
  <c r="C37" i="64"/>
  <c r="C32" i="64"/>
  <c r="C30" i="64"/>
  <c r="C29" i="64"/>
  <c r="C28" i="64"/>
  <c r="C27" i="64"/>
  <c r="C26" i="64"/>
  <c r="C25" i="64"/>
  <c r="C24" i="64"/>
  <c r="C23" i="64"/>
  <c r="C22" i="64"/>
  <c r="C21" i="64"/>
  <c r="C20" i="64"/>
  <c r="C19" i="64"/>
  <c r="C18" i="64"/>
  <c r="C16" i="64"/>
  <c r="C15" i="64"/>
  <c r="C14" i="64"/>
  <c r="C12" i="64"/>
  <c r="C11" i="64" s="1"/>
  <c r="C4" i="64"/>
  <c r="C5" i="64"/>
  <c r="C6" i="64"/>
  <c r="C7" i="64"/>
  <c r="C8" i="64"/>
  <c r="C9" i="64"/>
  <c r="C10" i="64"/>
  <c r="C3" i="64"/>
  <c r="C38" i="61"/>
  <c r="C38" i="63" s="1"/>
  <c r="C39" i="63" s="1"/>
  <c r="C40" i="63" s="1"/>
  <c r="A29" i="63"/>
  <c r="C29" i="52"/>
  <c r="C31" i="52" s="1"/>
  <c r="C31" i="56"/>
  <c r="C30" i="56"/>
  <c r="C29" i="56"/>
  <c r="C19" i="56"/>
  <c r="C22" i="56" s="1"/>
  <c r="F81" i="54" s="1"/>
  <c r="C20" i="36"/>
  <c r="C4" i="29"/>
  <c r="C29" i="51"/>
  <c r="C29" i="50"/>
  <c r="C14" i="28"/>
  <c r="C17" i="22"/>
  <c r="C3" i="21"/>
  <c r="C4" i="21" s="1"/>
  <c r="F39" i="54" s="1"/>
  <c r="N39" i="54" s="1"/>
  <c r="C3" i="18"/>
  <c r="C4" i="17"/>
  <c r="C38" i="59"/>
  <c r="C5" i="15"/>
  <c r="C6" i="15" s="1"/>
  <c r="F15" i="54" s="1"/>
  <c r="N15" i="54" s="1"/>
  <c r="C3" i="14"/>
  <c r="C4" i="13"/>
  <c r="C42" i="56"/>
  <c r="C43" i="56" s="1"/>
  <c r="C44" i="56" s="1"/>
  <c r="C29" i="36"/>
  <c r="D14" i="33"/>
  <c r="C11" i="50"/>
  <c r="C12" i="50"/>
  <c r="C13" i="50"/>
  <c r="C14" i="50"/>
  <c r="C15" i="50"/>
  <c r="C17" i="50"/>
  <c r="C18" i="50"/>
  <c r="C19" i="50"/>
  <c r="C20" i="50"/>
  <c r="C21" i="50"/>
  <c r="C22" i="50"/>
  <c r="C23" i="50"/>
  <c r="C24" i="50"/>
  <c r="C25" i="50"/>
  <c r="C26" i="50"/>
  <c r="C27" i="50"/>
  <c r="C28" i="50"/>
  <c r="C30" i="50"/>
  <c r="C10" i="50"/>
  <c r="C8" i="50"/>
  <c r="C9" i="50" s="1"/>
  <c r="C3" i="50"/>
  <c r="C4" i="50"/>
  <c r="C5" i="50"/>
  <c r="C6" i="50"/>
  <c r="C2" i="50"/>
  <c r="C31" i="51"/>
  <c r="C7" i="51"/>
  <c r="C7" i="52"/>
  <c r="C25" i="28"/>
  <c r="C9" i="39"/>
  <c r="C8" i="39"/>
  <c r="C4" i="39"/>
  <c r="C3" i="39"/>
  <c r="C10" i="25"/>
  <c r="C4" i="25"/>
  <c r="C5" i="25" s="1"/>
  <c r="C23" i="24"/>
  <c r="C7" i="24"/>
  <c r="C5" i="24"/>
  <c r="C14" i="24" s="1"/>
  <c r="C15" i="24" s="1"/>
  <c r="C18" i="22"/>
  <c r="C70" i="19"/>
  <c r="I36" i="54" s="1"/>
  <c r="I84" i="54" s="1"/>
  <c r="C66" i="19"/>
  <c r="C8" i="19"/>
  <c r="C4" i="16"/>
  <c r="I30" i="55" s="1"/>
  <c r="N30" i="55" s="1"/>
  <c r="C11" i="62"/>
  <c r="C17" i="63"/>
  <c r="E18" i="54" s="1"/>
  <c r="D59" i="61"/>
  <c r="C58" i="61"/>
  <c r="B58" i="61"/>
  <c r="D57" i="61"/>
  <c r="D56" i="61"/>
  <c r="D55" i="61"/>
  <c r="D54" i="61"/>
  <c r="D53" i="61"/>
  <c r="D52" i="61"/>
  <c r="D51" i="61"/>
  <c r="D50" i="61"/>
  <c r="D49" i="61"/>
  <c r="D48" i="61"/>
  <c r="D47" i="61"/>
  <c r="D46" i="61"/>
  <c r="C39" i="59"/>
  <c r="C40" i="59" s="1"/>
  <c r="C30" i="22"/>
  <c r="C31" i="22" s="1"/>
  <c r="C32" i="22" s="1"/>
  <c r="C13" i="27"/>
  <c r="C17" i="27" s="1"/>
  <c r="C16" i="28"/>
  <c r="F60" i="54" s="1"/>
  <c r="C14" i="32"/>
  <c r="C15" i="32" s="1"/>
  <c r="C16" i="32" s="1"/>
  <c r="C26" i="27"/>
  <c r="E60" i="55"/>
  <c r="N60" i="55" s="1"/>
  <c r="C74" i="19"/>
  <c r="L36" i="54" s="1"/>
  <c r="L84" i="54" s="1"/>
  <c r="C3" i="27"/>
  <c r="D57" i="54"/>
  <c r="C3" i="28"/>
  <c r="D60" i="54"/>
  <c r="C10" i="19"/>
  <c r="E36" i="54" s="1"/>
  <c r="C5" i="22"/>
  <c r="E42" i="54" s="1"/>
  <c r="C5" i="27"/>
  <c r="E57" i="54" s="1"/>
  <c r="C5" i="28"/>
  <c r="E60" i="54" s="1"/>
  <c r="F42" i="54"/>
  <c r="C49" i="19"/>
  <c r="C5" i="23"/>
  <c r="H48" i="54" s="1"/>
  <c r="N48" i="54" s="1"/>
  <c r="C22" i="22"/>
  <c r="K42" i="54" s="1"/>
  <c r="G75" i="54"/>
  <c r="M84" i="54"/>
  <c r="C99" i="19"/>
  <c r="E39" i="55" s="1"/>
  <c r="C11" i="17"/>
  <c r="E33" i="55" s="1"/>
  <c r="N33" i="55" s="1"/>
  <c r="C93" i="19"/>
  <c r="D39" i="55" s="1"/>
  <c r="C11" i="18"/>
  <c r="D36" i="55" s="1"/>
  <c r="N36" i="55" s="1"/>
  <c r="C88" i="19"/>
  <c r="J57" i="55"/>
  <c r="N57" i="55" s="1"/>
  <c r="C37" i="52"/>
  <c r="J63" i="55" s="1"/>
  <c r="N63" i="55" s="1"/>
  <c r="C37" i="51"/>
  <c r="J66" i="55" s="1"/>
  <c r="N66" i="55" s="1"/>
  <c r="L81" i="55"/>
  <c r="H81" i="55"/>
  <c r="C3" i="56"/>
  <c r="D81" i="54" s="1"/>
  <c r="C5" i="36"/>
  <c r="E78" i="54" s="1"/>
  <c r="C3" i="36"/>
  <c r="D78" i="54" s="1"/>
  <c r="C21" i="36"/>
  <c r="F78" i="54" s="1"/>
  <c r="C31" i="36"/>
  <c r="C7" i="32"/>
  <c r="E72" i="54" s="1"/>
  <c r="C5" i="32"/>
  <c r="D72" i="54" s="1"/>
  <c r="C47" i="50"/>
  <c r="F48" i="55"/>
  <c r="F81" i="55" s="1"/>
  <c r="M54" i="55"/>
  <c r="C25" i="24"/>
  <c r="G48" i="55" s="1"/>
  <c r="G81" i="55" s="1"/>
  <c r="C3" i="24"/>
  <c r="J48" i="55" s="1"/>
  <c r="C86" i="19"/>
  <c r="C4" i="18"/>
  <c r="F33" i="54" s="1"/>
  <c r="N33" i="54" s="1"/>
  <c r="C5" i="56"/>
  <c r="E81" i="54" s="1"/>
  <c r="C28" i="22"/>
  <c r="C5" i="13"/>
  <c r="C6" i="13" s="1"/>
  <c r="C7" i="13" s="1"/>
  <c r="N51" i="54"/>
  <c r="N15" i="55"/>
  <c r="N42" i="55"/>
  <c r="N51" i="55"/>
  <c r="C37" i="50"/>
  <c r="C38" i="50" s="1"/>
  <c r="C39" i="50" s="1"/>
  <c r="N54" i="54"/>
  <c r="C11" i="25"/>
  <c r="C5" i="29"/>
  <c r="F69" i="54" s="1"/>
  <c r="N69" i="54" s="1"/>
  <c r="C26" i="28"/>
  <c r="C27" i="28" s="1"/>
  <c r="C3" i="22"/>
  <c r="D42" i="54" s="1"/>
  <c r="C5" i="17"/>
  <c r="F30" i="54" s="1"/>
  <c r="N30" i="54" s="1"/>
  <c r="C13" i="13"/>
  <c r="I9" i="55" s="1"/>
  <c r="C11" i="13"/>
  <c r="D9" i="55" s="1"/>
  <c r="C11" i="29"/>
  <c r="D69" i="55" s="1"/>
  <c r="N69" i="55" s="1"/>
  <c r="C4" i="14"/>
  <c r="F12" i="54" s="1"/>
  <c r="N12" i="54" s="1"/>
  <c r="C5" i="16"/>
  <c r="C4" i="24"/>
  <c r="C14" i="13"/>
  <c r="C17" i="64" l="1"/>
  <c r="E27" i="54" s="1"/>
  <c r="C2" i="62"/>
  <c r="D58" i="61"/>
  <c r="C26" i="24"/>
  <c r="C27" i="24" s="1"/>
  <c r="C17" i="62"/>
  <c r="E21" i="54" s="1"/>
  <c r="C2" i="63"/>
  <c r="C13" i="63" s="1"/>
  <c r="C32" i="56"/>
  <c r="J81" i="54" s="1"/>
  <c r="C89" i="19"/>
  <c r="C33" i="64"/>
  <c r="C12" i="18"/>
  <c r="M51" i="61"/>
  <c r="N51" i="61" s="1"/>
  <c r="N50" i="61"/>
  <c r="C2" i="64"/>
  <c r="C38" i="64"/>
  <c r="C38" i="62"/>
  <c r="C39" i="62" s="1"/>
  <c r="C40" i="62" s="1"/>
  <c r="M49" i="61"/>
  <c r="N49" i="61" s="1"/>
  <c r="M48" i="61"/>
  <c r="N48" i="61" s="1"/>
  <c r="M47" i="61"/>
  <c r="C31" i="59"/>
  <c r="C33" i="59" s="1"/>
  <c r="F24" i="54" s="1"/>
  <c r="C31" i="62"/>
  <c r="C33" i="62" s="1"/>
  <c r="F21" i="54" s="1"/>
  <c r="C31" i="63"/>
  <c r="C33" i="63" s="1"/>
  <c r="F18" i="54" s="1"/>
  <c r="C13" i="62"/>
  <c r="D21" i="54" s="1"/>
  <c r="C9" i="14"/>
  <c r="C10" i="14" s="1"/>
  <c r="D12" i="55" s="1"/>
  <c r="N12" i="55" s="1"/>
  <c r="C16" i="50"/>
  <c r="C31" i="50" s="1"/>
  <c r="C32" i="50" s="1"/>
  <c r="C33" i="50" s="1"/>
  <c r="C22" i="36"/>
  <c r="C24" i="36" s="1"/>
  <c r="C19" i="27"/>
  <c r="C13" i="64"/>
  <c r="D27" i="54" s="1"/>
  <c r="E24" i="55"/>
  <c r="N24" i="55" s="1"/>
  <c r="E21" i="55"/>
  <c r="N21" i="55" s="1"/>
  <c r="E18" i="55"/>
  <c r="N18" i="55" s="1"/>
  <c r="D18" i="54"/>
  <c r="C67" i="19"/>
  <c r="C68" i="19" s="1"/>
  <c r="C17" i="61"/>
  <c r="C2" i="61"/>
  <c r="F27" i="54"/>
  <c r="C11" i="61"/>
  <c r="C2" i="59"/>
  <c r="C13" i="59" s="1"/>
  <c r="C12" i="17"/>
  <c r="C13" i="17" s="1"/>
  <c r="C6" i="17"/>
  <c r="C7" i="17" s="1"/>
  <c r="C5" i="18"/>
  <c r="C6" i="18" s="1"/>
  <c r="N9" i="55"/>
  <c r="C8" i="32"/>
  <c r="C9" i="32" s="1"/>
  <c r="J72" i="55"/>
  <c r="N72" i="55" s="1"/>
  <c r="C19" i="22"/>
  <c r="C24" i="22" s="1"/>
  <c r="C23" i="22"/>
  <c r="C23" i="56"/>
  <c r="E78" i="55"/>
  <c r="N78" i="55" s="1"/>
  <c r="C32" i="36"/>
  <c r="C33" i="36" s="1"/>
  <c r="D15" i="33"/>
  <c r="G84" i="54"/>
  <c r="N75" i="54"/>
  <c r="C12" i="29"/>
  <c r="D63" i="54"/>
  <c r="C9" i="51"/>
  <c r="E66" i="54" s="1"/>
  <c r="F66" i="54"/>
  <c r="C17" i="28"/>
  <c r="C18" i="28" s="1"/>
  <c r="C6" i="23"/>
  <c r="C7" i="23" s="1"/>
  <c r="N42" i="54"/>
  <c r="C5" i="21"/>
  <c r="C6" i="21" s="1"/>
  <c r="C100" i="19"/>
  <c r="C101" i="19" s="1"/>
  <c r="C7" i="15"/>
  <c r="C8" i="15" s="1"/>
  <c r="C5" i="14"/>
  <c r="C6" i="14" s="1"/>
  <c r="F57" i="54"/>
  <c r="N57" i="54" s="1"/>
  <c r="C20" i="27"/>
  <c r="C21" i="27" s="1"/>
  <c r="N54" i="55"/>
  <c r="M81" i="55"/>
  <c r="K45" i="55"/>
  <c r="N45" i="55" s="1"/>
  <c r="N72" i="54"/>
  <c r="N81" i="54"/>
  <c r="D66" i="54"/>
  <c r="C9" i="52"/>
  <c r="E63" i="54" s="1"/>
  <c r="N78" i="54"/>
  <c r="I81" i="55"/>
  <c r="C38" i="51"/>
  <c r="C39" i="51" s="1"/>
  <c r="C38" i="52"/>
  <c r="C39" i="52" s="1"/>
  <c r="N39" i="55"/>
  <c r="K84" i="54"/>
  <c r="N60" i="54"/>
  <c r="N45" i="54"/>
  <c r="D36" i="54"/>
  <c r="D48" i="55"/>
  <c r="N48" i="55" s="1"/>
  <c r="C11" i="14"/>
  <c r="C12" i="14" s="1"/>
  <c r="C6" i="29"/>
  <c r="C7" i="29" s="1"/>
  <c r="J9" i="54"/>
  <c r="K81" i="55" l="1"/>
  <c r="D75" i="55"/>
  <c r="N75" i="55" s="1"/>
  <c r="C33" i="56"/>
  <c r="C75" i="19"/>
  <c r="M53" i="61"/>
  <c r="N47" i="61"/>
  <c r="N53" i="61" s="1"/>
  <c r="N18" i="54"/>
  <c r="C34" i="62"/>
  <c r="N27" i="54"/>
  <c r="C34" i="63"/>
  <c r="C34" i="64"/>
  <c r="D24" i="54"/>
  <c r="D84" i="54" s="1"/>
  <c r="C34" i="59"/>
  <c r="C32" i="51"/>
  <c r="H36" i="54"/>
  <c r="H84" i="54" s="1"/>
  <c r="C33" i="61"/>
  <c r="C13" i="61"/>
  <c r="J81" i="55"/>
  <c r="N66" i="54"/>
  <c r="F63" i="54"/>
  <c r="N63" i="54" s="1"/>
  <c r="C32" i="52"/>
  <c r="C33" i="52" s="1"/>
  <c r="C33" i="51"/>
  <c r="E84" i="54"/>
  <c r="N21" i="54"/>
  <c r="J84" i="54"/>
  <c r="N9" i="54"/>
  <c r="D81" i="55" l="1"/>
  <c r="N36" i="54"/>
  <c r="M55" i="61"/>
  <c r="N24" i="54"/>
  <c r="C34" i="61"/>
  <c r="N84" i="54"/>
  <c r="C39" i="61"/>
  <c r="C40" i="61" s="1"/>
  <c r="C39" i="64"/>
  <c r="C40" i="64" l="1"/>
  <c r="E27" i="55" s="1"/>
  <c r="E81" i="55" s="1"/>
  <c r="N27" i="55" l="1"/>
  <c r="N81" i="55" s="1"/>
</calcChain>
</file>

<file path=xl/comments1.xml><?xml version="1.0" encoding="utf-8"?>
<comments xmlns="http://schemas.openxmlformats.org/spreadsheetml/2006/main">
  <authors>
    <author>Apa</author>
  </authors>
  <commentList>
    <comment ref="C7" authorId="0">
      <text>
        <r>
          <rPr>
            <b/>
            <sz val="9"/>
            <color indexed="81"/>
            <rFont val="Tahoma"/>
            <family val="2"/>
            <charset val="238"/>
          </rPr>
          <t>Apa:</t>
        </r>
        <r>
          <rPr>
            <sz val="9"/>
            <color indexed="81"/>
            <rFont val="Tahoma"/>
            <family val="2"/>
            <charset val="238"/>
          </rPr>
          <t xml:space="preserve">
Csökkenteni kell a eü ház utolsó résszámlájával.</t>
        </r>
      </text>
    </comment>
  </commentList>
</comments>
</file>

<file path=xl/comments2.xml><?xml version="1.0" encoding="utf-8"?>
<comments xmlns="http://schemas.openxmlformats.org/spreadsheetml/2006/main">
  <authors>
    <author>Apa</author>
  </authors>
  <commentList>
    <comment ref="C31" authorId="0">
      <text>
        <r>
          <rPr>
            <b/>
            <sz val="9"/>
            <color indexed="81"/>
            <rFont val="Tahoma"/>
            <family val="2"/>
            <charset val="238"/>
          </rPr>
          <t>Apa:</t>
        </r>
        <r>
          <rPr>
            <sz val="9"/>
            <color indexed="81"/>
            <rFont val="Tahoma"/>
            <family val="2"/>
            <charset val="238"/>
          </rPr>
          <t xml:space="preserve">
Gáz E24 hiányzik
</t>
        </r>
      </text>
    </comment>
  </commentList>
</comments>
</file>

<file path=xl/sharedStrings.xml><?xml version="1.0" encoding="utf-8"?>
<sst xmlns="http://schemas.openxmlformats.org/spreadsheetml/2006/main" count="1330" uniqueCount="634">
  <si>
    <r>
      <t xml:space="preserve">14.)Önkormányzatok elszámolásai a központi költségvetéssel                 </t>
    </r>
    <r>
      <rPr>
        <b/>
        <sz val="8"/>
        <rFont val="Times New Roman"/>
        <family val="1"/>
        <charset val="238"/>
      </rPr>
      <t>018010</t>
    </r>
    <r>
      <rPr>
        <sz val="8"/>
        <rFont val="Times New Roman"/>
        <family val="1"/>
        <charset val="238"/>
      </rPr>
      <t>/841901</t>
    </r>
  </si>
  <si>
    <r>
      <t>15.)Forgatási és befektetési célú finanszírozási  műveletek              900060/</t>
    </r>
    <r>
      <rPr>
        <b/>
        <sz val="8"/>
        <rFont val="Times New Roman"/>
        <family val="1"/>
        <charset val="238"/>
      </rPr>
      <t xml:space="preserve"> 841906-9</t>
    </r>
  </si>
  <si>
    <r>
      <t xml:space="preserve">16)Fejezeti és általános tartalékok elszámolása          </t>
    </r>
    <r>
      <rPr>
        <b/>
        <sz val="8"/>
        <rFont val="Arial"/>
        <family val="2"/>
        <charset val="238"/>
      </rPr>
      <t xml:space="preserve"> 900070</t>
    </r>
    <r>
      <rPr>
        <sz val="8"/>
        <rFont val="Arial"/>
        <family val="2"/>
        <charset val="238"/>
      </rPr>
      <t>/ 8419089</t>
    </r>
  </si>
  <si>
    <r>
      <t xml:space="preserve">17.) Fogorvosi alapellátás              </t>
    </r>
    <r>
      <rPr>
        <b/>
        <sz val="8"/>
        <rFont val="Times New Roman"/>
        <family val="1"/>
        <charset val="238"/>
      </rPr>
      <t xml:space="preserve">  072311</t>
    </r>
    <r>
      <rPr>
        <sz val="8"/>
        <rFont val="Times New Roman"/>
        <family val="1"/>
        <charset val="238"/>
      </rPr>
      <t>/ 862301</t>
    </r>
  </si>
  <si>
    <r>
      <t xml:space="preserve">18.) Háziorvosi szolgálat                 </t>
    </r>
    <r>
      <rPr>
        <b/>
        <sz val="8"/>
        <rFont val="Times New Roman"/>
        <family val="1"/>
        <charset val="238"/>
      </rPr>
      <t xml:space="preserve">  072111</t>
    </r>
    <r>
      <rPr>
        <sz val="8"/>
        <rFont val="Times New Roman"/>
        <family val="1"/>
        <charset val="238"/>
      </rPr>
      <t>/862101</t>
    </r>
  </si>
  <si>
    <r>
      <t>19.)Család- és nővédelmi egészségügyi gondozás</t>
    </r>
    <r>
      <rPr>
        <b/>
        <sz val="8"/>
        <rFont val="Times New Roman"/>
        <family val="1"/>
        <charset val="238"/>
      </rPr>
      <t xml:space="preserve"> 074031</t>
    </r>
    <r>
      <rPr>
        <sz val="8"/>
        <rFont val="Times New Roman"/>
        <family val="1"/>
        <charset val="238"/>
      </rPr>
      <t>/8690411</t>
    </r>
  </si>
  <si>
    <r>
      <t xml:space="preserve">20.)Ifjuság-egészségügyi gondozás                  </t>
    </r>
    <r>
      <rPr>
        <b/>
        <sz val="8"/>
        <rFont val="Times New Roman"/>
        <family val="1"/>
        <charset val="238"/>
      </rPr>
      <t xml:space="preserve"> 074032</t>
    </r>
    <r>
      <rPr>
        <sz val="8"/>
        <rFont val="Times New Roman"/>
        <family val="1"/>
        <charset val="238"/>
      </rPr>
      <t>/8690421</t>
    </r>
  </si>
  <si>
    <r>
      <t xml:space="preserve">21.) Köztemető fenntartás és működtetés           </t>
    </r>
    <r>
      <rPr>
        <b/>
        <sz val="8"/>
        <rFont val="Times New Roman"/>
        <family val="1"/>
        <charset val="238"/>
      </rPr>
      <t xml:space="preserve"> 013320</t>
    </r>
    <r>
      <rPr>
        <sz val="8"/>
        <rFont val="Times New Roman"/>
        <family val="1"/>
        <charset val="238"/>
      </rPr>
      <t>/9603021</t>
    </r>
  </si>
  <si>
    <t>22.) Téli közfoglalkoztatás 041232 és Hosszabb időtartamú közfoglalkoztatás 041233</t>
  </si>
  <si>
    <r>
      <t xml:space="preserve">23.)Sportlétesítmények, edzőtáborok működtetése és fejlesztése             </t>
    </r>
    <r>
      <rPr>
        <b/>
        <sz val="8"/>
        <rFont val="Arial"/>
        <family val="2"/>
        <charset val="238"/>
      </rPr>
      <t xml:space="preserve"> 081030</t>
    </r>
    <r>
      <rPr>
        <sz val="8"/>
        <rFont val="Arial"/>
        <family val="2"/>
        <charset val="238"/>
      </rPr>
      <t>/9311021</t>
    </r>
  </si>
  <si>
    <r>
      <t xml:space="preserve">24.) Közművelődés - hagyományos közösségi kulturális értékek gondozása </t>
    </r>
    <r>
      <rPr>
        <b/>
        <sz val="8"/>
        <rFont val="Arial"/>
        <family val="2"/>
        <charset val="238"/>
      </rPr>
      <t>082092/</t>
    </r>
    <r>
      <rPr>
        <sz val="8"/>
        <rFont val="Arial"/>
        <family val="2"/>
        <charset val="238"/>
      </rPr>
      <t xml:space="preserve"> 9105021</t>
    </r>
  </si>
  <si>
    <r>
      <t>14.)Támogatási célú finanszírozási műveletek</t>
    </r>
    <r>
      <rPr>
        <b/>
        <sz val="8"/>
        <rFont val="Times New Roman"/>
        <family val="1"/>
        <charset val="238"/>
      </rPr>
      <t xml:space="preserve"> 018030</t>
    </r>
    <r>
      <rPr>
        <sz val="8"/>
        <rFont val="Times New Roman"/>
        <family val="1"/>
        <charset val="238"/>
      </rPr>
      <t>/841907</t>
    </r>
  </si>
  <si>
    <r>
      <t xml:space="preserve">10.)Önkormányzatok és társulások általános végreható igazgatási tevékenysége   </t>
    </r>
    <r>
      <rPr>
        <b/>
        <sz val="8"/>
        <rFont val="Times New Roman"/>
        <family val="1"/>
        <charset val="238"/>
      </rPr>
      <t xml:space="preserve"> 011130</t>
    </r>
    <r>
      <rPr>
        <sz val="8"/>
        <rFont val="Times New Roman"/>
        <family val="1"/>
        <charset val="238"/>
      </rPr>
      <t xml:space="preserve">/841126                </t>
    </r>
    <r>
      <rPr>
        <b/>
        <sz val="8"/>
        <rFont val="Times New Roman"/>
        <family val="1"/>
        <charset val="238"/>
      </rPr>
      <t xml:space="preserve"> </t>
    </r>
  </si>
  <si>
    <r>
      <t xml:space="preserve">11.) Közvilágítás            </t>
    </r>
    <r>
      <rPr>
        <b/>
        <sz val="8"/>
        <rFont val="Times New Roman"/>
        <family val="1"/>
        <charset val="238"/>
      </rPr>
      <t xml:space="preserve">  064010</t>
    </r>
    <r>
      <rPr>
        <sz val="8"/>
        <rFont val="Times New Roman"/>
        <family val="1"/>
        <charset val="238"/>
      </rPr>
      <t>/ 841402</t>
    </r>
  </si>
  <si>
    <r>
      <t xml:space="preserve">12.) Város-,  községgazdálkodási egyéb szolgáltatások                  </t>
    </r>
    <r>
      <rPr>
        <b/>
        <sz val="8"/>
        <rFont val="Times New Roman"/>
        <family val="1"/>
        <charset val="238"/>
      </rPr>
      <t xml:space="preserve"> 066020/</t>
    </r>
    <r>
      <rPr>
        <sz val="8"/>
        <rFont val="Times New Roman"/>
        <family val="1"/>
        <charset val="238"/>
      </rPr>
      <t>841403</t>
    </r>
  </si>
  <si>
    <r>
      <t xml:space="preserve">15.)Fejezeti és általános tartalékok elszámolása          </t>
    </r>
    <r>
      <rPr>
        <b/>
        <sz val="8"/>
        <rFont val="Arial"/>
        <family val="2"/>
        <charset val="238"/>
      </rPr>
      <t xml:space="preserve"> 900070</t>
    </r>
    <r>
      <rPr>
        <sz val="8"/>
        <rFont val="Arial"/>
        <family val="2"/>
        <charset val="238"/>
      </rPr>
      <t>/ 8419089</t>
    </r>
  </si>
  <si>
    <r>
      <t xml:space="preserve">17.) Háziorvosi szolgálat                 </t>
    </r>
    <r>
      <rPr>
        <b/>
        <sz val="8"/>
        <rFont val="Times New Roman"/>
        <family val="1"/>
        <charset val="238"/>
      </rPr>
      <t xml:space="preserve">  072111</t>
    </r>
    <r>
      <rPr>
        <sz val="8"/>
        <rFont val="Times New Roman"/>
        <family val="1"/>
        <charset val="238"/>
      </rPr>
      <t>/862101</t>
    </r>
  </si>
  <si>
    <r>
      <t>18.)Család- és nővédelmi egészségügyi gondozás</t>
    </r>
    <r>
      <rPr>
        <b/>
        <sz val="8"/>
        <rFont val="Times New Roman"/>
        <family val="1"/>
        <charset val="238"/>
      </rPr>
      <t xml:space="preserve"> 074031</t>
    </r>
    <r>
      <rPr>
        <sz val="8"/>
        <rFont val="Times New Roman"/>
        <family val="1"/>
        <charset val="238"/>
      </rPr>
      <t>/8690411</t>
    </r>
  </si>
  <si>
    <r>
      <t xml:space="preserve">19.)Ifjuság-egészségügyi gondozás                  </t>
    </r>
    <r>
      <rPr>
        <b/>
        <sz val="8"/>
        <rFont val="Times New Roman"/>
        <family val="1"/>
        <charset val="238"/>
      </rPr>
      <t xml:space="preserve"> 074032</t>
    </r>
    <r>
      <rPr>
        <sz val="8"/>
        <rFont val="Times New Roman"/>
        <family val="1"/>
        <charset val="238"/>
      </rPr>
      <t>/8690421</t>
    </r>
  </si>
  <si>
    <r>
      <t xml:space="preserve">20.) Köztemető fenntartás és működtetés           </t>
    </r>
    <r>
      <rPr>
        <b/>
        <sz val="8"/>
        <rFont val="Times New Roman"/>
        <family val="1"/>
        <charset val="238"/>
      </rPr>
      <t xml:space="preserve"> 013320</t>
    </r>
    <r>
      <rPr>
        <sz val="8"/>
        <rFont val="Times New Roman"/>
        <family val="1"/>
        <charset val="238"/>
      </rPr>
      <t>/9603021</t>
    </r>
  </si>
  <si>
    <t>21.) Téli közfoglalkoztatás 041232 és Hosszabb időtartamú közfoglalkoztatás 041233</t>
  </si>
  <si>
    <t>22.) Szoc. Támogatások</t>
  </si>
  <si>
    <r>
      <t xml:space="preserve">052020 Szennyvíz gyűjtése, tisztítása, elhelyezése   </t>
    </r>
    <r>
      <rPr>
        <sz val="12"/>
        <rFont val="Arial"/>
        <family val="2"/>
        <charset val="238"/>
      </rPr>
      <t>370000</t>
    </r>
  </si>
  <si>
    <t>BEVÉTELEK ÖSSZESEN:</t>
  </si>
  <si>
    <r>
      <t xml:space="preserve">2.)Nem veszélyes (települési) hulladék …begyűjtése...    </t>
    </r>
    <r>
      <rPr>
        <b/>
        <sz val="8"/>
        <rFont val="Arial"/>
        <family val="2"/>
        <charset val="238"/>
      </rPr>
      <t xml:space="preserve"> 051030/</t>
    </r>
    <r>
      <rPr>
        <sz val="8"/>
        <rFont val="Arial"/>
        <family val="2"/>
        <charset val="238"/>
      </rPr>
      <t>381103</t>
    </r>
  </si>
  <si>
    <t xml:space="preserve"> BEVÉTELEK ÖSSZESEN:</t>
  </si>
  <si>
    <r>
      <t>051030 Nem veszélyes (települési) hulladékok … begyűjtése ...</t>
    </r>
    <r>
      <rPr>
        <sz val="12"/>
        <rFont val="Arial"/>
        <family val="2"/>
        <charset val="238"/>
      </rPr>
      <t xml:space="preserve"> 381103</t>
    </r>
  </si>
  <si>
    <r>
      <t xml:space="preserve">045160 Közutak, hidak, alagutak üzemeltetése, fenntartása    </t>
    </r>
    <r>
      <rPr>
        <sz val="11"/>
        <rFont val="Arial"/>
        <family val="2"/>
        <charset val="238"/>
      </rPr>
      <t xml:space="preserve">522001        </t>
    </r>
    <r>
      <rPr>
        <b/>
        <sz val="11"/>
        <rFont val="Arial"/>
        <family val="2"/>
        <charset val="238"/>
      </rPr>
      <t xml:space="preserve">                                 </t>
    </r>
  </si>
  <si>
    <r>
      <t xml:space="preserve">096010 Óvodai intézményi étkeztetés </t>
    </r>
    <r>
      <rPr>
        <sz val="11"/>
        <rFont val="Arial"/>
        <family val="2"/>
        <charset val="238"/>
      </rPr>
      <t>562912</t>
    </r>
  </si>
  <si>
    <r>
      <t>562913 Iskolai intézményi étkeztetés</t>
    </r>
    <r>
      <rPr>
        <sz val="11"/>
        <rFont val="Arial"/>
        <family val="2"/>
        <charset val="238"/>
      </rPr>
      <t xml:space="preserve"> 096020</t>
    </r>
  </si>
  <si>
    <r>
      <t xml:space="preserve">013350  Az önkormányzati vagyonnal való gazdálkodással kapcsolatos feladatok </t>
    </r>
    <r>
      <rPr>
        <sz val="12"/>
        <rFont val="Arial"/>
        <family val="2"/>
        <charset val="238"/>
      </rPr>
      <t>680001</t>
    </r>
  </si>
  <si>
    <r>
      <t xml:space="preserve">013350  Az önkormányzati vagyonnal való gazdálkodással kapcsolatos feladatok </t>
    </r>
    <r>
      <rPr>
        <sz val="12"/>
        <rFont val="Arial"/>
        <family val="2"/>
        <charset val="238"/>
      </rPr>
      <t>680001 (Lakóingatlanok)</t>
    </r>
  </si>
  <si>
    <r>
      <t xml:space="preserve">013350  Az önkormányzati vagyonnal való gazdálkodással kapcsolatos feladatok </t>
    </r>
    <r>
      <rPr>
        <sz val="12"/>
        <rFont val="Arial"/>
        <family val="2"/>
        <charset val="238"/>
      </rPr>
      <t>680001 ( Nem lakóingatlanok)</t>
    </r>
  </si>
  <si>
    <r>
      <t xml:space="preserve">11.)Önkormányzatok és önkormányzati hivatalok jogalkotó és általános igazgatási tevékenysége   </t>
    </r>
    <r>
      <rPr>
        <b/>
        <sz val="8"/>
        <rFont val="Times New Roman"/>
        <family val="1"/>
        <charset val="238"/>
      </rPr>
      <t xml:space="preserve"> 011130</t>
    </r>
    <r>
      <rPr>
        <sz val="8"/>
        <rFont val="Times New Roman"/>
        <family val="1"/>
        <charset val="238"/>
      </rPr>
      <t xml:space="preserve">/841112                </t>
    </r>
    <r>
      <rPr>
        <b/>
        <sz val="8"/>
        <rFont val="Times New Roman"/>
        <family val="1"/>
        <charset val="238"/>
      </rPr>
      <t xml:space="preserve"> </t>
    </r>
  </si>
  <si>
    <r>
      <t xml:space="preserve">011130 Önkormányzatok  és önkormányzati hivatalok jogalkotó és általános igazgatási tevékenysége </t>
    </r>
    <r>
      <rPr>
        <sz val="11"/>
        <rFont val="Arial"/>
        <family val="2"/>
        <charset val="238"/>
      </rPr>
      <t>841112</t>
    </r>
  </si>
  <si>
    <t xml:space="preserve"> BEVÉTELEK MINDÖSSZESEN:</t>
  </si>
  <si>
    <t>Pénzforgalom nélküli bevételek</t>
  </si>
  <si>
    <t>841901 SZAKFELADAT  BEVÉTELEI ÖSSZSEN:</t>
  </si>
  <si>
    <t>8419069 FINANSZÍROZÁSI MŰVELETEK</t>
  </si>
  <si>
    <t>FELHALOMZÁSICÉLÚ PÉNESZKÖZ ÁTADÁS</t>
  </si>
  <si>
    <t>8419069 FINANSZ.MŰVELETEK  KIADÁSAI ÖSSZESEN:</t>
  </si>
  <si>
    <t>8419069 FINANSZ.MŰVELETEK  BEVÉTELEI ÖSSZESEN:</t>
  </si>
  <si>
    <t>Víz- és csatorna díjak</t>
  </si>
  <si>
    <t>Biztonságtechnikai szolgáltatás</t>
  </si>
  <si>
    <t>862101 SZAKFELADAT KIADÁSOK ÖSSZESEN:</t>
  </si>
  <si>
    <t xml:space="preserve">Munka, védőruha közterületen dolgozók </t>
  </si>
  <si>
    <t xml:space="preserve">Munkáltatót terhelő SZJA </t>
  </si>
  <si>
    <r>
      <t xml:space="preserve">841403-1 VÁROS ÉS KÖZSÉGGAZDÁLKODÁS                          </t>
    </r>
    <r>
      <rPr>
        <sz val="11"/>
        <rFont val="Arial"/>
        <family val="2"/>
        <charset val="238"/>
      </rPr>
      <t xml:space="preserve">  </t>
    </r>
  </si>
  <si>
    <t>8419069-1 FINANSZÍROZÁSI MŰVELETEK</t>
  </si>
  <si>
    <t>Víz és csatorna díj</t>
  </si>
  <si>
    <t>862301 SZAKFELADAT KIADÁSOK ÖSSZESEN:</t>
  </si>
  <si>
    <t>862301 SZAKFELADAT BEVÉTELEK ÖSSZESEN:</t>
  </si>
  <si>
    <t>960302 SZAKFELADAT KIADÁSOK ÖSSZESEN</t>
  </si>
  <si>
    <t>681000-1 Saját tulajdonú ingatlan adásvétele</t>
  </si>
  <si>
    <t>890441 SZAKFELADAT KIADÁSOK ÖSSZESEN:</t>
  </si>
  <si>
    <t>Szakfeladat bontás</t>
  </si>
  <si>
    <t>RENDSZERES SZOCIÁLIS PÉNZBELI ELLÁTÁSOK  és MUNKANÉLKÜLI ELLÁTÁSOK ÖSSZESÍTETT KIMUTATÁS</t>
  </si>
  <si>
    <t>TÁRSADALOM ÉS SZOCIÁLPOLITIKAI KIADÁSOK</t>
  </si>
  <si>
    <t>MŰKÖDÉSI KIADÁSOK ÖSSZESEN:</t>
  </si>
  <si>
    <t>Közalkalmazottak közlekedési költségtérítése</t>
  </si>
  <si>
    <t>Villamos energia</t>
  </si>
  <si>
    <t>Víz- és csatorna díj</t>
  </si>
  <si>
    <t xml:space="preserve">Egyéb üzemeltetési </t>
  </si>
  <si>
    <t>Vegyszer (tisztítószer)</t>
  </si>
  <si>
    <t>Nem adatátviteli célú távközlési díj</t>
  </si>
  <si>
    <t>Víz-csatorna szolgáltatás</t>
  </si>
  <si>
    <t>Egyéb üzemeltetési, fenntartási költség</t>
  </si>
  <si>
    <t>MŰKÖDÉSI  KIADÁSOK MINDÖSSZESEN</t>
  </si>
  <si>
    <t>MŰKÖDÉSI BEVÉTELEK</t>
  </si>
  <si>
    <t>FELHALMOZÁSI KIADÁSOK</t>
  </si>
  <si>
    <t>TARTALÉK</t>
  </si>
  <si>
    <t xml:space="preserve"> </t>
  </si>
  <si>
    <t>Felhalmozási és tőke jellegű bevételek</t>
  </si>
  <si>
    <t>680002-1 SZAKFELADAT KIADÁSOK ÖSSZESEN:</t>
  </si>
  <si>
    <t>6800021 SZAKFELADAT BEVÉTELEK ÖSSZESEN:</t>
  </si>
  <si>
    <t>Likvid hitel törlesztése</t>
  </si>
  <si>
    <t>Egyéb információ hordozó beszerzése</t>
  </si>
  <si>
    <t>5451/5452</t>
  </si>
  <si>
    <t>Tüzelőanyag beszerzés</t>
  </si>
  <si>
    <t>Szakmai anyag beszerzés (játszóház)</t>
  </si>
  <si>
    <t>551122/55122</t>
  </si>
  <si>
    <t>Adatátviteli c.távközlési díj (internet)</t>
  </si>
  <si>
    <t xml:space="preserve">Vízszolgáltatás </t>
  </si>
  <si>
    <t>KLIK teremhasználati díj</t>
  </si>
  <si>
    <t>Garancia, kezességvállalás (Arany János utca aszfaltozása csapvíz.p)</t>
  </si>
  <si>
    <t>Adópótlék, adóbírság bevételei ( kintlévőség behajtás)</t>
  </si>
  <si>
    <r>
      <t xml:space="preserve">862101 HÁZIORVOSI ELLÁTÁS                                                                           </t>
    </r>
    <r>
      <rPr>
        <sz val="11"/>
        <rFont val="Times New Roman"/>
        <family val="1"/>
        <charset val="238"/>
      </rPr>
      <t xml:space="preserve"> </t>
    </r>
  </si>
  <si>
    <t>Tovább számlázott szolgáltatás (rezsi)</t>
  </si>
  <si>
    <t>ezer forintban</t>
  </si>
  <si>
    <t>CÍMREND(I.II.) Alcím, Szakfeladat</t>
  </si>
  <si>
    <t>Előirányzat</t>
  </si>
  <si>
    <t>BEVÉTELEK</t>
  </si>
  <si>
    <t>BEVÉTELEK ÖSSZESEN</t>
  </si>
  <si>
    <t xml:space="preserve"> MŰKÖDÉSI BEVÉTELEK</t>
  </si>
  <si>
    <t>Központi költségvetéstől kapott támogatás</t>
  </si>
  <si>
    <t>Támogatásértékű bevételek</t>
  </si>
  <si>
    <t>Hitelfelvétel</t>
  </si>
  <si>
    <t>Pénzforgalom nélküli bev.</t>
  </si>
  <si>
    <t>Intézményi műk. bevételek</t>
  </si>
  <si>
    <t>Sajátos működési bev.</t>
  </si>
  <si>
    <t>Normatív állami</t>
  </si>
  <si>
    <t>Normatív kötött</t>
  </si>
  <si>
    <t>Központosított</t>
  </si>
  <si>
    <t>Támogatásértékű működési bevételek</t>
  </si>
  <si>
    <t>Támogatásértékű felhalmozási bevételek</t>
  </si>
  <si>
    <t>I. Önkormányzati Igazgatás bevételei összesen:</t>
  </si>
  <si>
    <t>CÍMREND(I.II.III.) Alcím, Szakfeladat</t>
  </si>
  <si>
    <t>K I A D Á S O K</t>
  </si>
  <si>
    <t>KIADÁSOK ÖSSZESEN</t>
  </si>
  <si>
    <t>MŰKÖDÉSI KIADÁSOK</t>
  </si>
  <si>
    <t>Személyi juttatások</t>
  </si>
  <si>
    <t>Járulékok</t>
  </si>
  <si>
    <t>Dologi kiadások</t>
  </si>
  <si>
    <t>Társadalom és szociál-politikai juttatások</t>
  </si>
  <si>
    <t>Működési pénzeszköz-átadások</t>
  </si>
  <si>
    <t>Felhalmozási célú pénzeszköz-átadások</t>
  </si>
  <si>
    <t>Felújítások</t>
  </si>
  <si>
    <t>Beruházások</t>
  </si>
  <si>
    <t>Általános</t>
  </si>
  <si>
    <t>cél</t>
  </si>
  <si>
    <t>INTÉZMÉNYI MŰKÖDÉSI BEVÉTELEK</t>
  </si>
  <si>
    <t>SAJÁTOS MŰKÖDÉSI BEVÉTELEK</t>
  </si>
  <si>
    <t xml:space="preserve">Szociális hozzájárulási adó </t>
  </si>
  <si>
    <t>FELHALMOZÁSI CÉLÚ PÉNZESZKÖZ ÁTADÁS</t>
  </si>
  <si>
    <r>
      <t xml:space="preserve">841403 VÁROS ÉS KÖZSÉGGAZDÁLKODÁS                          </t>
    </r>
    <r>
      <rPr>
        <sz val="11"/>
        <rFont val="Arial"/>
        <family val="2"/>
        <charset val="238"/>
      </rPr>
      <t xml:space="preserve"> </t>
    </r>
  </si>
  <si>
    <t>MŰKÖDÉSI CÉLÚ TÁMOGATÁS ÉRTÉKŰ BEVÉTELEK</t>
  </si>
  <si>
    <t>Pénzforgalom nélküli kiadások</t>
  </si>
  <si>
    <r>
      <t>16.) Általános iskolai nevelés</t>
    </r>
    <r>
      <rPr>
        <b/>
        <sz val="8"/>
        <rFont val="Arial"/>
        <family val="2"/>
        <charset val="238"/>
      </rPr>
      <t xml:space="preserve">                 8419089</t>
    </r>
  </si>
  <si>
    <t>Takarítónő munkabér</t>
  </si>
  <si>
    <t xml:space="preserve">8690411 Védőnő összesítő tábla                  </t>
  </si>
  <si>
    <t>2013 év alapján szakfeladat megosztás:</t>
  </si>
  <si>
    <t>8690411 Család- és nővédelmi gészségügyi gondozás</t>
  </si>
  <si>
    <t>8690421 Ifjuság-egészségügyi gondozás</t>
  </si>
  <si>
    <t>Védőnő összesítő tábla</t>
  </si>
  <si>
    <t xml:space="preserve"> KIADÁSOK ÖSSZESEN:</t>
  </si>
  <si>
    <t>8690421 Ifjúság-egészségügyi gondozás</t>
  </si>
  <si>
    <t>8690421 SZAKFELADAT BEVÉTELEK ÖSSZESEN:</t>
  </si>
  <si>
    <t xml:space="preserve">9603021 KÖZTEMETŐ FENNTARTÁS ÉS MŰKÖDTETÉS      </t>
  </si>
  <si>
    <t>Részmunkaidős egyéb bérrendszerű Némethné</t>
  </si>
  <si>
    <t>Részmunkaidős egyéb  sajátos juttatása</t>
  </si>
  <si>
    <t>8904421 SZAKFELADAT  BEVÉTELEI ÖSSZESEN:</t>
  </si>
  <si>
    <t>9105021 Közművelődési intézmények, közösségi színterek működtetése</t>
  </si>
  <si>
    <t>9311021 SZAKFELADAT KIADÁSOK ÖSSZESEN</t>
  </si>
  <si>
    <t>9311021 SZAKFELADAT BEVÉTELEK ÖSSZESEN</t>
  </si>
  <si>
    <t>Állományba nem tartozó megbízási díjja</t>
  </si>
  <si>
    <t>52211/5222</t>
  </si>
  <si>
    <t>55121/55122</t>
  </si>
  <si>
    <t>552195/552295</t>
  </si>
  <si>
    <t>1246/1244</t>
  </si>
  <si>
    <t>181121/181221</t>
  </si>
  <si>
    <t>Egyéb bér alá tartozó munkabér (Munka Törvénykönyves)</t>
  </si>
  <si>
    <t>I. Önkormányzati Igazgatás kiadásai összesen:</t>
  </si>
  <si>
    <t>Felhalmozási célú támogatás Fejezeti kez.től</t>
  </si>
  <si>
    <t>ÁHT.KÍ. KAPOTT VÉGLEGES PÉNZESZKÖZÁTVÉTELEK</t>
  </si>
  <si>
    <t>SAJÁTOS MŰKÖDÉSI BEVÉTELEK MINDÖSSZESEN</t>
  </si>
  <si>
    <r>
      <t xml:space="preserve">7.) Egyéb étkeztetés (vendég)                  </t>
    </r>
    <r>
      <rPr>
        <b/>
        <sz val="8"/>
        <rFont val="Times New Roman"/>
        <family val="1"/>
        <charset val="238"/>
      </rPr>
      <t xml:space="preserve">  5629191</t>
    </r>
  </si>
  <si>
    <r>
      <t xml:space="preserve">6.) Munkahelyi étkeztetés                  </t>
    </r>
    <r>
      <rPr>
        <b/>
        <sz val="8"/>
        <rFont val="Times New Roman"/>
        <family val="1"/>
        <charset val="238"/>
      </rPr>
      <t xml:space="preserve">  5629171</t>
    </r>
  </si>
  <si>
    <t>.-park  Szár Község Közalapítvány</t>
  </si>
  <si>
    <t>.-játszótér SZÖKE</t>
  </si>
  <si>
    <t>.-Sportpály vízellátás Szár KSE</t>
  </si>
  <si>
    <t xml:space="preserve">Mc.támogatás Újbarok Önkormányzattól Óvoda </t>
  </si>
  <si>
    <t>EGYÉB SAJÁTOS BEVÉTELEK</t>
  </si>
  <si>
    <t>RÖVID LEJÁRATÚ VISSZATÉRÍTENDŐ TÁMOGATÁSOK, KÖLCSÖNÖK</t>
  </si>
  <si>
    <t>Sportcsarnok napellem pályázat Szár Község Közalapítvány</t>
  </si>
  <si>
    <t>Művelődési ház udvari féltető Szár KSE</t>
  </si>
  <si>
    <t>Művelődési ház felújítása tető csere, vizsesblokk hozzáépítés, belső felújítás</t>
  </si>
  <si>
    <t>Művelődési ház felújítása tető csere, vizsesblokk hozzáépítés, ÁFA</t>
  </si>
  <si>
    <t>Művelődési ház nyílászáró csere</t>
  </si>
  <si>
    <t>Művelődési ház nyílászáró csere ÁFA</t>
  </si>
  <si>
    <t>Művelődési ház fűtés korszerűsítés</t>
  </si>
  <si>
    <t xml:space="preserve">Művelődési ház fűtés korszerűsítés ÁFA </t>
  </si>
  <si>
    <t>Mcélú tám-ért- kiadás TKT-nak Honvédelmi feladatok Mór</t>
  </si>
  <si>
    <t>Mcélú tám-ért- kiadás TKT-nak Csákvár</t>
  </si>
  <si>
    <t>91111/91121</t>
  </si>
  <si>
    <t>Igazgatási szolgáltatási díjbevételek (közzétételi díj)</t>
  </si>
  <si>
    <t>2014. évi terv</t>
  </si>
  <si>
    <t>911144/911244</t>
  </si>
  <si>
    <t>58611/58621</t>
  </si>
  <si>
    <t>588321/588421</t>
  </si>
  <si>
    <t>589121/589221</t>
  </si>
  <si>
    <t>588332/588432</t>
  </si>
  <si>
    <t>Természetben nyújtott átmeneti segély</t>
  </si>
  <si>
    <t>Egyéb építmény vásárlása (Petőfi-Ér utcai csatlakozás kiépítése)</t>
  </si>
  <si>
    <t>Gáz szolgáltatás</t>
  </si>
  <si>
    <t>internet</t>
  </si>
  <si>
    <t xml:space="preserve">8904421 KÖZHASZNÚ FOGLALKOZTATÁS                                                                </t>
  </si>
  <si>
    <t>.-köztetmető Oktatásért és Kult. Egyesülettől</t>
  </si>
  <si>
    <t>91114/91124</t>
  </si>
  <si>
    <t>91115/91125</t>
  </si>
  <si>
    <t>911151/911251</t>
  </si>
  <si>
    <t>911152/911252</t>
  </si>
  <si>
    <t>911154/911254</t>
  </si>
  <si>
    <t>9111571/9112571</t>
  </si>
  <si>
    <t>91116/91126</t>
  </si>
  <si>
    <t>Önkormányzatoknak átengedett közhatalmi bevételek, ebből:</t>
  </si>
  <si>
    <t>Helyi adók és adójellegű bevételek, ebből:</t>
  </si>
  <si>
    <t>.-Gépjárműadó</t>
  </si>
  <si>
    <t>.-Építményadó</t>
  </si>
  <si>
    <t>.-Telekadó</t>
  </si>
  <si>
    <t>.-Magánszemélyek kommunális adója</t>
  </si>
  <si>
    <t>.-Állandó jelleggel végzett iparűzési tevékenység utáni iparűzési adó</t>
  </si>
  <si>
    <t>911192/911292</t>
  </si>
  <si>
    <t>91212/91222</t>
  </si>
  <si>
    <t>Áll.kívűlre teljesített áru-és készletértékesítés (szsemeteszsák)</t>
  </si>
  <si>
    <t>INTÉZMÉNYI MŰKÖDÉSHEZ KAPCSOLÓDÓ  BEVÉTELEK</t>
  </si>
  <si>
    <t>91214/91224</t>
  </si>
  <si>
    <t>Intézményi működéshez kapcsolódó bevételek</t>
  </si>
  <si>
    <t>Áh.kívülre nyújtott szolgáltatás ellenértéke (fénymásolás)</t>
  </si>
  <si>
    <t>Áh. Kívülre nyújtott szolgáltatás ellenértéke (fénymásolás)</t>
  </si>
  <si>
    <t>9105021 SZAKFELADAT BEVÉTELEK ÖSSZESEN:</t>
  </si>
  <si>
    <t>Áh. Kívülre nyújtott szolgáltatások ellenértéke  (közterülethasználati díj)</t>
  </si>
  <si>
    <t>913162/913262</t>
  </si>
  <si>
    <t>Önkormányzati egyéb helyiségek bérbeadásából sz.bev. (terembérlet)</t>
  </si>
  <si>
    <t>Egyéb sajátos bevételek</t>
  </si>
  <si>
    <t xml:space="preserve">931102 Sportlétesítmények működtetése és fejlesztése                                                                 </t>
  </si>
  <si>
    <t>91312/91322</t>
  </si>
  <si>
    <t>Intézményi ellátási díj bevétel (óvodai étkeztetés)</t>
  </si>
  <si>
    <t>91314/91324</t>
  </si>
  <si>
    <t>913161/913261</t>
  </si>
  <si>
    <t>91219/91229</t>
  </si>
  <si>
    <t>9603021 SZAKFELADAT BEVÉTELEK ÖSSZESEN:</t>
  </si>
  <si>
    <t>Államháztartáson kívüli egyéb saját bevétel (temető üzemeltetés bevétele)</t>
  </si>
  <si>
    <t>91412/91422</t>
  </si>
  <si>
    <t>Továbbszámlázott (közvetített) szolgáltatások bevételei</t>
  </si>
  <si>
    <t>914122/914222</t>
  </si>
  <si>
    <t>Áht.-n kívülre továbbszámlázott szolgáltatás (energia továbbszámlázás)</t>
  </si>
  <si>
    <t>9161411/9162411</t>
  </si>
  <si>
    <t>Áh. Kíülről származó egyéb műk.célú kamatbevétel</t>
  </si>
  <si>
    <t>91913/91923</t>
  </si>
  <si>
    <t>Kiszámlázott termékek szolgáltatások ÁFA-ja  (Fejérvíz Zrt. bérleti díj)</t>
  </si>
  <si>
    <t>Kiszámlázott termékek és szolgáltatások ÁFA-ja</t>
  </si>
  <si>
    <t>9311311/9312311</t>
  </si>
  <si>
    <t>9311333/93123123</t>
  </si>
  <si>
    <t>93512/93522</t>
  </si>
  <si>
    <t>46415213/4642513</t>
  </si>
  <si>
    <t>46415214/4642514</t>
  </si>
  <si>
    <t>46415215/4642515</t>
  </si>
  <si>
    <t>M.célú támogatás bevétele önkormányzattól Bodmér tárgyévi kötelezettség</t>
  </si>
  <si>
    <t>M.célú támogatás bevétele önkormányzattól Szárliget tárgyévi kötelezettség</t>
  </si>
  <si>
    <t>M.célú támogatás bevétele önkormányzattól Újbarok tárgyévi kötelezettség</t>
  </si>
  <si>
    <t>Takarítónő arányos bére (napi 1,5 óra takarítási idővel számolva)</t>
  </si>
  <si>
    <t xml:space="preserve">8690411 Család- és nővédelmi egészségügyi gondozás                            </t>
  </si>
  <si>
    <t>464132/46423</t>
  </si>
  <si>
    <t>Támogatás értékű működési célú pénzeszköz átvétel Társadalombiztosítási Alaptól (12*322.100.-)</t>
  </si>
  <si>
    <t>511153/511253</t>
  </si>
  <si>
    <t>512173/512273</t>
  </si>
  <si>
    <t>Közalkalmazott étkezési hozájárulása (5.000.- X 12)</t>
  </si>
  <si>
    <t>Szociális hozzájárulás adó</t>
  </si>
  <si>
    <t>Közalklamazottak egyéb felt. Területi  póték.(15.000.- x 12)</t>
  </si>
  <si>
    <t>Közalkalmazott keresetkiegészítése (1.480.-.- x 12)</t>
  </si>
  <si>
    <t>54211/54221</t>
  </si>
  <si>
    <t>54711/54721</t>
  </si>
  <si>
    <t>Kisértékű (szakmai) tárgyieszköz beszerzés</t>
  </si>
  <si>
    <t>Munka-, védőruha</t>
  </si>
  <si>
    <t>Egyéb készletek ebből:</t>
  </si>
  <si>
    <t>Nem adatátviteli célú távközlési díj (telefon)</t>
  </si>
  <si>
    <t>54212/54222</t>
  </si>
  <si>
    <t>9421111/9422111</t>
  </si>
  <si>
    <t>Települési önkormányzatok működésének általános támogatása</t>
  </si>
  <si>
    <t>9421121/9422121</t>
  </si>
  <si>
    <t>Óvodapedagógusok bértámogatása</t>
  </si>
  <si>
    <t>9421122/9422122</t>
  </si>
  <si>
    <t>Óvodaműködtetési támogatás</t>
  </si>
  <si>
    <t>MŰKÖDÉSI KÖLTSÉGVETÉSI TÁMOGATÁSOK</t>
  </si>
  <si>
    <t>9421162/9422132</t>
  </si>
  <si>
    <t>Egyes szociális és gyermekjóléti ellátások támogatása (pénzbeli szoc.)</t>
  </si>
  <si>
    <t>9421141/9422141</t>
  </si>
  <si>
    <t>Könyvtári , közművelődési és múzeumi feladatok támogatása</t>
  </si>
  <si>
    <t>56213/56223</t>
  </si>
  <si>
    <t>56214/56224</t>
  </si>
  <si>
    <t>562141/562241</t>
  </si>
  <si>
    <t xml:space="preserve">Kisbíró </t>
  </si>
  <si>
    <t>56317/56327</t>
  </si>
  <si>
    <t>57211/57221</t>
  </si>
  <si>
    <t>Munkáltatót terhelő SZJA cafetéria után (br.x26,308%)</t>
  </si>
  <si>
    <t>57219/57229</t>
  </si>
  <si>
    <t>573111/573211</t>
  </si>
  <si>
    <t xml:space="preserve">Kamatkiadás államháztartáson kívülre </t>
  </si>
  <si>
    <t>57121/57221</t>
  </si>
  <si>
    <t>Cafeteria után fizetendő SZJA</t>
  </si>
  <si>
    <t>Munka- és védőruha (4 fő x 15000)</t>
  </si>
  <si>
    <t xml:space="preserve">Táppénz hozzájárulás </t>
  </si>
  <si>
    <t>Gyógyszer beszerzés (eü doboz)</t>
  </si>
  <si>
    <t>Egyéb készlet beszerzés (tisztítószer, takarítószer, fertőtlenítő)</t>
  </si>
  <si>
    <t>Egyéb bérleti és lízingdíjak kiadásai (élelmezési program 32000x12)</t>
  </si>
  <si>
    <t>13152/13132</t>
  </si>
  <si>
    <t>Egyéb bér alá tartozó munkabér (Munka Törvénykönyves  élelmezés vezető)</t>
  </si>
  <si>
    <t>Közalkalmazott alapilletménye (5 x 118000)</t>
  </si>
  <si>
    <t>511113/511123</t>
  </si>
  <si>
    <t>511116/511126</t>
  </si>
  <si>
    <t>Gyermekétkeztetés üzemeltetési támogatása</t>
  </si>
  <si>
    <t>%</t>
  </si>
  <si>
    <t>Munka tvk.-es munkabér 2 x 130000 x 12</t>
  </si>
  <si>
    <t>5461/5462</t>
  </si>
  <si>
    <t>Szállítási költség (törmelék, föld elszállítás stb)</t>
  </si>
  <si>
    <t>Villamos energia szolgáltatás (színpad)</t>
  </si>
  <si>
    <t>Egyéb üzemeltetési, fenntartási szolgáltatás (eü. Gyepmesteri szolg)</t>
  </si>
  <si>
    <t>Egyéb üzemeltetési, fenntartási szolgáltatás (veszélyes fa kivágás)</t>
  </si>
  <si>
    <t>Biztosítási díj (traktor)</t>
  </si>
  <si>
    <t>FELHALMOZÁSI KIADÁSOK MINDÖSSZESEN</t>
  </si>
  <si>
    <t>37111/37121</t>
  </si>
  <si>
    <t>8419139 ÖNKORMÁNYZATOK ELSZÁMOLÁSAI KÖLTSÉGVETÉSI SZERVEZIKKEL</t>
  </si>
  <si>
    <t>8419139 SZAKFELADAT KIADÁSAI ÖSSZSEN:</t>
  </si>
  <si>
    <r>
      <t xml:space="preserve">862101 HÁZIORVOSI ALAPELLÁTÁS                                                                                               </t>
    </r>
    <r>
      <rPr>
        <sz val="11"/>
        <rFont val="Arial"/>
        <family val="2"/>
        <charset val="238"/>
      </rPr>
      <t xml:space="preserve"> </t>
    </r>
  </si>
  <si>
    <t>Kisértékű szakmai eszköz (mosogatós szekrény)</t>
  </si>
  <si>
    <t>55212/55225</t>
  </si>
  <si>
    <t>Kamatkiadások államh.kívülre.</t>
  </si>
  <si>
    <t>.-Biztonságtechnikai szolgáltatás</t>
  </si>
  <si>
    <t>.-Kéményseprés</t>
  </si>
  <si>
    <t>Központosított támogatás (lakott terület támogatása)</t>
  </si>
  <si>
    <t>94311/94321</t>
  </si>
  <si>
    <t>Felhalmozási központosított támogatás (közművelődési érdek támogatás)</t>
  </si>
  <si>
    <t>FELHALMOZÁSI KÖLTSÉGVETÉSI TÁMOGATÁSOK</t>
  </si>
  <si>
    <t>KÖZHATALMI BEVÉTELEK</t>
  </si>
  <si>
    <t xml:space="preserve">841402-1 KÖZVILÁGÍTÁSI FELADATOK                                                                         </t>
  </si>
  <si>
    <t>55218/55225</t>
  </si>
  <si>
    <t>Villamos energia szolgáltatás</t>
  </si>
  <si>
    <t>TÁMOGATÁS ÉRTÉKŰ BEVÉTELEK</t>
  </si>
  <si>
    <t>Egyéb bevételek (Önk.-t megillető helyszíni- és szabálysértési bírságok)</t>
  </si>
  <si>
    <t>MŰKÖDÉSI CÉLÚ TÁMOGATÁSÉRTÉKŰ BEVÉTELEK</t>
  </si>
  <si>
    <t>46415212/4642512</t>
  </si>
  <si>
    <t>91218/91228</t>
  </si>
  <si>
    <t>Áh.-belüli egyéb saját bevételek (Német Önk. Kisbusz visszautalás)</t>
  </si>
  <si>
    <t>913169/913269</t>
  </si>
  <si>
    <t>3731522/373252</t>
  </si>
  <si>
    <t>Működési célú pénzeszköz átadás Önkormányzatnak orvosi ügyelet (Bicske)</t>
  </si>
  <si>
    <t>3731524/373254</t>
  </si>
  <si>
    <t>37331621/373261</t>
  </si>
  <si>
    <t>3732623/373263</t>
  </si>
  <si>
    <t>381152/381125</t>
  </si>
  <si>
    <t>TÁMOGATÁSÉRTÉKŰ KIADÁSOK</t>
  </si>
  <si>
    <t>ÁLLAMHÁZTARTÁSON KÍVÜLRE VÉGLEGES PÉNZESZKÖZÁTADÁSOK ELSZÁMOLÁSA</t>
  </si>
  <si>
    <t>Duna-Vértes Reg. Hulladékgazd. Tagdíj</t>
  </si>
  <si>
    <t>.-asztalitenisz támogatása</t>
  </si>
  <si>
    <t>.-SZŐKE működési támogatás</t>
  </si>
  <si>
    <t>.-Polgárőrség támogatása</t>
  </si>
  <si>
    <t>.-Nyugdíjjasklub támogatása</t>
  </si>
  <si>
    <t>.-Vöröskereszt támogatása</t>
  </si>
  <si>
    <t>.-Baráti kör támogatása</t>
  </si>
  <si>
    <t>.-Mazsorett támogatása</t>
  </si>
  <si>
    <t>38214/38224</t>
  </si>
  <si>
    <t>511112/511212</t>
  </si>
  <si>
    <t>511116/511216</t>
  </si>
  <si>
    <t>514142/514242</t>
  </si>
  <si>
    <t>514192/514292</t>
  </si>
  <si>
    <t>52211/52222</t>
  </si>
  <si>
    <t>5431/5432</t>
  </si>
  <si>
    <t>54421/54422</t>
  </si>
  <si>
    <t>Folyóirat (fejér megyei hírlap)</t>
  </si>
  <si>
    <t>54413/54423</t>
  </si>
  <si>
    <t>Egyéb informárció hordozó beszerzés</t>
  </si>
  <si>
    <t>54919/54929</t>
  </si>
  <si>
    <t>54915/54925</t>
  </si>
  <si>
    <t>Nem adatátviteli célú távközlési díjak (telefon szolgáltatás)</t>
  </si>
  <si>
    <t>55119/55129</t>
  </si>
  <si>
    <t>Egyéb kommunikációs szolgáltatás (webtárhely, domain regisztráció)</t>
  </si>
  <si>
    <t>Egyéb bérleti és lízing díjjak(sátor bérleti díj, fénymásoló bérleti díj)</t>
  </si>
  <si>
    <t>5212/55222</t>
  </si>
  <si>
    <t>55214/55224</t>
  </si>
  <si>
    <t>55215/5525</t>
  </si>
  <si>
    <t>552191/552291</t>
  </si>
  <si>
    <t>Szemétszállítás, kontérner</t>
  </si>
  <si>
    <t>552192/552292</t>
  </si>
  <si>
    <t>552193/552293</t>
  </si>
  <si>
    <t>552194/552294</t>
  </si>
  <si>
    <t>552196/552296</t>
  </si>
  <si>
    <t>552197/552297</t>
  </si>
  <si>
    <t>552198/552298</t>
  </si>
  <si>
    <t>Biztosnságtechnikai szolgáltatás, tűzoltókészülkék ellenőrzés</t>
  </si>
  <si>
    <t>Ingatlan kataszter nyilvántartás</t>
  </si>
  <si>
    <t>552199/552299</t>
  </si>
  <si>
    <t>5531/5532</t>
  </si>
  <si>
    <t>55611/55621</t>
  </si>
  <si>
    <t>55612/55622</t>
  </si>
  <si>
    <t>KÖZPONTI KÖLTSÉGVETÉSBŐL KAPOTT KTGVETÉSI TÁMOGATÁS</t>
  </si>
  <si>
    <t xml:space="preserve">MŰKÖDÉSI BEVÉTELEK   </t>
  </si>
  <si>
    <t>FELHALMOZÁSI CÉLÚ, TÁMOGATÁSÉRTÉKŰ BEVÉTELEK</t>
  </si>
  <si>
    <t>FELHALMOZÁSI ÉS TŐKEJELLEGŰ BEVÉTELEK</t>
  </si>
  <si>
    <t>Ing.felújítás ÁFA</t>
  </si>
  <si>
    <t>BEFEKTETETT ESZKÖZÖK</t>
  </si>
  <si>
    <t>55129/55229</t>
  </si>
  <si>
    <t>561111/561211</t>
  </si>
  <si>
    <t>54911/54921</t>
  </si>
  <si>
    <t>54912/54922</t>
  </si>
  <si>
    <t>Egyéb árubeszerzés kiadásai  (kukás zsákok)</t>
  </si>
  <si>
    <t>54913/54923</t>
  </si>
  <si>
    <t>Egyéb anyagszerzés (útszóró  só)</t>
  </si>
  <si>
    <t>55213/55223</t>
  </si>
  <si>
    <t>Szállítási szolgáltatások</t>
  </si>
  <si>
    <t>55212/55222</t>
  </si>
  <si>
    <t>Bérleti és lízingdíjak kiadásai ( szóróanyag tároló bérleti díjja)</t>
  </si>
  <si>
    <t>511113/511213</t>
  </si>
  <si>
    <t>514133/514233</t>
  </si>
  <si>
    <t>Közalkalmazottak közlekedési költségtérítés</t>
  </si>
  <si>
    <t>Rendszeres és nem rendszeres személyi juttatások, ebből:</t>
  </si>
  <si>
    <t>MUNKAADÓKAT TERHELŐ JÁRULÉKOK ÉS SZOCIÁLIS HOZZÁJÁRULÁSI ADÓ</t>
  </si>
  <si>
    <t>53115/53125</t>
  </si>
  <si>
    <t>Szociális hozzájárulási adó</t>
  </si>
  <si>
    <t>5411/5412</t>
  </si>
  <si>
    <t>Élelmiszer beszerzés kiadásai</t>
  </si>
  <si>
    <t>5421/5422</t>
  </si>
  <si>
    <t>Gyógyszer beszerzés</t>
  </si>
  <si>
    <t>431/5432</t>
  </si>
  <si>
    <t>Irodaszer, nyomtatvány beszerzés kiadásai</t>
  </si>
  <si>
    <t>54412/54422</t>
  </si>
  <si>
    <t>Folyóirat beszerzés kiadásai</t>
  </si>
  <si>
    <t>54712/54722</t>
  </si>
  <si>
    <t>Kisértékű tárgyieszközök</t>
  </si>
  <si>
    <t>5481/5482</t>
  </si>
  <si>
    <t>Munka- és védőruha</t>
  </si>
  <si>
    <t>5491/5492</t>
  </si>
  <si>
    <t>Egyéb készlet beszerzés</t>
  </si>
  <si>
    <t>55111/55121</t>
  </si>
  <si>
    <t>Nem adatátviteli célú távközlési díjak (telefon)</t>
  </si>
  <si>
    <t>55112/55122</t>
  </si>
  <si>
    <t>Adatátviteli célú távközlési díjak (internet)</t>
  </si>
  <si>
    <t>552129/552229</t>
  </si>
  <si>
    <t>Egyéb bérleti és lízingdíjak kiadásai</t>
  </si>
  <si>
    <t>55218/55228</t>
  </si>
  <si>
    <t>Karbantartási és kisjavítási szolgáltatások</t>
  </si>
  <si>
    <t xml:space="preserve"> DOLOGI KIADÁSOK</t>
  </si>
  <si>
    <t>KONYHA ÖSSZESÍTŐ TÁBLA</t>
  </si>
  <si>
    <t>5629171 Munkahelyi  étkeztetés</t>
  </si>
  <si>
    <t>KONYHA BEVÉTELEK ÖSSZESEN:</t>
  </si>
  <si>
    <t>KONYHA KIADÁSOK ÖSSZESEN:</t>
  </si>
  <si>
    <t>Intézményi ellátási díj bevétel (Iiskolai étkeztetés)</t>
  </si>
  <si>
    <t>ÉTKEZÉSEK MEGOSZLÁSA 2013 ÉVBEN</t>
  </si>
  <si>
    <t>hónapok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</si>
  <si>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</si>
  <si>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</si>
  <si>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</si>
  <si>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</si>
  <si>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</si>
  <si>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</si>
  <si>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</si>
  <si>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</si>
  <si>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</si>
  <si>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</si>
  <si>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</si>
  <si>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</si>
  <si>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óvodai intézményi étkezés</t>
  </si>
  <si>
    <t>vendég étkezés</t>
  </si>
  <si>
    <t>összesen</t>
  </si>
  <si>
    <t>átlag</t>
  </si>
  <si>
    <t>kerekített</t>
  </si>
  <si>
    <t>55215/55225</t>
  </si>
  <si>
    <t>Villamosenergia szolgáltatás díjai</t>
  </si>
  <si>
    <t>55217/55227</t>
  </si>
  <si>
    <t>Víz- csatorna szolgáltatás díjjai</t>
  </si>
  <si>
    <t>Internet</t>
  </si>
  <si>
    <t xml:space="preserve">Polgármester   költségtérítése </t>
  </si>
  <si>
    <t>8690421 SZAKFELADAT KIADÁSOK ÖSSZESEN:</t>
  </si>
  <si>
    <t>8690411 SZAKFELADAT KIADÁSOK ÖSSZESEN:</t>
  </si>
  <si>
    <t>8690411 SZAKFELADAT BEVÉTELEK ÖSSZESEN:</t>
  </si>
  <si>
    <t>Tartalék</t>
  </si>
  <si>
    <t>Polgármester cafetéria juttatás</t>
  </si>
  <si>
    <t>Rendkívüli gyermekvédelmi támogatás</t>
  </si>
  <si>
    <t xml:space="preserve">DOLOGI KIADÁSOK   </t>
  </si>
  <si>
    <t>Köztisztviselő alapilletménye</t>
  </si>
  <si>
    <r>
      <t xml:space="preserve">862301 FOGORVOSI ELLÁTÁS                                                                           </t>
    </r>
    <r>
      <rPr>
        <sz val="11"/>
        <rFont val="Times New Roman"/>
        <family val="1"/>
        <charset val="238"/>
      </rPr>
      <t xml:space="preserve">  851286</t>
    </r>
  </si>
  <si>
    <t>SZEMÉLYI JUTTATÁSOK</t>
  </si>
  <si>
    <t>JÁRULÉKOK</t>
  </si>
  <si>
    <t>Gyógyszer</t>
  </si>
  <si>
    <t>Vegyszer</t>
  </si>
  <si>
    <t>Irodaszer, nyomtatvány</t>
  </si>
  <si>
    <t>Hajtó és kenőanyag</t>
  </si>
  <si>
    <t>Szakmai anyag</t>
  </si>
  <si>
    <t>Kisértékű (szakmai) tárgyieszköz</t>
  </si>
  <si>
    <t>Állateledel</t>
  </si>
  <si>
    <t>Szállítási költség</t>
  </si>
  <si>
    <t>Gázenergia szolgáltatás</t>
  </si>
  <si>
    <t>Villamosenergia szolgáltatás</t>
  </si>
  <si>
    <t>Víz szolgáltatás</t>
  </si>
  <si>
    <t>Karbantartás kisjavítás</t>
  </si>
  <si>
    <t>Egyéb üzemeltetési, fentartási költség</t>
  </si>
  <si>
    <t>Posta költség</t>
  </si>
  <si>
    <t>Egészségügyi szolgáltatás</t>
  </si>
  <si>
    <t>Tűzátjelző üzemeltetés</t>
  </si>
  <si>
    <t>Kéményseprés</t>
  </si>
  <si>
    <t>Jogi szolgáltatás</t>
  </si>
  <si>
    <t>Bankköltség, számlavezetési díj</t>
  </si>
  <si>
    <t>Biztosítási díj</t>
  </si>
  <si>
    <t>ÁFA</t>
  </si>
  <si>
    <t>Reprezentáció</t>
  </si>
  <si>
    <t>Egyéb különféle dologi kiadás</t>
  </si>
  <si>
    <t>Különféle adók, díjak</t>
  </si>
  <si>
    <t>DOLOGI KIADÁSOK</t>
  </si>
  <si>
    <t>BERUHÁZÁSOK</t>
  </si>
  <si>
    <t>Önkormányzati bérlakások lakbér bevétele</t>
  </si>
  <si>
    <t>841908-9 Pénzmaradvány nyilvántartása</t>
  </si>
  <si>
    <t>841908-9 Pénzmaradvány nyilvántartása KIADÁSOK ÖSSZESEN:</t>
  </si>
  <si>
    <t>841908-9 Pénzmaradvány nyilvántartása BEVÉTELEK ÖSSZESEN:</t>
  </si>
  <si>
    <t>Előző évi pénzmaradvány visszafizetés</t>
  </si>
  <si>
    <t xml:space="preserve">862301 FOGORVOSI ELLÁTÁS                                                                            </t>
  </si>
  <si>
    <t xml:space="preserve">9603021 KÖZTEMETŐ FENTARTÁS ÉS MŰKÖDTETÉS      </t>
  </si>
  <si>
    <t>Szociális ösztöndíjak Bursa Hungarica ösztöndíj</t>
  </si>
  <si>
    <t>Foglalkoztatást helyettesítő támogatás (7 fő), 20 %</t>
  </si>
  <si>
    <t>Rendszeres szociális segély 10 % 2 fő</t>
  </si>
  <si>
    <t xml:space="preserve">9311021 Sportlétesítmények működtetése és fejlesztése                                                                              </t>
  </si>
  <si>
    <t>Társadalombiztosítási járulék</t>
  </si>
  <si>
    <t>TÁMOGATÁSÉRTÉKŰ MŰKÖDÉSI BEVÉTELEK</t>
  </si>
  <si>
    <t>TÁMOGATÁSÉRTÉKŰ BEVÉTELEK</t>
  </si>
  <si>
    <t>HITELFELVÉTEL</t>
  </si>
  <si>
    <t>Előző évi pénzmaradvány igánybevétele</t>
  </si>
  <si>
    <t>Tisztítószer</t>
  </si>
  <si>
    <t>Egyéb üzemeltetési, fentartási költség, ebből:</t>
  </si>
  <si>
    <t>Vásárolt közszolgáltatás</t>
  </si>
  <si>
    <t>FELÚJÍTÁSOK</t>
  </si>
  <si>
    <t>MŰKÖDÉSI BEVÉTELEK MINDÖSSZESEN</t>
  </si>
  <si>
    <t>MŰKÖDÉSI KIADÁSOK MINDÖSSZESEN</t>
  </si>
  <si>
    <t xml:space="preserve">Egyéb készlet </t>
  </si>
  <si>
    <t>Karbantartás, kisjavítás</t>
  </si>
  <si>
    <t>DOLOGI  KIADÁSOK</t>
  </si>
  <si>
    <t>Telekértékesítés</t>
  </si>
  <si>
    <t>Villamosenergia</t>
  </si>
  <si>
    <t>Egyéb bér (Munkat Törvénykönyv hatálya alá tartozó)</t>
  </si>
  <si>
    <t>Egyéb készlet</t>
  </si>
  <si>
    <t>Mc.támogatás elkül.a Munkaügyi Közponntól</t>
  </si>
  <si>
    <r>
      <t xml:space="preserve">8.) Saját tulajdonú ingatlan adásvétele                     </t>
    </r>
    <r>
      <rPr>
        <b/>
        <sz val="8"/>
        <rFont val="Times New Roman"/>
        <family val="1"/>
        <charset val="238"/>
      </rPr>
      <t>681000</t>
    </r>
  </si>
  <si>
    <t>Vértes- Gerecse Vidékfejlesztési Közösség tagdíj</t>
  </si>
  <si>
    <t>Vértesaljai Vizi Társulat Mór</t>
  </si>
  <si>
    <t>Civil Szervezet Működési Célú Alap</t>
  </si>
  <si>
    <t>Civil Szervezet Rendezvény Egyedi Támogatás Alap</t>
  </si>
  <si>
    <t>MŰKÖDÉSICÉLÚ PÉNZESZKÖZÁTADÁSOK</t>
  </si>
  <si>
    <t>TÁMOGATÁSÉRTÉKŰ MŰKÖDÉSI BEVÉTELEK:</t>
  </si>
  <si>
    <t>TÁMOGATÁSÉRTÉKŰ FELHALMOZÁSI CÉLÚ BEVÉTELEK</t>
  </si>
  <si>
    <t>Irodaszer</t>
  </si>
  <si>
    <t>Alkatrész, tartozék</t>
  </si>
  <si>
    <t>Vízszolgáltatás (közkutak)</t>
  </si>
  <si>
    <t>Egyéb üzemeltetési, fenntartási szolgáltatás</t>
  </si>
  <si>
    <t>841403 SZAKFELADAT KIADÁSOK ÖSSZESEN:</t>
  </si>
  <si>
    <t>841403 SZAKFELADAT BEVÉTELEK ÖSSZESEN:</t>
  </si>
  <si>
    <t>MŰKÖDÉSICÉLÚ PÉNZESZKÖZ ÁTADÁS</t>
  </si>
  <si>
    <t>8419019 ÖNKORMÁNYZATOK ELSZÁMOLÁSAI</t>
  </si>
  <si>
    <t>8414021  SZAKFELADAT KIADÁSOK ÖSZESEN:</t>
  </si>
  <si>
    <t>Intézményi ellátási díj bevétel (munkahelyi étkeztetés)</t>
  </si>
  <si>
    <r>
      <t xml:space="preserve">1.) Szennyvíz gyűjtése, tisztítása, elhelyezése   </t>
    </r>
    <r>
      <rPr>
        <b/>
        <sz val="8"/>
        <rFont val="Times New Roman"/>
        <family val="1"/>
        <charset val="238"/>
      </rPr>
      <t xml:space="preserve"> 052020/</t>
    </r>
    <r>
      <rPr>
        <sz val="8"/>
        <rFont val="Times New Roman"/>
        <family val="1"/>
        <charset val="238"/>
      </rPr>
      <t xml:space="preserve"> 370000</t>
    </r>
  </si>
  <si>
    <r>
      <t xml:space="preserve">3.) Közutak, hidak, alagutak  üzemeltetése, fenntartása            045160/ </t>
    </r>
    <r>
      <rPr>
        <b/>
        <sz val="8"/>
        <rFont val="Times New Roman"/>
        <family val="1"/>
        <charset val="238"/>
      </rPr>
      <t>5221101</t>
    </r>
  </si>
  <si>
    <r>
      <t xml:space="preserve">4.) Óvodai intézményi étkeztetés                     096010/ </t>
    </r>
    <r>
      <rPr>
        <b/>
        <sz val="8"/>
        <rFont val="Times New Roman"/>
        <family val="1"/>
        <charset val="238"/>
      </rPr>
      <t>5629121</t>
    </r>
  </si>
  <si>
    <r>
      <t xml:space="preserve">5.) Iskolai intézményi étkeztetés               096020/ </t>
    </r>
    <r>
      <rPr>
        <b/>
        <sz val="8"/>
        <rFont val="Times New Roman"/>
        <family val="1"/>
        <charset val="238"/>
      </rPr>
      <t>5629131</t>
    </r>
  </si>
  <si>
    <r>
      <t xml:space="preserve">9.) Lakóingatlan bérbeadása, üzemeltetése          </t>
    </r>
    <r>
      <rPr>
        <b/>
        <sz val="8"/>
        <rFont val="Times New Roman"/>
        <family val="1"/>
        <charset val="238"/>
      </rPr>
      <t xml:space="preserve"> 013350</t>
    </r>
    <r>
      <rPr>
        <sz val="8"/>
        <rFont val="Times New Roman"/>
        <family val="1"/>
        <charset val="238"/>
      </rPr>
      <t xml:space="preserve">/6800011        </t>
    </r>
    <r>
      <rPr>
        <b/>
        <sz val="8"/>
        <rFont val="Times New Roman"/>
        <family val="1"/>
        <charset val="238"/>
      </rPr>
      <t xml:space="preserve"> </t>
    </r>
  </si>
  <si>
    <r>
      <t xml:space="preserve">10.) Nem lakóingatlan bérbeadása, üzemeltetése         </t>
    </r>
    <r>
      <rPr>
        <b/>
        <sz val="8"/>
        <rFont val="Times New Roman"/>
        <family val="1"/>
        <charset val="238"/>
      </rPr>
      <t xml:space="preserve"> 013350/</t>
    </r>
    <r>
      <rPr>
        <sz val="8"/>
        <rFont val="Times New Roman"/>
        <family val="1"/>
        <charset val="238"/>
      </rPr>
      <t xml:space="preserve"> 682002       </t>
    </r>
    <r>
      <rPr>
        <b/>
        <sz val="8"/>
        <rFont val="Times New Roman"/>
        <family val="1"/>
        <charset val="238"/>
      </rPr>
      <t xml:space="preserve"> </t>
    </r>
  </si>
  <si>
    <r>
      <t xml:space="preserve">12.) Közvilágítás            </t>
    </r>
    <r>
      <rPr>
        <b/>
        <sz val="8"/>
        <rFont val="Times New Roman"/>
        <family val="1"/>
        <charset val="238"/>
      </rPr>
      <t xml:space="preserve">  064010</t>
    </r>
    <r>
      <rPr>
        <sz val="8"/>
        <rFont val="Times New Roman"/>
        <family val="1"/>
        <charset val="238"/>
      </rPr>
      <t>/ 841402</t>
    </r>
  </si>
  <si>
    <r>
      <t xml:space="preserve">13.) Város-,  községgazdálkodási egyéb szolgáltatások                  </t>
    </r>
    <r>
      <rPr>
        <b/>
        <sz val="8"/>
        <rFont val="Times New Roman"/>
        <family val="1"/>
        <charset val="238"/>
      </rPr>
      <t xml:space="preserve"> 066020/</t>
    </r>
    <r>
      <rPr>
        <sz val="8"/>
        <rFont val="Times New Roman"/>
        <family val="1"/>
        <charset val="238"/>
      </rPr>
      <t>841403</t>
    </r>
  </si>
  <si>
    <t>Az önkormányzat 2015. évi  bevételei</t>
  </si>
  <si>
    <t xml:space="preserve">Az önkormányzat 2015. évi  kiadásai szakfeladatonként </t>
  </si>
  <si>
    <t>2015. terv</t>
  </si>
  <si>
    <t>2015. évi terv</t>
  </si>
  <si>
    <t>MEGOSZLÁSA 2015-BEN</t>
  </si>
  <si>
    <t>2015 terv</t>
  </si>
  <si>
    <t>Közalkalmazottak alapilletménye (200950 x12)</t>
  </si>
  <si>
    <t>Karbantartás, kisjavítás ( földmunka , Skorpió Bt.)</t>
  </si>
  <si>
    <t>Gáz költség</t>
  </si>
  <si>
    <t>Művelődési ház bútorzat, berendezés</t>
  </si>
  <si>
    <t>Művelődési ház bútorzat, berendezés ÁFA</t>
  </si>
  <si>
    <t>Pályázat</t>
  </si>
  <si>
    <t>Lakásfentartási támogatás Önk. Fizeti februárig</t>
  </si>
  <si>
    <t>Önkormányzati segély - temetési februárig</t>
  </si>
  <si>
    <t>Önkormányzati segély - átmeneti segély februárig</t>
  </si>
  <si>
    <t>Rendkíüli települési támogatás eseti márciustól</t>
  </si>
  <si>
    <t>Rendkívüli települési támogatás krízis</t>
  </si>
  <si>
    <t>Települési támogatás márciustól - köztemetés</t>
  </si>
  <si>
    <t>Települési támogatás márciustól - temetési támogatás</t>
  </si>
  <si>
    <t>Egyéb bér alá tart. Munkabére 10 fő * 9hó  közfoglalkoztatott</t>
  </si>
  <si>
    <t xml:space="preserve">Szociális hozzájárulási adó   13,5% </t>
  </si>
  <si>
    <t>Rendezvények falunap</t>
  </si>
  <si>
    <t>Kötbér, egyéb kártérítés, bánatpénz bevétele ( Útép-Trade Kft )</t>
  </si>
  <si>
    <t>Alpolgármester tisztelet díj</t>
  </si>
  <si>
    <t>Alpolgármester költség térítés</t>
  </si>
  <si>
    <t>Közalkalmazott alapilletménye (4 x 122.000,-, 1 x 180.000,- )</t>
  </si>
  <si>
    <t>Pályázati hitel</t>
  </si>
  <si>
    <t>Hitel felvétel</t>
  </si>
  <si>
    <t>Felhalmozási célú pá. Háztartásoknak  első lakás</t>
  </si>
  <si>
    <t>2015.évi terv</t>
  </si>
  <si>
    <t>2015 évi terv</t>
  </si>
  <si>
    <t>Sz 5 átemelő felújítása</t>
  </si>
  <si>
    <t>Viziközmű vagyonértékelés</t>
  </si>
  <si>
    <t>Fejérvíz koncesszió</t>
  </si>
  <si>
    <t>Tűzoltó szertár értékesítés</t>
  </si>
  <si>
    <t>Bútor Vörösmarty könyvtár pályázat</t>
  </si>
  <si>
    <t>Gép, berendezés beszerzés (agregátor, hegesztő)</t>
  </si>
  <si>
    <t>511123/511223</t>
  </si>
  <si>
    <t>Közalkalmazottak illetmény kiegészítése</t>
  </si>
  <si>
    <t>511273/512273</t>
  </si>
  <si>
    <t>Közalkalmazottak kereset kiegészítése</t>
  </si>
  <si>
    <t>511293/512293</t>
  </si>
  <si>
    <t>Közalkalmazottak  egyéb különféle munkavégzéshez kapcs. juttatása</t>
  </si>
  <si>
    <t>514113/514213</t>
  </si>
  <si>
    <t>Közalkalmazottak ruházati költségtérítése</t>
  </si>
  <si>
    <t>514143/514243</t>
  </si>
  <si>
    <t>Közalkalmazottak étkezési hozzájárulása</t>
  </si>
  <si>
    <t>Külső személyi juttatások</t>
  </si>
  <si>
    <t>52211/52221</t>
  </si>
  <si>
    <t>Állományba nem tartozók megbízási díja</t>
  </si>
  <si>
    <t>531151/531251</t>
  </si>
  <si>
    <t>Szociális hozzájárulási adó 55 év felett</t>
  </si>
  <si>
    <t>Közalkalmazott alapilletménye (3 x 118000 + 1 x 107800)</t>
  </si>
  <si>
    <t>Közalkalmazottak illetmény kiegészítése (5000 x 12)</t>
  </si>
  <si>
    <t>Közalkalmazottak étkezési hozzájárulása (munkahelyi étkeztetés)</t>
  </si>
  <si>
    <t>Energia szolgáltatás (KLIK)</t>
  </si>
  <si>
    <t>Intézményi ellátási díj bevétel (vendég étkeztetés)</t>
  </si>
  <si>
    <t>5629191 Egyéb étkeztetés (vendég)</t>
  </si>
  <si>
    <t>Felhalmozási célu KIADÁSOK MINDÖSSZESEN</t>
  </si>
  <si>
    <t xml:space="preserve">Egyéb sajátos bevételek </t>
  </si>
  <si>
    <t xml:space="preserve">Intézményi ellátási díj bevétel </t>
  </si>
  <si>
    <t>Előző évi költségvetési kiegészítések, visszatérülések</t>
  </si>
  <si>
    <t xml:space="preserve">.-Egyéb üzemeltetési, fentartási költség </t>
  </si>
  <si>
    <t>Mözvetített szolgáltatás</t>
  </si>
  <si>
    <t>Közalkalmazottak alapilletménye (200.950 x12)</t>
  </si>
  <si>
    <t>Önkormányzati egyéb helyiségek bérbeadásából sz.bevétel (terembérlet)</t>
  </si>
  <si>
    <r>
      <t xml:space="preserve">9.) Nem lakóingatlan bérbeadása, üzemeltetése         </t>
    </r>
    <r>
      <rPr>
        <b/>
        <sz val="8"/>
        <rFont val="Times New Roman"/>
        <family val="1"/>
        <charset val="238"/>
      </rPr>
      <t xml:space="preserve"> 013350/</t>
    </r>
    <r>
      <rPr>
        <sz val="8"/>
        <rFont val="Times New Roman"/>
        <family val="1"/>
        <charset val="238"/>
      </rPr>
      <t xml:space="preserve"> 682002       </t>
    </r>
    <r>
      <rPr>
        <b/>
        <sz val="8"/>
        <rFont val="Times New Roman"/>
        <family val="1"/>
        <charset val="238"/>
      </rPr>
      <t xml:space="preserve"> </t>
    </r>
  </si>
  <si>
    <r>
      <t xml:space="preserve">8.) Az önkormányzati vagyonnal való gazd. Kapcsolatos feladatk    (lakóingatlan)     </t>
    </r>
    <r>
      <rPr>
        <b/>
        <sz val="8"/>
        <rFont val="Times New Roman"/>
        <family val="1"/>
        <charset val="238"/>
      </rPr>
      <t xml:space="preserve"> 013350</t>
    </r>
    <r>
      <rPr>
        <sz val="8"/>
        <rFont val="Times New Roman"/>
        <family val="1"/>
        <charset val="238"/>
      </rPr>
      <t xml:space="preserve">/6800011        </t>
    </r>
    <r>
      <rPr>
        <b/>
        <sz val="8"/>
        <rFont val="Times New Roman"/>
        <family val="1"/>
        <charset val="238"/>
      </rPr>
      <t xml:space="preserve"> </t>
    </r>
  </si>
  <si>
    <t>Céltartalék képviselők tisztelet díja+ járulék (5*91500)*12</t>
  </si>
  <si>
    <t>Szoc. Hozzájárulás</t>
  </si>
  <si>
    <r>
      <t xml:space="preserve">13.)Önkormányzatok elszámolásai a központi költségvetéssel                 </t>
    </r>
    <r>
      <rPr>
        <b/>
        <sz val="8"/>
        <rFont val="Times New Roman"/>
        <family val="1"/>
        <charset val="238"/>
      </rPr>
      <t>018010</t>
    </r>
    <r>
      <rPr>
        <sz val="8"/>
        <rFont val="Times New Roman"/>
        <family val="1"/>
        <charset val="238"/>
      </rPr>
      <t>/841901</t>
    </r>
  </si>
  <si>
    <t>Egyéb működési célú pénzeszköz átadás közös hivatalnak</t>
  </si>
  <si>
    <t>Óvoda 400 Ft X 81 Fő X 220 nap X 80 %   5 702 400</t>
  </si>
  <si>
    <t>Iskola 350  Ft X 54 Fő X 180 nap                3 402 000</t>
  </si>
  <si>
    <t>Iskola 500 Ft X 35 Fő X 180 nap                3 150 000</t>
  </si>
  <si>
    <t>Vendég 606 Ft X 8 Fő X 230 nap               1 115 000</t>
  </si>
  <si>
    <t>Alkalmazott  520 Ft X 16 Fő X 230 nap    1 913 600</t>
  </si>
  <si>
    <t>Nettó</t>
  </si>
  <si>
    <t>Áfa</t>
  </si>
  <si>
    <t>Önkormányzati egyéb helyiségek bérbeadása,( régi óvoda )</t>
  </si>
  <si>
    <t>Áh. Kíülről származó egyéb pénzeszköz átvétel ( Szár Községért közalapítvány pályázati előfinanszírozás)</t>
  </si>
  <si>
    <t>552197/552296</t>
  </si>
  <si>
    <t>Munkaügyi per költsége ( volt élelmezés vezető ügye)</t>
  </si>
  <si>
    <t xml:space="preserve"> szervenek folyósított támogatás ÓVODA </t>
  </si>
  <si>
    <t>szervenek folyósított támogatás KÖZÖS HIVATAL</t>
  </si>
  <si>
    <t xml:space="preserve">Kisértékű tárgyieszközök </t>
  </si>
  <si>
    <t>Szári Sportegyesület támogatása</t>
  </si>
  <si>
    <t>Civil Szervezetek további támogatása, ebből:</t>
  </si>
  <si>
    <t>Működési célú pénzeszköz átadás Esély Társulás (Oltalom)</t>
  </si>
  <si>
    <t>1.  melléklet Szár Község Önkormányzatának 2015. évi költségvetéséről szóló 1 /2015. (II. 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</si>
</sst>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2" formatCode="_-* #,##0\ &quot;Ft&quot;_-;\-* #,##0\ &quot;Ft&quot;_-;_-* &quot;-&quot;\ &quot;Ft&quot;_-;_-@_-"/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 &quot;_F_t_-;_-@_-"/>
    <numFmt numFmtId="165" formatCode="#,##0_ ;\-#,##0\ "/>
    <numFmt numFmtId="166" formatCode="&quot;H-&quot;0000"/>
    <numFmt numFmtId="167" formatCode="#,##0;\-#,##0"/>
    <numFmt numFmtId="168" formatCode="_-* #,##0.0\ _F_t_-;\-* #,##0.0\ _F_t_-;_-* &quot;-&quot;?\ _F_t_-;_-@_-"/>
    <numFmt numFmtId="169" formatCode="_-* #,##0\ _F_t_-;\-* #,##0\ _F_t_-;_-* &quot;-&quot;??\ _F_t_-;_-@_-"/>
  </numFmts>
  <fonts count="46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0.5"/>
      <name val="Arial"/>
      <family val="2"/>
      <charset val="238"/>
    </font>
    <font>
      <sz val="8"/>
      <color indexed="20"/>
      <name val="Arial"/>
      <family val="2"/>
      <charset val="238"/>
    </font>
    <font>
      <sz val="8"/>
      <color indexed="20"/>
      <name val="Times New Roman"/>
      <family val="1"/>
      <charset val="238"/>
    </font>
    <font>
      <b/>
      <sz val="8"/>
      <name val="Arial"/>
      <family val="2"/>
      <charset val="238"/>
    </font>
    <font>
      <b/>
      <sz val="8"/>
      <color indexed="2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Times New Roman"/>
      <family val="1"/>
      <charset val="238"/>
    </font>
    <font>
      <sz val="8"/>
      <color indexed="17"/>
      <name val="Arial"/>
      <family val="2"/>
      <charset val="238"/>
    </font>
    <font>
      <sz val="8"/>
      <color indexed="12"/>
      <name val="Arial"/>
      <family val="2"/>
      <charset val="238"/>
    </font>
    <font>
      <sz val="8"/>
      <name val="Times New Roman"/>
      <family val="1"/>
      <charset val="238"/>
    </font>
    <font>
      <b/>
      <sz val="8"/>
      <color indexed="20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color indexed="23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color indexed="23"/>
      <name val="Times New Roman"/>
      <family val="1"/>
      <charset val="238"/>
    </font>
    <font>
      <sz val="8"/>
      <color indexed="23"/>
      <name val="Arial"/>
      <family val="2"/>
      <charset val="238"/>
    </font>
    <font>
      <sz val="8"/>
      <color indexed="12"/>
      <name val="Times New Roman"/>
      <family val="1"/>
      <charset val="238"/>
    </font>
    <font>
      <sz val="8"/>
      <color indexed="53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u/>
      <sz val="12"/>
      <name val="Times New Roman"/>
      <family val="1"/>
      <charset val="238"/>
    </font>
    <font>
      <sz val="10"/>
      <color theme="7" tint="0.39997558519241921"/>
      <name val="Arial"/>
      <family val="2"/>
      <charset val="238"/>
    </font>
    <font>
      <sz val="10"/>
      <color rgb="FF7030A0"/>
      <name val="Arial"/>
      <family val="2"/>
      <charset val="238"/>
    </font>
    <font>
      <sz val="10"/>
      <name val="Arial"/>
      <family val="2"/>
      <charset val="238"/>
    </font>
    <font>
      <b/>
      <sz val="8"/>
      <color rgb="FFFF0000"/>
      <name val="Times New Roman"/>
      <family val="1"/>
      <charset val="238"/>
    </font>
    <font>
      <b/>
      <i/>
      <sz val="8"/>
      <color theme="7" tint="-0.249977111117893"/>
      <name val="Arial"/>
      <family val="2"/>
      <charset val="238"/>
    </font>
    <font>
      <b/>
      <i/>
      <sz val="8"/>
      <color indexed="20"/>
      <name val="Arial"/>
      <family val="2"/>
      <charset val="238"/>
    </font>
    <font>
      <sz val="8"/>
      <color rgb="FFFF0000"/>
      <name val="Arial"/>
      <family val="2"/>
      <charset val="238"/>
    </font>
    <font>
      <sz val="11"/>
      <name val="Calibri"/>
      <family val="2"/>
      <charset val="238"/>
    </font>
    <font>
      <sz val="10"/>
      <color rgb="FFFF0000"/>
      <name val="Arial"/>
      <family val="2"/>
      <charset val="238"/>
    </font>
    <font>
      <b/>
      <i/>
      <sz val="8"/>
      <color rgb="FFFF0000"/>
      <name val="Arial"/>
      <family val="2"/>
      <charset val="238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57"/>
      </patternFill>
    </fill>
    <fill>
      <patternFill patternType="solid">
        <fgColor indexed="22"/>
        <bgColor indexed="35"/>
      </patternFill>
    </fill>
    <fill>
      <patternFill patternType="solid">
        <fgColor indexed="47"/>
        <bgColor indexed="11"/>
      </patternFill>
    </fill>
    <fill>
      <patternFill patternType="solid">
        <fgColor indexed="47"/>
        <bgColor indexed="23"/>
      </patternFill>
    </fill>
    <fill>
      <patternFill patternType="solid">
        <fgColor indexed="41"/>
        <bgColor indexed="35"/>
      </patternFill>
    </fill>
    <fill>
      <patternFill patternType="solid">
        <fgColor indexed="22"/>
        <bgColor indexed="57"/>
      </patternFill>
    </fill>
    <fill>
      <patternFill patternType="solid">
        <fgColor indexed="22"/>
        <bgColor indexed="11"/>
      </patternFill>
    </fill>
    <fill>
      <patternFill patternType="solid">
        <fgColor indexed="41"/>
        <b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1"/>
        <b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1"/>
        <bgColor indexed="30"/>
      </patternFill>
    </fill>
    <fill>
      <patternFill patternType="solid">
        <fgColor indexed="9"/>
        <bgColor indexed="55"/>
      </patternFill>
    </fill>
    <fill>
      <patternFill patternType="solid">
        <fgColor indexed="22"/>
        <bgColor indexed="55"/>
      </patternFill>
    </fill>
    <fill>
      <patternFill patternType="solid">
        <fgColor indexed="22"/>
        <bgColor indexed="39"/>
      </patternFill>
    </fill>
    <fill>
      <patternFill patternType="solid">
        <fgColor indexed="22"/>
        <bgColor indexed="26"/>
      </patternFill>
    </fill>
    <fill>
      <patternFill patternType="solid">
        <fgColor indexed="23"/>
        <bgColor indexed="35"/>
      </patternFill>
    </fill>
    <fill>
      <patternFill patternType="solid">
        <fgColor indexed="22"/>
        <bgColor indexed="25"/>
      </patternFill>
    </fill>
    <fill>
      <patternFill patternType="solid">
        <fgColor indexed="41"/>
        <bgColor indexed="39"/>
      </patternFill>
    </fill>
    <fill>
      <patternFill patternType="solid">
        <fgColor indexed="22"/>
        <b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39"/>
      </patternFill>
    </fill>
    <fill>
      <patternFill patternType="solid">
        <fgColor indexed="47"/>
        <bgColor indexed="53"/>
      </patternFill>
    </fill>
    <fill>
      <patternFill patternType="solid">
        <fgColor indexed="47"/>
        <bgColor indexed="57"/>
      </patternFill>
    </fill>
    <fill>
      <patternFill patternType="solid">
        <fgColor indexed="47"/>
        <bgColor indexed="35"/>
      </patternFill>
    </fill>
    <fill>
      <patternFill patternType="solid">
        <fgColor indexed="47"/>
        <bgColor indexed="26"/>
      </patternFill>
    </fill>
    <fill>
      <patternFill patternType="solid">
        <fgColor indexed="47"/>
        <bgColor indexed="41"/>
      </patternFill>
    </fill>
    <fill>
      <patternFill patternType="solid">
        <fgColor indexed="47"/>
        <bgColor indexed="25"/>
      </patternFill>
    </fill>
    <fill>
      <patternFill patternType="solid">
        <fgColor indexed="47"/>
        <bgColor indexed="34"/>
      </patternFill>
    </fill>
    <fill>
      <patternFill patternType="solid">
        <fgColor indexed="22"/>
        <bgColor indexed="30"/>
      </patternFill>
    </fill>
    <fill>
      <patternFill patternType="solid">
        <fgColor indexed="47"/>
        <bgColor indexed="24"/>
      </patternFill>
    </fill>
    <fill>
      <patternFill patternType="solid">
        <fgColor indexed="47"/>
        <bgColor indexed="27"/>
      </patternFill>
    </fill>
    <fill>
      <patternFill patternType="solid">
        <fgColor indexed="42"/>
        <bgColor indexed="35"/>
      </patternFill>
    </fill>
    <fill>
      <patternFill patternType="solid">
        <fgColor indexed="42"/>
        <bgColor indexed="41"/>
      </patternFill>
    </fill>
    <fill>
      <patternFill patternType="solid">
        <fgColor indexed="41"/>
        <bgColor indexed="24"/>
      </patternFill>
    </fill>
    <fill>
      <patternFill patternType="solid">
        <fgColor indexed="41"/>
        <bgColor indexed="23"/>
      </patternFill>
    </fill>
    <fill>
      <patternFill patternType="solid">
        <fgColor indexed="9"/>
        <bgColor indexed="23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indexed="47"/>
        <bgColor indexed="39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47"/>
        <bgColor indexed="40"/>
      </patternFill>
    </fill>
    <fill>
      <patternFill patternType="solid">
        <fgColor indexed="9"/>
        <bgColor indexed="35"/>
      </patternFill>
    </fill>
    <fill>
      <patternFill patternType="solid">
        <fgColor indexed="43"/>
        <bgColor indexed="57"/>
      </patternFill>
    </fill>
    <fill>
      <patternFill patternType="solid">
        <fgColor indexed="43"/>
        <bgColor indexed="31"/>
      </patternFill>
    </fill>
    <fill>
      <patternFill patternType="solid">
        <fgColor rgb="FFFFFF00"/>
        <bgColor indexed="26"/>
      </patternFill>
    </fill>
  </fills>
  <borders count="86">
    <border>
      <left/>
      <right/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</borders>
  <cellStyleXfs count="2">
    <xf numFmtId="0" fontId="0" fillId="0" borderId="0"/>
    <xf numFmtId="43" fontId="38" fillId="0" borderId="0" applyFont="0" applyFill="0" applyBorder="0" applyAlignment="0" applyProtection="0"/>
  </cellStyleXfs>
  <cellXfs count="1070">
    <xf numFmtId="0" fontId="0" fillId="0" borderId="0" xfId="0"/>
    <xf numFmtId="0" fontId="6" fillId="0" borderId="0" xfId="0" applyFont="1"/>
    <xf numFmtId="164" fontId="0" fillId="0" borderId="0" xfId="0" applyNumberFormat="1"/>
    <xf numFmtId="0" fontId="0" fillId="0" borderId="0" xfId="0" applyBorder="1"/>
    <xf numFmtId="0" fontId="0" fillId="0" borderId="0" xfId="0" applyFill="1"/>
    <xf numFmtId="0" fontId="0" fillId="0" borderId="0" xfId="0" applyFill="1" applyBorder="1" applyAlignment="1">
      <alignment vertical="center"/>
    </xf>
    <xf numFmtId="167" fontId="0" fillId="0" borderId="0" xfId="0" applyNumberFormat="1"/>
    <xf numFmtId="0" fontId="9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164" fontId="9" fillId="2" borderId="0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3" fontId="10" fillId="2" borderId="0" xfId="0" applyNumberFormat="1" applyFont="1" applyFill="1" applyBorder="1" applyAlignment="1">
      <alignment vertical="center"/>
    </xf>
    <xf numFmtId="0" fontId="0" fillId="3" borderId="0" xfId="0" applyFill="1"/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64" fontId="9" fillId="5" borderId="3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164" fontId="2" fillId="6" borderId="3" xfId="0" applyNumberFormat="1" applyFont="1" applyFill="1" applyBorder="1" applyAlignment="1">
      <alignment vertical="center"/>
    </xf>
    <xf numFmtId="0" fontId="9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3" fontId="3" fillId="0" borderId="0" xfId="0" applyNumberFormat="1" applyFont="1" applyBorder="1"/>
    <xf numFmtId="3" fontId="2" fillId="4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5" fillId="5" borderId="5" xfId="0" applyFont="1" applyFill="1" applyBorder="1" applyAlignment="1">
      <alignment horizontal="center" vertical="center" wrapText="1"/>
    </xf>
    <xf numFmtId="0" fontId="8" fillId="3" borderId="0" xfId="0" applyFont="1" applyFill="1"/>
    <xf numFmtId="3" fontId="8" fillId="3" borderId="0" xfId="0" applyNumberFormat="1" applyFont="1" applyFill="1" applyAlignment="1">
      <alignment horizontal="right"/>
    </xf>
    <xf numFmtId="0" fontId="5" fillId="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8" fillId="0" borderId="0" xfId="0" applyFont="1" applyFill="1"/>
    <xf numFmtId="0" fontId="1" fillId="5" borderId="1" xfId="0" applyFont="1" applyFill="1" applyBorder="1" applyAlignment="1">
      <alignment horizontal="center" vertical="center" wrapText="1"/>
    </xf>
    <xf numFmtId="164" fontId="9" fillId="5" borderId="3" xfId="0" applyNumberFormat="1" applyFont="1" applyFill="1" applyBorder="1" applyAlignment="1">
      <alignment vertical="center"/>
    </xf>
    <xf numFmtId="3" fontId="2" fillId="6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/>
    </xf>
    <xf numFmtId="3" fontId="5" fillId="4" borderId="5" xfId="0" applyNumberFormat="1" applyFont="1" applyFill="1" applyBorder="1" applyAlignment="1">
      <alignment horizontal="center" vertical="center" wrapText="1"/>
    </xf>
    <xf numFmtId="41" fontId="0" fillId="0" borderId="0" xfId="0" applyNumberFormat="1"/>
    <xf numFmtId="0" fontId="11" fillId="2" borderId="9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7" borderId="14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5" xfId="0" applyFont="1" applyBorder="1" applyAlignment="1">
      <alignment vertical="center" wrapText="1"/>
    </xf>
    <xf numFmtId="0" fontId="11" fillId="0" borderId="12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 wrapText="1"/>
    </xf>
    <xf numFmtId="0" fontId="11" fillId="7" borderId="16" xfId="0" applyFont="1" applyFill="1" applyBorder="1" applyAlignment="1">
      <alignment horizontal="left" vertical="center"/>
    </xf>
    <xf numFmtId="41" fontId="13" fillId="6" borderId="4" xfId="0" applyNumberFormat="1" applyFont="1" applyFill="1" applyBorder="1" applyAlignment="1">
      <alignment horizontal="center" vertical="center"/>
    </xf>
    <xf numFmtId="164" fontId="2" fillId="8" borderId="17" xfId="0" applyNumberFormat="1" applyFont="1" applyFill="1" applyBorder="1" applyAlignment="1">
      <alignment vertical="center" wrapText="1"/>
    </xf>
    <xf numFmtId="0" fontId="11" fillId="7" borderId="2" xfId="0" applyFont="1" applyFill="1" applyBorder="1" applyAlignment="1">
      <alignment horizontal="left" vertical="center"/>
    </xf>
    <xf numFmtId="0" fontId="11" fillId="3" borderId="15" xfId="0" applyFont="1" applyFill="1" applyBorder="1" applyAlignment="1">
      <alignment vertical="center" wrapText="1"/>
    </xf>
    <xf numFmtId="0" fontId="11" fillId="2" borderId="19" xfId="0" applyFont="1" applyFill="1" applyBorder="1" applyAlignment="1">
      <alignment horizontal="left" vertical="top"/>
    </xf>
    <xf numFmtId="0" fontId="11" fillId="2" borderId="15" xfId="0" applyFont="1" applyFill="1" applyBorder="1" applyAlignment="1">
      <alignment horizontal="left" vertical="top"/>
    </xf>
    <xf numFmtId="41" fontId="4" fillId="9" borderId="2" xfId="0" applyNumberFormat="1" applyFont="1" applyFill="1" applyBorder="1" applyAlignment="1">
      <alignment horizontal="center" vertical="center" wrapText="1"/>
    </xf>
    <xf numFmtId="41" fontId="4" fillId="6" borderId="13" xfId="0" applyNumberFormat="1" applyFont="1" applyFill="1" applyBorder="1" applyAlignment="1">
      <alignment horizontal="center" vertical="center"/>
    </xf>
    <xf numFmtId="41" fontId="4" fillId="10" borderId="2" xfId="0" applyNumberFormat="1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left" vertical="center"/>
    </xf>
    <xf numFmtId="3" fontId="13" fillId="5" borderId="3" xfId="0" applyNumberFormat="1" applyFont="1" applyFill="1" applyBorder="1" applyAlignment="1">
      <alignment horizontal="right" vertical="center"/>
    </xf>
    <xf numFmtId="0" fontId="11" fillId="2" borderId="19" xfId="0" applyFont="1" applyFill="1" applyBorder="1" applyAlignment="1">
      <alignment horizontal="left" vertical="center"/>
    </xf>
    <xf numFmtId="0" fontId="11" fillId="2" borderId="23" xfId="0" applyFont="1" applyFill="1" applyBorder="1" applyAlignment="1">
      <alignment horizontal="left" vertical="center"/>
    </xf>
    <xf numFmtId="3" fontId="13" fillId="11" borderId="25" xfId="0" applyNumberFormat="1" applyFont="1" applyFill="1" applyBorder="1" applyAlignment="1">
      <alignment horizontal="right" vertical="center" wrapText="1"/>
    </xf>
    <xf numFmtId="0" fontId="11" fillId="0" borderId="28" xfId="0" applyFont="1" applyBorder="1" applyAlignment="1">
      <alignment horizontal="right" vertical="center" wrapText="1"/>
    </xf>
    <xf numFmtId="0" fontId="11" fillId="0" borderId="29" xfId="0" applyFont="1" applyBorder="1" applyAlignment="1">
      <alignment horizontal="left" vertical="center"/>
    </xf>
    <xf numFmtId="164" fontId="11" fillId="2" borderId="30" xfId="0" applyNumberFormat="1" applyFont="1" applyFill="1" applyBorder="1" applyAlignment="1">
      <alignment horizontal="center" vertical="center" wrapText="1"/>
    </xf>
    <xf numFmtId="164" fontId="13" fillId="12" borderId="30" xfId="0" applyNumberFormat="1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/>
    </xf>
    <xf numFmtId="41" fontId="12" fillId="2" borderId="17" xfId="0" applyNumberFormat="1" applyFont="1" applyFill="1" applyBorder="1" applyAlignment="1">
      <alignment horizontal="right"/>
    </xf>
    <xf numFmtId="0" fontId="11" fillId="2" borderId="0" xfId="0" applyFont="1" applyFill="1" applyBorder="1"/>
    <xf numFmtId="0" fontId="11" fillId="2" borderId="23" xfId="0" applyFont="1" applyFill="1" applyBorder="1" applyAlignment="1">
      <alignment horizontal="left"/>
    </xf>
    <xf numFmtId="0" fontId="15" fillId="2" borderId="19" xfId="0" applyFont="1" applyFill="1" applyBorder="1" applyAlignment="1">
      <alignment horizontal="left" vertical="center"/>
    </xf>
    <xf numFmtId="41" fontId="13" fillId="2" borderId="21" xfId="0" applyNumberFormat="1" applyFont="1" applyFill="1" applyBorder="1" applyAlignment="1">
      <alignment horizontal="center" vertical="center"/>
    </xf>
    <xf numFmtId="41" fontId="11" fillId="2" borderId="21" xfId="0" applyNumberFormat="1" applyFont="1" applyFill="1" applyBorder="1" applyAlignment="1">
      <alignment horizontal="center" vertical="center"/>
    </xf>
    <xf numFmtId="41" fontId="11" fillId="2" borderId="22" xfId="0" applyNumberFormat="1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left" vertical="center"/>
    </xf>
    <xf numFmtId="0" fontId="11" fillId="2" borderId="19" xfId="0" applyFont="1" applyFill="1" applyBorder="1" applyAlignment="1">
      <alignment horizontal="left" vertical="center" wrapText="1"/>
    </xf>
    <xf numFmtId="0" fontId="13" fillId="2" borderId="23" xfId="0" applyFont="1" applyFill="1" applyBorder="1" applyAlignment="1">
      <alignment horizontal="left" vertical="center"/>
    </xf>
    <xf numFmtId="0" fontId="11" fillId="2" borderId="23" xfId="0" applyFont="1" applyFill="1" applyBorder="1" applyAlignment="1">
      <alignment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11" fillId="2" borderId="32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 wrapText="1"/>
    </xf>
    <xf numFmtId="0" fontId="11" fillId="2" borderId="18" xfId="0" applyFont="1" applyFill="1" applyBorder="1" applyAlignment="1">
      <alignment horizontal="left" vertical="center" wrapText="1"/>
    </xf>
    <xf numFmtId="0" fontId="11" fillId="2" borderId="2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11" fillId="2" borderId="21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left" vertical="center"/>
    </xf>
    <xf numFmtId="0" fontId="11" fillId="2" borderId="33" xfId="0" applyFont="1" applyFill="1" applyBorder="1" applyAlignment="1">
      <alignment horizontal="left" vertical="center"/>
    </xf>
    <xf numFmtId="0" fontId="11" fillId="7" borderId="18" xfId="0" applyFont="1" applyFill="1" applyBorder="1" applyAlignment="1">
      <alignment horizontal="left" vertical="center"/>
    </xf>
    <xf numFmtId="41" fontId="11" fillId="2" borderId="8" xfId="0" applyNumberFormat="1" applyFont="1" applyFill="1" applyBorder="1" applyAlignment="1">
      <alignment horizontal="center" vertical="center"/>
    </xf>
    <xf numFmtId="41" fontId="11" fillId="2" borderId="13" xfId="0" applyNumberFormat="1" applyFont="1" applyFill="1" applyBorder="1" applyAlignment="1">
      <alignment horizontal="center" vertical="center"/>
    </xf>
    <xf numFmtId="41" fontId="13" fillId="15" borderId="2" xfId="0" applyNumberFormat="1" applyFont="1" applyFill="1" applyBorder="1" applyAlignment="1">
      <alignment horizontal="right" vertical="center"/>
    </xf>
    <xf numFmtId="41" fontId="13" fillId="16" borderId="2" xfId="0" applyNumberFormat="1" applyFont="1" applyFill="1" applyBorder="1" applyAlignment="1">
      <alignment horizontal="right"/>
    </xf>
    <xf numFmtId="41" fontId="13" fillId="5" borderId="4" xfId="0" applyNumberFormat="1" applyFont="1" applyFill="1" applyBorder="1" applyAlignment="1">
      <alignment horizontal="right" vertical="center"/>
    </xf>
    <xf numFmtId="41" fontId="13" fillId="14" borderId="2" xfId="0" applyNumberFormat="1" applyFont="1" applyFill="1" applyBorder="1" applyAlignment="1">
      <alignment horizontal="center" vertical="center"/>
    </xf>
    <xf numFmtId="0" fontId="0" fillId="0" borderId="18" xfId="0" applyBorder="1"/>
    <xf numFmtId="168" fontId="0" fillId="0" borderId="0" xfId="0" applyNumberFormat="1" applyBorder="1" applyAlignment="1">
      <alignment horizontal="right" vertical="center"/>
    </xf>
    <xf numFmtId="0" fontId="7" fillId="0" borderId="21" xfId="0" applyFont="1" applyBorder="1"/>
    <xf numFmtId="0" fontId="7" fillId="0" borderId="13" xfId="0" applyFont="1" applyBorder="1"/>
    <xf numFmtId="0" fontId="0" fillId="0" borderId="8" xfId="0" applyBorder="1"/>
    <xf numFmtId="0" fontId="0" fillId="0" borderId="21" xfId="0" applyBorder="1"/>
    <xf numFmtId="168" fontId="0" fillId="0" borderId="21" xfId="0" applyNumberFormat="1" applyBorder="1" applyAlignment="1">
      <alignment horizontal="right" vertical="center"/>
    </xf>
    <xf numFmtId="0" fontId="7" fillId="0" borderId="8" xfId="0" applyFont="1" applyBorder="1"/>
    <xf numFmtId="0" fontId="0" fillId="0" borderId="13" xfId="0" applyBorder="1"/>
    <xf numFmtId="0" fontId="0" fillId="0" borderId="20" xfId="0" applyBorder="1"/>
    <xf numFmtId="0" fontId="7" fillId="17" borderId="2" xfId="0" applyFont="1" applyFill="1" applyBorder="1"/>
    <xf numFmtId="0" fontId="5" fillId="17" borderId="2" xfId="0" applyFont="1" applyFill="1" applyBorder="1" applyAlignment="1">
      <alignment horizontal="right" vertical="center"/>
    </xf>
    <xf numFmtId="0" fontId="5" fillId="17" borderId="34" xfId="0" applyFont="1" applyFill="1" applyBorder="1" applyAlignment="1">
      <alignment horizontal="right" vertical="center"/>
    </xf>
    <xf numFmtId="0" fontId="4" fillId="17" borderId="8" xfId="0" applyFont="1" applyFill="1" applyBorder="1" applyAlignment="1">
      <alignment horizontal="center" vertical="center"/>
    </xf>
    <xf numFmtId="0" fontId="4" fillId="17" borderId="18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left" vertical="center"/>
    </xf>
    <xf numFmtId="164" fontId="11" fillId="2" borderId="17" xfId="0" applyNumberFormat="1" applyFont="1" applyFill="1" applyBorder="1" applyAlignment="1">
      <alignment horizontal="center" vertical="center" wrapText="1"/>
    </xf>
    <xf numFmtId="41" fontId="11" fillId="18" borderId="17" xfId="0" applyNumberFormat="1" applyFont="1" applyFill="1" applyBorder="1" applyAlignment="1">
      <alignment horizontal="center" vertical="center" wrapText="1"/>
    </xf>
    <xf numFmtId="41" fontId="11" fillId="2" borderId="17" xfId="0" applyNumberFormat="1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right" vertical="center"/>
    </xf>
    <xf numFmtId="0" fontId="9" fillId="5" borderId="5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vertical="center"/>
    </xf>
    <xf numFmtId="41" fontId="9" fillId="5" borderId="3" xfId="0" applyNumberFormat="1" applyFont="1" applyFill="1" applyBorder="1" applyAlignment="1">
      <alignment horizontal="center" vertical="center"/>
    </xf>
    <xf numFmtId="164" fontId="13" fillId="13" borderId="17" xfId="0" applyNumberFormat="1" applyFont="1" applyFill="1" applyBorder="1" applyAlignment="1">
      <alignment horizontal="center" vertical="center" wrapText="1"/>
    </xf>
    <xf numFmtId="167" fontId="16" fillId="5" borderId="35" xfId="0" applyNumberFormat="1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left" vertical="center"/>
    </xf>
    <xf numFmtId="0" fontId="12" fillId="2" borderId="37" xfId="0" applyFont="1" applyFill="1" applyBorder="1" applyAlignment="1">
      <alignment horizontal="left" vertical="center"/>
    </xf>
    <xf numFmtId="3" fontId="12" fillId="2" borderId="37" xfId="0" applyNumberFormat="1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left" vertical="center"/>
    </xf>
    <xf numFmtId="0" fontId="12" fillId="2" borderId="38" xfId="0" applyFont="1" applyFill="1" applyBorder="1" applyAlignment="1">
      <alignment horizontal="left" vertical="center"/>
    </xf>
    <xf numFmtId="3" fontId="12" fillId="2" borderId="38" xfId="0" applyNumberFormat="1" applyFont="1" applyFill="1" applyBorder="1" applyAlignment="1">
      <alignment horizontal="center" vertical="center"/>
    </xf>
    <xf numFmtId="167" fontId="16" fillId="14" borderId="39" xfId="0" applyNumberFormat="1" applyFont="1" applyFill="1" applyBorder="1" applyAlignment="1">
      <alignment horizontal="center" vertical="center"/>
    </xf>
    <xf numFmtId="167" fontId="16" fillId="19" borderId="40" xfId="0" applyNumberFormat="1" applyFont="1" applyFill="1" applyBorder="1" applyAlignment="1">
      <alignment horizontal="center" vertical="center"/>
    </xf>
    <xf numFmtId="41" fontId="13" fillId="16" borderId="2" xfId="0" applyNumberFormat="1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left" vertical="center"/>
    </xf>
    <xf numFmtId="0" fontId="11" fillId="2" borderId="26" xfId="0" applyFont="1" applyFill="1" applyBorder="1" applyAlignment="1">
      <alignment horizontal="left" vertical="center" wrapText="1"/>
    </xf>
    <xf numFmtId="0" fontId="11" fillId="20" borderId="12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/>
    </xf>
    <xf numFmtId="41" fontId="13" fillId="21" borderId="1" xfId="0" applyNumberFormat="1" applyFont="1" applyFill="1" applyBorder="1" applyAlignment="1">
      <alignment horizontal="center" vertical="center"/>
    </xf>
    <xf numFmtId="41" fontId="11" fillId="20" borderId="17" xfId="0" applyNumberFormat="1" applyFont="1" applyFill="1" applyBorder="1" applyAlignment="1">
      <alignment horizontal="center" vertical="center"/>
    </xf>
    <xf numFmtId="0" fontId="11" fillId="20" borderId="8" xfId="0" applyFont="1" applyFill="1" applyBorder="1" applyAlignment="1">
      <alignment horizontal="left" vertical="center"/>
    </xf>
    <xf numFmtId="0" fontId="11" fillId="20" borderId="13" xfId="0" applyFont="1" applyFill="1" applyBorder="1" applyAlignment="1">
      <alignment horizontal="left" vertical="center"/>
    </xf>
    <xf numFmtId="0" fontId="11" fillId="2" borderId="18" xfId="0" applyFont="1" applyFill="1" applyBorder="1" applyAlignment="1">
      <alignment horizontal="left" vertical="center"/>
    </xf>
    <xf numFmtId="0" fontId="11" fillId="3" borderId="27" xfId="0" applyFont="1" applyFill="1" applyBorder="1"/>
    <xf numFmtId="0" fontId="11" fillId="3" borderId="13" xfId="0" applyFont="1" applyFill="1" applyBorder="1"/>
    <xf numFmtId="41" fontId="11" fillId="2" borderId="7" xfId="0" applyNumberFormat="1" applyFont="1" applyFill="1" applyBorder="1" applyAlignment="1">
      <alignment horizontal="center" vertical="center" wrapText="1"/>
    </xf>
    <xf numFmtId="41" fontId="13" fillId="22" borderId="41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 wrapText="1"/>
    </xf>
    <xf numFmtId="0" fontId="11" fillId="2" borderId="34" xfId="0" applyFont="1" applyFill="1" applyBorder="1" applyAlignment="1">
      <alignment horizontal="left" vertical="center"/>
    </xf>
    <xf numFmtId="0" fontId="11" fillId="2" borderId="21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/>
    </xf>
    <xf numFmtId="0" fontId="14" fillId="2" borderId="21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shrinkToFit="1"/>
    </xf>
    <xf numFmtId="0" fontId="11" fillId="2" borderId="15" xfId="0" applyFont="1" applyFill="1" applyBorder="1" applyAlignment="1">
      <alignment horizontal="left" wrapText="1"/>
    </xf>
    <xf numFmtId="0" fontId="11" fillId="2" borderId="23" xfId="0" applyFont="1" applyFill="1" applyBorder="1" applyAlignment="1">
      <alignment horizontal="left" wrapText="1" shrinkToFit="1"/>
    </xf>
    <xf numFmtId="0" fontId="11" fillId="2" borderId="36" xfId="0" applyFont="1" applyFill="1" applyBorder="1" applyAlignment="1">
      <alignment horizontal="left" vertical="center"/>
    </xf>
    <xf numFmtId="0" fontId="11" fillId="2" borderId="42" xfId="0" applyFont="1" applyFill="1" applyBorder="1" applyAlignment="1">
      <alignment horizontal="left"/>
    </xf>
    <xf numFmtId="0" fontId="11" fillId="2" borderId="33" xfId="0" applyFont="1" applyFill="1" applyBorder="1" applyAlignment="1">
      <alignment horizontal="left" wrapText="1"/>
    </xf>
    <xf numFmtId="0" fontId="11" fillId="2" borderId="32" xfId="0" applyFont="1" applyFill="1" applyBorder="1" applyAlignment="1">
      <alignment horizontal="left" wrapText="1" shrinkToFit="1"/>
    </xf>
    <xf numFmtId="0" fontId="11" fillId="2" borderId="43" xfId="0" applyFont="1" applyFill="1" applyBorder="1" applyAlignment="1">
      <alignment horizontal="left" vertical="top"/>
    </xf>
    <xf numFmtId="0" fontId="11" fillId="2" borderId="44" xfId="0" applyFont="1" applyFill="1" applyBorder="1" applyAlignment="1">
      <alignment vertical="center" wrapText="1"/>
    </xf>
    <xf numFmtId="0" fontId="11" fillId="2" borderId="23" xfId="0" applyFont="1" applyFill="1" applyBorder="1"/>
    <xf numFmtId="0" fontId="11" fillId="2" borderId="27" xfId="0" applyFont="1" applyFill="1" applyBorder="1" applyAlignment="1">
      <alignment horizontal="left" vertical="top"/>
    </xf>
    <xf numFmtId="0" fontId="11" fillId="2" borderId="26" xfId="0" applyFont="1" applyFill="1" applyBorder="1" applyAlignment="1">
      <alignment horizontal="left" vertical="top"/>
    </xf>
    <xf numFmtId="0" fontId="11" fillId="2" borderId="21" xfId="0" applyFont="1" applyFill="1" applyBorder="1"/>
    <xf numFmtId="0" fontId="11" fillId="2" borderId="21" xfId="0" applyFont="1" applyFill="1" applyBorder="1" applyAlignment="1">
      <alignment horizontal="left" vertical="top" wrapText="1"/>
    </xf>
    <xf numFmtId="41" fontId="11" fillId="2" borderId="7" xfId="0" applyNumberFormat="1" applyFont="1" applyFill="1" applyBorder="1" applyAlignment="1">
      <alignment horizontal="center" vertical="center"/>
    </xf>
    <xf numFmtId="41" fontId="11" fillId="2" borderId="11" xfId="0" applyNumberFormat="1" applyFont="1" applyFill="1" applyBorder="1" applyAlignment="1">
      <alignment horizontal="center" vertical="center"/>
    </xf>
    <xf numFmtId="41" fontId="11" fillId="2" borderId="8" xfId="0" applyNumberFormat="1" applyFont="1" applyFill="1" applyBorder="1" applyAlignment="1">
      <alignment horizontal="center" vertical="center" wrapText="1"/>
    </xf>
    <xf numFmtId="41" fontId="11" fillId="2" borderId="21" xfId="0" applyNumberFormat="1" applyFont="1" applyFill="1" applyBorder="1" applyAlignment="1">
      <alignment horizontal="center" vertical="center" wrapText="1"/>
    </xf>
    <xf numFmtId="41" fontId="11" fillId="2" borderId="0" xfId="0" applyNumberFormat="1" applyFont="1" applyFill="1" applyBorder="1" applyAlignment="1">
      <alignment horizontal="center" vertical="center" wrapText="1"/>
    </xf>
    <xf numFmtId="41" fontId="11" fillId="2" borderId="22" xfId="0" applyNumberFormat="1" applyFont="1" applyFill="1" applyBorder="1" applyAlignment="1">
      <alignment horizontal="center" vertical="center" wrapText="1"/>
    </xf>
    <xf numFmtId="41" fontId="13" fillId="16" borderId="2" xfId="0" applyNumberFormat="1" applyFont="1" applyFill="1" applyBorder="1" applyAlignment="1">
      <alignment horizontal="center" vertical="center" wrapText="1"/>
    </xf>
    <xf numFmtId="41" fontId="14" fillId="2" borderId="21" xfId="0" applyNumberFormat="1" applyFont="1" applyFill="1" applyBorder="1" applyAlignment="1">
      <alignment horizontal="center" vertical="center" wrapText="1"/>
    </xf>
    <xf numFmtId="41" fontId="11" fillId="2" borderId="2" xfId="0" applyNumberFormat="1" applyFont="1" applyFill="1" applyBorder="1" applyAlignment="1">
      <alignment horizontal="center" vertical="center" wrapText="1"/>
    </xf>
    <xf numFmtId="41" fontId="6" fillId="0" borderId="0" xfId="0" applyNumberFormat="1" applyFont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41" fontId="9" fillId="4" borderId="1" xfId="0" applyNumberFormat="1" applyFont="1" applyFill="1" applyBorder="1" applyAlignment="1">
      <alignment horizontal="center" vertical="center" wrapText="1"/>
    </xf>
    <xf numFmtId="41" fontId="11" fillId="3" borderId="21" xfId="0" applyNumberFormat="1" applyFont="1" applyFill="1" applyBorder="1" applyAlignment="1">
      <alignment horizontal="center" vertical="center"/>
    </xf>
    <xf numFmtId="41" fontId="11" fillId="3" borderId="13" xfId="0" applyNumberFormat="1" applyFont="1" applyFill="1" applyBorder="1" applyAlignment="1">
      <alignment horizontal="center" vertical="center"/>
    </xf>
    <xf numFmtId="41" fontId="13" fillId="23" borderId="1" xfId="0" applyNumberFormat="1" applyFont="1" applyFill="1" applyBorder="1" applyAlignment="1">
      <alignment horizontal="center" vertical="center" wrapText="1"/>
    </xf>
    <xf numFmtId="41" fontId="11" fillId="2" borderId="5" xfId="0" applyNumberFormat="1" applyFont="1" applyFill="1" applyBorder="1" applyAlignment="1">
      <alignment horizontal="center" vertical="center"/>
    </xf>
    <xf numFmtId="41" fontId="11" fillId="2" borderId="17" xfId="0" applyNumberFormat="1" applyFont="1" applyFill="1" applyBorder="1" applyAlignment="1">
      <alignment horizontal="center" vertical="center"/>
    </xf>
    <xf numFmtId="41" fontId="11" fillId="2" borderId="4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vertical="center" wrapText="1"/>
    </xf>
    <xf numFmtId="0" fontId="11" fillId="2" borderId="8" xfId="0" applyFont="1" applyFill="1" applyBorder="1" applyAlignment="1">
      <alignment horizontal="left" vertical="top"/>
    </xf>
    <xf numFmtId="0" fontId="11" fillId="2" borderId="21" xfId="0" applyFont="1" applyFill="1" applyBorder="1" applyAlignment="1">
      <alignment horizontal="left" vertical="top"/>
    </xf>
    <xf numFmtId="0" fontId="11" fillId="2" borderId="13" xfId="0" applyFont="1" applyFill="1" applyBorder="1" applyAlignment="1">
      <alignment horizontal="left" vertical="top"/>
    </xf>
    <xf numFmtId="0" fontId="17" fillId="2" borderId="0" xfId="0" applyFont="1" applyFill="1" applyBorder="1" applyAlignment="1">
      <alignment vertical="center" wrapText="1"/>
    </xf>
    <xf numFmtId="41" fontId="2" fillId="6" borderId="3" xfId="0" applyNumberFormat="1" applyFont="1" applyFill="1" applyBorder="1" applyAlignment="1">
      <alignment vertical="center"/>
    </xf>
    <xf numFmtId="41" fontId="13" fillId="15" borderId="13" xfId="0" applyNumberFormat="1" applyFont="1" applyFill="1" applyBorder="1" applyAlignment="1">
      <alignment horizontal="center" vertical="center"/>
    </xf>
    <xf numFmtId="41" fontId="13" fillId="11" borderId="45" xfId="0" applyNumberFormat="1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left" vertical="center"/>
    </xf>
    <xf numFmtId="0" fontId="11" fillId="2" borderId="42" xfId="0" applyFont="1" applyFill="1" applyBorder="1" applyAlignment="1">
      <alignment horizontal="left" vertical="center"/>
    </xf>
    <xf numFmtId="0" fontId="11" fillId="2" borderId="27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vertical="center"/>
    </xf>
    <xf numFmtId="3" fontId="11" fillId="2" borderId="23" xfId="0" applyNumberFormat="1" applyFont="1" applyFill="1" applyBorder="1" applyAlignment="1">
      <alignment horizontal="left" vertical="center"/>
    </xf>
    <xf numFmtId="41" fontId="13" fillId="24" borderId="2" xfId="0" applyNumberFormat="1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top"/>
    </xf>
    <xf numFmtId="0" fontId="7" fillId="0" borderId="23" xfId="0" applyFont="1" applyBorder="1" applyAlignment="1">
      <alignment horizontal="left"/>
    </xf>
    <xf numFmtId="0" fontId="7" fillId="0" borderId="15" xfId="0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41" fontId="7" fillId="0" borderId="21" xfId="0" applyNumberFormat="1" applyFont="1" applyFill="1" applyBorder="1" applyAlignment="1">
      <alignment horizontal="center" vertical="center"/>
    </xf>
    <xf numFmtId="41" fontId="4" fillId="5" borderId="3" xfId="0" applyNumberFormat="1" applyFont="1" applyFill="1" applyBorder="1" applyAlignment="1">
      <alignment horizontal="center" vertical="center"/>
    </xf>
    <xf numFmtId="41" fontId="11" fillId="0" borderId="17" xfId="0" applyNumberFormat="1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left" vertical="center"/>
    </xf>
    <xf numFmtId="0" fontId="14" fillId="2" borderId="23" xfId="0" applyFont="1" applyFill="1" applyBorder="1"/>
    <xf numFmtId="41" fontId="14" fillId="3" borderId="21" xfId="0" applyNumberFormat="1" applyFont="1" applyFill="1" applyBorder="1" applyAlignment="1">
      <alignment horizontal="center" vertical="center"/>
    </xf>
    <xf numFmtId="41" fontId="16" fillId="22" borderId="46" xfId="0" applyNumberFormat="1" applyFont="1" applyFill="1" applyBorder="1" applyAlignment="1">
      <alignment horizontal="center" vertical="center"/>
    </xf>
    <xf numFmtId="41" fontId="2" fillId="5" borderId="3" xfId="0" applyNumberFormat="1" applyFont="1" applyFill="1" applyBorder="1" applyAlignment="1">
      <alignment horizontal="center" vertical="center"/>
    </xf>
    <xf numFmtId="41" fontId="16" fillId="25" borderId="46" xfId="0" applyNumberFormat="1" applyFont="1" applyFill="1" applyBorder="1" applyAlignment="1">
      <alignment horizontal="center" vertical="center"/>
    </xf>
    <xf numFmtId="41" fontId="16" fillId="26" borderId="46" xfId="0" applyNumberFormat="1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right"/>
    </xf>
    <xf numFmtId="0" fontId="11" fillId="3" borderId="18" xfId="0" applyFont="1" applyFill="1" applyBorder="1"/>
    <xf numFmtId="41" fontId="11" fillId="3" borderId="8" xfId="0" applyNumberFormat="1" applyFont="1" applyFill="1" applyBorder="1"/>
    <xf numFmtId="3" fontId="12" fillId="2" borderId="37" xfId="0" applyNumberFormat="1" applyFont="1" applyFill="1" applyBorder="1" applyAlignment="1">
      <alignment horizontal="left" vertical="center"/>
    </xf>
    <xf numFmtId="41" fontId="12" fillId="2" borderId="5" xfId="0" applyNumberFormat="1" applyFont="1" applyFill="1" applyBorder="1" applyAlignment="1">
      <alignment horizontal="center" vertical="center"/>
    </xf>
    <xf numFmtId="3" fontId="12" fillId="2" borderId="38" xfId="0" applyNumberFormat="1" applyFont="1" applyFill="1" applyBorder="1" applyAlignment="1">
      <alignment horizontal="left" vertical="center"/>
    </xf>
    <xf numFmtId="41" fontId="12" fillId="2" borderId="17" xfId="0" applyNumberFormat="1" applyFont="1" applyFill="1" applyBorder="1" applyAlignment="1">
      <alignment horizontal="center" vertical="center"/>
    </xf>
    <xf numFmtId="0" fontId="12" fillId="2" borderId="36" xfId="0" applyNumberFormat="1" applyFont="1" applyFill="1" applyBorder="1" applyAlignment="1">
      <alignment horizontal="right" vertical="center"/>
    </xf>
    <xf numFmtId="0" fontId="12" fillId="2" borderId="15" xfId="0" applyNumberFormat="1" applyFont="1" applyFill="1" applyBorder="1" applyAlignment="1">
      <alignment horizontal="right" vertical="center"/>
    </xf>
    <xf numFmtId="3" fontId="12" fillId="3" borderId="15" xfId="0" applyNumberFormat="1" applyFont="1" applyFill="1" applyBorder="1" applyAlignment="1">
      <alignment horizontal="left" vertical="center" wrapText="1"/>
    </xf>
    <xf numFmtId="3" fontId="12" fillId="3" borderId="12" xfId="0" applyNumberFormat="1" applyFont="1" applyFill="1" applyBorder="1" applyAlignment="1">
      <alignment horizontal="left" vertical="center"/>
    </xf>
    <xf numFmtId="41" fontId="12" fillId="2" borderId="17" xfId="0" applyNumberFormat="1" applyFont="1" applyFill="1" applyBorder="1" applyAlignment="1">
      <alignment horizontal="center" vertical="center" wrapText="1"/>
    </xf>
    <xf numFmtId="41" fontId="18" fillId="0" borderId="0" xfId="0" applyNumberFormat="1" applyFont="1"/>
    <xf numFmtId="164" fontId="9" fillId="18" borderId="0" xfId="0" applyNumberFormat="1" applyFont="1" applyFill="1" applyBorder="1" applyAlignment="1">
      <alignment horizontal="left" vertical="center"/>
    </xf>
    <xf numFmtId="42" fontId="5" fillId="18" borderId="0" xfId="0" applyNumberFormat="1" applyFont="1" applyFill="1" applyBorder="1" applyAlignment="1">
      <alignment horizontal="right" vertical="center"/>
    </xf>
    <xf numFmtId="41" fontId="13" fillId="22" borderId="31" xfId="0" applyNumberFormat="1" applyFont="1" applyFill="1" applyBorder="1" applyAlignment="1">
      <alignment horizontal="right" vertical="center"/>
    </xf>
    <xf numFmtId="0" fontId="11" fillId="2" borderId="38" xfId="0" applyNumberFormat="1" applyFont="1" applyFill="1" applyBorder="1" applyAlignment="1">
      <alignment horizontal="left" vertical="top"/>
    </xf>
    <xf numFmtId="164" fontId="11" fillId="2" borderId="38" xfId="0" applyNumberFormat="1" applyFont="1" applyFill="1" applyBorder="1" applyAlignment="1">
      <alignment horizontal="left"/>
    </xf>
    <xf numFmtId="41" fontId="11" fillId="3" borderId="21" xfId="0" applyNumberFormat="1" applyFont="1" applyFill="1" applyBorder="1" applyAlignment="1">
      <alignment horizontal="right"/>
    </xf>
    <xf numFmtId="0" fontId="11" fillId="2" borderId="47" xfId="0" applyNumberFormat="1" applyFont="1" applyFill="1" applyBorder="1" applyAlignment="1">
      <alignment horizontal="left" vertical="top"/>
    </xf>
    <xf numFmtId="164" fontId="11" fillId="2" borderId="47" xfId="0" applyNumberFormat="1" applyFont="1" applyFill="1" applyBorder="1"/>
    <xf numFmtId="41" fontId="11" fillId="3" borderId="13" xfId="0" applyNumberFormat="1" applyFont="1" applyFill="1" applyBorder="1" applyAlignment="1">
      <alignment horizontal="right"/>
    </xf>
    <xf numFmtId="0" fontId="7" fillId="2" borderId="18" xfId="0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41" fontId="7" fillId="2" borderId="8" xfId="0" applyNumberFormat="1" applyFont="1" applyFill="1" applyBorder="1" applyAlignment="1">
      <alignment horizontal="center" vertical="center" wrapText="1"/>
    </xf>
    <xf numFmtId="41" fontId="7" fillId="2" borderId="13" xfId="0" applyNumberFormat="1" applyFont="1" applyFill="1" applyBorder="1" applyAlignment="1">
      <alignment horizontal="center" vertical="center" wrapText="1"/>
    </xf>
    <xf numFmtId="41" fontId="13" fillId="27" borderId="21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 wrapText="1"/>
    </xf>
    <xf numFmtId="0" fontId="7" fillId="2" borderId="48" xfId="0" applyFont="1" applyFill="1" applyBorder="1" applyAlignment="1">
      <alignment horizontal="left" vertical="center" wrapText="1"/>
    </xf>
    <xf numFmtId="0" fontId="7" fillId="2" borderId="49" xfId="0" applyFont="1" applyFill="1" applyBorder="1" applyAlignment="1">
      <alignment horizontal="left" vertical="center"/>
    </xf>
    <xf numFmtId="41" fontId="7" fillId="3" borderId="8" xfId="0" applyNumberFormat="1" applyFont="1" applyFill="1" applyBorder="1" applyAlignment="1">
      <alignment horizontal="center" vertical="center"/>
    </xf>
    <xf numFmtId="41" fontId="5" fillId="6" borderId="2" xfId="0" applyNumberFormat="1" applyFont="1" applyFill="1" applyBorder="1" applyAlignment="1">
      <alignment horizontal="center" vertical="center"/>
    </xf>
    <xf numFmtId="41" fontId="9" fillId="28" borderId="50" xfId="0" applyNumberFormat="1" applyFont="1" applyFill="1" applyBorder="1" applyAlignment="1">
      <alignment horizontal="center" vertical="center"/>
    </xf>
    <xf numFmtId="41" fontId="13" fillId="28" borderId="50" xfId="0" applyNumberFormat="1" applyFont="1" applyFill="1" applyBorder="1" applyAlignment="1">
      <alignment vertical="center"/>
    </xf>
    <xf numFmtId="0" fontId="7" fillId="2" borderId="38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top"/>
    </xf>
    <xf numFmtId="0" fontId="7" fillId="2" borderId="33" xfId="0" applyFont="1" applyFill="1" applyBorder="1" applyAlignment="1">
      <alignment horizontal="left" vertical="top"/>
    </xf>
    <xf numFmtId="0" fontId="7" fillId="2" borderId="51" xfId="0" applyFont="1" applyFill="1" applyBorder="1"/>
    <xf numFmtId="0" fontId="7" fillId="2" borderId="38" xfId="0" applyFont="1" applyFill="1" applyBorder="1"/>
    <xf numFmtId="0" fontId="7" fillId="0" borderId="52" xfId="0" applyFont="1" applyFill="1" applyBorder="1" applyAlignment="1">
      <alignment horizontal="left" vertical="center" wrapText="1"/>
    </xf>
    <xf numFmtId="0" fontId="7" fillId="0" borderId="53" xfId="0" applyFont="1" applyBorder="1" applyAlignment="1">
      <alignment horizontal="left" vertical="center"/>
    </xf>
    <xf numFmtId="167" fontId="7" fillId="2" borderId="1" xfId="0" applyNumberFormat="1" applyFont="1" applyFill="1" applyBorder="1" applyAlignment="1">
      <alignment horizontal="center" vertical="center"/>
    </xf>
    <xf numFmtId="167" fontId="7" fillId="23" borderId="35" xfId="0" applyNumberFormat="1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left" vertical="top"/>
    </xf>
    <xf numFmtId="0" fontId="11" fillId="2" borderId="36" xfId="0" applyFont="1" applyFill="1" applyBorder="1" applyAlignment="1">
      <alignment horizontal="left" vertical="top"/>
    </xf>
    <xf numFmtId="0" fontId="11" fillId="2" borderId="33" xfId="0" applyFont="1" applyFill="1" applyBorder="1" applyAlignment="1">
      <alignment horizontal="left" vertical="top"/>
    </xf>
    <xf numFmtId="0" fontId="14" fillId="2" borderId="19" xfId="0" applyFont="1" applyFill="1" applyBorder="1" applyAlignment="1">
      <alignment horizontal="left" vertical="top"/>
    </xf>
    <xf numFmtId="0" fontId="11" fillId="2" borderId="8" xfId="0" applyFont="1" applyFill="1" applyBorder="1" applyAlignment="1">
      <alignment horizontal="justify" vertical="top" wrapText="1"/>
    </xf>
    <xf numFmtId="0" fontId="11" fillId="2" borderId="21" xfId="0" applyFont="1" applyFill="1" applyBorder="1" applyAlignment="1">
      <alignment horizontal="justify" vertical="top" wrapText="1"/>
    </xf>
    <xf numFmtId="0" fontId="14" fillId="2" borderId="21" xfId="0" applyFont="1" applyFill="1" applyBorder="1" applyAlignment="1">
      <alignment horizontal="justify" vertical="top" wrapText="1"/>
    </xf>
    <xf numFmtId="0" fontId="11" fillId="2" borderId="13" xfId="0" applyFont="1" applyFill="1" applyBorder="1" applyAlignment="1">
      <alignment horizontal="justify" vertical="top" wrapText="1"/>
    </xf>
    <xf numFmtId="0" fontId="11" fillId="2" borderId="38" xfId="0" applyFont="1" applyFill="1" applyBorder="1" applyAlignment="1">
      <alignment horizontal="left"/>
    </xf>
    <xf numFmtId="0" fontId="11" fillId="2" borderId="38" xfId="0" applyFont="1" applyFill="1" applyBorder="1" applyAlignment="1">
      <alignment horizontal="left" vertical="top" wrapText="1"/>
    </xf>
    <xf numFmtId="0" fontId="11" fillId="2" borderId="51" xfId="0" applyFont="1" applyFill="1" applyBorder="1" applyAlignment="1">
      <alignment horizontal="left"/>
    </xf>
    <xf numFmtId="0" fontId="11" fillId="2" borderId="37" xfId="0" applyFont="1" applyFill="1" applyBorder="1" applyAlignment="1">
      <alignment horizontal="left"/>
    </xf>
    <xf numFmtId="0" fontId="11" fillId="2" borderId="36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left" vertical="center"/>
    </xf>
    <xf numFmtId="3" fontId="11" fillId="2" borderId="37" xfId="0" applyNumberFormat="1" applyFont="1" applyFill="1" applyBorder="1" applyAlignment="1">
      <alignment horizontal="left"/>
    </xf>
    <xf numFmtId="41" fontId="11" fillId="2" borderId="38" xfId="0" applyNumberFormat="1" applyFont="1" applyFill="1" applyBorder="1" applyAlignment="1">
      <alignment horizontal="center" vertical="center"/>
    </xf>
    <xf numFmtId="41" fontId="13" fillId="23" borderId="35" xfId="0" applyNumberFormat="1" applyFont="1" applyFill="1" applyBorder="1" applyAlignment="1">
      <alignment horizontal="center" vertical="center"/>
    </xf>
    <xf numFmtId="41" fontId="4" fillId="23" borderId="35" xfId="0" applyNumberFormat="1" applyFont="1" applyFill="1" applyBorder="1" applyAlignment="1">
      <alignment horizontal="center" vertical="center"/>
    </xf>
    <xf numFmtId="167" fontId="4" fillId="6" borderId="35" xfId="0" applyNumberFormat="1" applyFont="1" applyFill="1" applyBorder="1" applyAlignment="1">
      <alignment horizontal="center" vertical="center"/>
    </xf>
    <xf numFmtId="41" fontId="19" fillId="2" borderId="17" xfId="0" applyNumberFormat="1" applyFont="1" applyFill="1" applyBorder="1" applyAlignment="1">
      <alignment horizontal="center" vertical="center"/>
    </xf>
    <xf numFmtId="41" fontId="7" fillId="3" borderId="21" xfId="0" applyNumberFormat="1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left" vertical="top"/>
    </xf>
    <xf numFmtId="0" fontId="7" fillId="3" borderId="12" xfId="0" applyFont="1" applyFill="1" applyBorder="1" applyAlignment="1">
      <alignment horizontal="left" vertical="top" wrapText="1"/>
    </xf>
    <xf numFmtId="0" fontId="4" fillId="29" borderId="2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left" vertical="top"/>
    </xf>
    <xf numFmtId="0" fontId="11" fillId="3" borderId="0" xfId="0" applyFont="1" applyFill="1" applyBorder="1" applyAlignment="1">
      <alignment horizontal="left" vertical="top" wrapText="1"/>
    </xf>
    <xf numFmtId="0" fontId="11" fillId="3" borderId="21" xfId="0" applyFont="1" applyFill="1" applyBorder="1" applyAlignment="1">
      <alignment horizontal="left"/>
    </xf>
    <xf numFmtId="0" fontId="11" fillId="3" borderId="21" xfId="0" applyFont="1" applyFill="1" applyBorder="1" applyAlignment="1">
      <alignment horizontal="left" vertical="top"/>
    </xf>
    <xf numFmtId="0" fontId="14" fillId="3" borderId="2" xfId="0" applyFont="1" applyFill="1" applyBorder="1" applyAlignment="1">
      <alignment horizontal="left"/>
    </xf>
    <xf numFmtId="0" fontId="11" fillId="3" borderId="2" xfId="0" applyFont="1" applyFill="1" applyBorder="1" applyAlignment="1">
      <alignment horizontal="left" vertical="top"/>
    </xf>
    <xf numFmtId="0" fontId="11" fillId="3" borderId="34" xfId="0" applyFont="1" applyFill="1" applyBorder="1" applyAlignment="1">
      <alignment horizontal="left" vertical="top" wrapText="1"/>
    </xf>
    <xf numFmtId="41" fontId="11" fillId="3" borderId="2" xfId="0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left"/>
    </xf>
    <xf numFmtId="0" fontId="12" fillId="3" borderId="21" xfId="0" applyFont="1" applyFill="1" applyBorder="1" applyAlignment="1">
      <alignment horizontal="left"/>
    </xf>
    <xf numFmtId="41" fontId="11" fillId="3" borderId="8" xfId="0" applyNumberFormat="1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left"/>
    </xf>
    <xf numFmtId="0" fontId="11" fillId="3" borderId="20" xfId="0" applyFont="1" applyFill="1" applyBorder="1"/>
    <xf numFmtId="0" fontId="11" fillId="0" borderId="54" xfId="0" applyFont="1" applyBorder="1"/>
    <xf numFmtId="0" fontId="11" fillId="0" borderId="2" xfId="0" applyFont="1" applyBorder="1"/>
    <xf numFmtId="41" fontId="7" fillId="0" borderId="0" xfId="0" applyNumberFormat="1" applyFont="1"/>
    <xf numFmtId="41" fontId="14" fillId="2" borderId="21" xfId="0" applyNumberFormat="1" applyFont="1" applyFill="1" applyBorder="1" applyAlignment="1">
      <alignment horizontal="center" vertical="center"/>
    </xf>
    <xf numFmtId="164" fontId="9" fillId="22" borderId="30" xfId="0" applyNumberFormat="1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left"/>
    </xf>
    <xf numFmtId="0" fontId="7" fillId="3" borderId="19" xfId="0" applyFont="1" applyFill="1" applyBorder="1" applyAlignment="1">
      <alignment horizontal="left"/>
    </xf>
    <xf numFmtId="0" fontId="7" fillId="3" borderId="27" xfId="0" applyFont="1" applyFill="1" applyBorder="1" applyAlignment="1">
      <alignment horizontal="left"/>
    </xf>
    <xf numFmtId="0" fontId="7" fillId="3" borderId="26" xfId="0" applyFont="1" applyFill="1" applyBorder="1" applyAlignment="1">
      <alignment horizontal="left" vertical="top"/>
    </xf>
    <xf numFmtId="0" fontId="7" fillId="3" borderId="27" xfId="0" applyFont="1" applyFill="1" applyBorder="1" applyAlignment="1">
      <alignment horizontal="left" vertical="top"/>
    </xf>
    <xf numFmtId="0" fontId="11" fillId="3" borderId="8" xfId="0" applyFont="1" applyFill="1" applyBorder="1" applyAlignment="1">
      <alignment horizontal="left" vertical="top" wrapText="1"/>
    </xf>
    <xf numFmtId="0" fontId="11" fillId="3" borderId="21" xfId="0" applyFont="1" applyFill="1" applyBorder="1" applyAlignment="1">
      <alignment horizontal="left" vertical="top" wrapText="1"/>
    </xf>
    <xf numFmtId="0" fontId="11" fillId="3" borderId="13" xfId="0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/>
    <xf numFmtId="0" fontId="1" fillId="2" borderId="0" xfId="0" applyFont="1" applyFill="1" applyAlignment="1">
      <alignment horizontal="center"/>
    </xf>
    <xf numFmtId="0" fontId="0" fillId="2" borderId="0" xfId="0" applyFont="1" applyFill="1"/>
    <xf numFmtId="3" fontId="25" fillId="29" borderId="8" xfId="0" applyNumberFormat="1" applyFont="1" applyFill="1" applyBorder="1" applyAlignment="1">
      <alignment horizontal="center" vertical="center" wrapText="1"/>
    </xf>
    <xf numFmtId="3" fontId="25" fillId="29" borderId="55" xfId="0" applyNumberFormat="1" applyFont="1" applyFill="1" applyBorder="1" applyAlignment="1">
      <alignment horizontal="center" vertical="center" wrapText="1"/>
    </xf>
    <xf numFmtId="3" fontId="26" fillId="29" borderId="56" xfId="0" applyNumberFormat="1" applyFont="1" applyFill="1" applyBorder="1" applyAlignment="1">
      <alignment horizontal="center" vertical="center" wrapText="1"/>
    </xf>
    <xf numFmtId="3" fontId="19" fillId="29" borderId="56" xfId="0" applyNumberFormat="1" applyFont="1" applyFill="1" applyBorder="1" applyAlignment="1">
      <alignment horizontal="center" vertical="center" wrapText="1" readingOrder="1"/>
    </xf>
    <xf numFmtId="3" fontId="25" fillId="29" borderId="56" xfId="0" applyNumberFormat="1" applyFont="1" applyFill="1" applyBorder="1" applyAlignment="1">
      <alignment horizontal="center" vertical="center" wrapText="1"/>
    </xf>
    <xf numFmtId="3" fontId="26" fillId="29" borderId="38" xfId="0" applyNumberFormat="1" applyFont="1" applyFill="1" applyBorder="1" applyAlignment="1">
      <alignment horizontal="center" vertical="center" wrapText="1"/>
    </xf>
    <xf numFmtId="3" fontId="25" fillId="29" borderId="38" xfId="0" applyNumberFormat="1" applyFont="1" applyFill="1" applyBorder="1" applyAlignment="1">
      <alignment horizontal="center" vertical="center" wrapText="1"/>
    </xf>
    <xf numFmtId="3" fontId="27" fillId="23" borderId="42" xfId="0" applyNumberFormat="1" applyFont="1" applyFill="1" applyBorder="1" applyAlignment="1">
      <alignment horizontal="left" vertical="center" wrapText="1"/>
    </xf>
    <xf numFmtId="3" fontId="27" fillId="23" borderId="23" xfId="0" applyNumberFormat="1" applyFont="1" applyFill="1" applyBorder="1" applyAlignment="1">
      <alignment horizontal="left" vertical="center" wrapText="1"/>
    </xf>
    <xf numFmtId="3" fontId="16" fillId="23" borderId="23" xfId="0" applyNumberFormat="1" applyFont="1" applyFill="1" applyBorder="1" applyAlignment="1">
      <alignment horizontal="left" vertical="center" wrapText="1"/>
    </xf>
    <xf numFmtId="3" fontId="27" fillId="23" borderId="44" xfId="0" applyNumberFormat="1" applyFont="1" applyFill="1" applyBorder="1" applyAlignment="1">
      <alignment horizontal="left" vertical="center" wrapText="1"/>
    </xf>
    <xf numFmtId="3" fontId="16" fillId="23" borderId="32" xfId="0" applyNumberFormat="1" applyFont="1" applyFill="1" applyBorder="1" applyAlignment="1">
      <alignment horizontal="left" vertical="center" wrapText="1"/>
    </xf>
    <xf numFmtId="3" fontId="3" fillId="2" borderId="0" xfId="0" applyNumberFormat="1" applyFont="1" applyFill="1" applyBorder="1"/>
    <xf numFmtId="3" fontId="4" fillId="2" borderId="0" xfId="0" applyNumberFormat="1" applyFont="1" applyFill="1"/>
    <xf numFmtId="0" fontId="0" fillId="0" borderId="0" xfId="0" applyFont="1" applyFill="1"/>
    <xf numFmtId="3" fontId="0" fillId="2" borderId="0" xfId="0" applyNumberFormat="1" applyFont="1" applyFill="1"/>
    <xf numFmtId="3" fontId="0" fillId="0" borderId="0" xfId="0" applyNumberFormat="1" applyFont="1"/>
    <xf numFmtId="3" fontId="16" fillId="23" borderId="27" xfId="0" applyNumberFormat="1" applyFont="1" applyFill="1" applyBorder="1" applyAlignment="1">
      <alignment horizontal="left" vertical="center" wrapText="1"/>
    </xf>
    <xf numFmtId="3" fontId="28" fillId="18" borderId="0" xfId="0" applyNumberFormat="1" applyFont="1" applyFill="1" applyBorder="1" applyAlignment="1">
      <alignment horizontal="left" vertical="center" wrapText="1"/>
    </xf>
    <xf numFmtId="3" fontId="16" fillId="18" borderId="0" xfId="0" applyNumberFormat="1" applyFont="1" applyFill="1" applyBorder="1" applyAlignment="1">
      <alignment horizontal="left" vertical="center" wrapText="1"/>
    </xf>
    <xf numFmtId="3" fontId="2" fillId="18" borderId="0" xfId="0" applyNumberFormat="1" applyFont="1" applyFill="1" applyBorder="1"/>
    <xf numFmtId="0" fontId="0" fillId="0" borderId="0" xfId="0" applyFont="1" applyFill="1" applyBorder="1" applyAlignment="1">
      <alignment horizontal="center" vertical="center"/>
    </xf>
    <xf numFmtId="3" fontId="25" fillId="3" borderId="57" xfId="0" applyNumberFormat="1" applyFont="1" applyFill="1" applyBorder="1" applyAlignment="1">
      <alignment horizontal="center" vertical="center" wrapText="1"/>
    </xf>
    <xf numFmtId="3" fontId="25" fillId="3" borderId="55" xfId="0" applyNumberFormat="1" applyFont="1" applyFill="1" applyBorder="1" applyAlignment="1">
      <alignment horizontal="center" vertical="center"/>
    </xf>
    <xf numFmtId="3" fontId="26" fillId="3" borderId="56" xfId="0" applyNumberFormat="1" applyFont="1" applyFill="1" applyBorder="1" applyAlignment="1">
      <alignment horizontal="center" vertical="center" wrapText="1"/>
    </xf>
    <xf numFmtId="3" fontId="19" fillId="3" borderId="56" xfId="0" applyNumberFormat="1" applyFont="1" applyFill="1" applyBorder="1" applyAlignment="1">
      <alignment horizontal="center" vertical="center" wrapText="1" readingOrder="1"/>
    </xf>
    <xf numFmtId="3" fontId="25" fillId="3" borderId="56" xfId="0" applyNumberFormat="1" applyFont="1" applyFill="1" applyBorder="1" applyAlignment="1">
      <alignment horizontal="center" vertical="center" wrapText="1"/>
    </xf>
    <xf numFmtId="3" fontId="25" fillId="3" borderId="38" xfId="0" applyNumberFormat="1" applyFont="1" applyFill="1" applyBorder="1" applyAlignment="1">
      <alignment horizontal="center" vertical="center" wrapText="1"/>
    </xf>
    <xf numFmtId="3" fontId="26" fillId="3" borderId="38" xfId="0" applyNumberFormat="1" applyFont="1" applyFill="1" applyBorder="1" applyAlignment="1">
      <alignment horizontal="center" vertical="center"/>
    </xf>
    <xf numFmtId="3" fontId="26" fillId="3" borderId="56" xfId="0" applyNumberFormat="1" applyFont="1" applyFill="1" applyBorder="1" applyAlignment="1">
      <alignment horizontal="center" vertical="center"/>
    </xf>
    <xf numFmtId="3" fontId="0" fillId="0" borderId="0" xfId="0" applyNumberFormat="1" applyFont="1" applyFill="1"/>
    <xf numFmtId="3" fontId="3" fillId="0" borderId="0" xfId="0" applyNumberFormat="1" applyFont="1" applyFill="1" applyBorder="1"/>
    <xf numFmtId="3" fontId="4" fillId="0" borderId="0" xfId="0" applyNumberFormat="1" applyFont="1" applyFill="1"/>
    <xf numFmtId="3" fontId="16" fillId="23" borderId="19" xfId="0" applyNumberFormat="1" applyFont="1" applyFill="1" applyBorder="1" applyAlignment="1">
      <alignment horizontal="left" vertical="center" wrapText="1"/>
    </xf>
    <xf numFmtId="0" fontId="0" fillId="3" borderId="0" xfId="0" applyFont="1" applyFill="1"/>
    <xf numFmtId="0" fontId="6" fillId="3" borderId="0" xfId="0" applyFont="1" applyFill="1"/>
    <xf numFmtId="0" fontId="11" fillId="3" borderId="26" xfId="0" applyFont="1" applyFill="1" applyBorder="1" applyAlignment="1">
      <alignment horizontal="left" vertical="center" wrapText="1"/>
    </xf>
    <xf numFmtId="0" fontId="11" fillId="3" borderId="19" xfId="0" applyFont="1" applyFill="1" applyBorder="1" applyAlignment="1">
      <alignment horizontal="left" vertical="center" wrapText="1"/>
    </xf>
    <xf numFmtId="41" fontId="11" fillId="3" borderId="8" xfId="0" applyNumberFormat="1" applyFont="1" applyFill="1" applyBorder="1" applyAlignment="1">
      <alignment vertical="center"/>
    </xf>
    <xf numFmtId="41" fontId="11" fillId="0" borderId="50" xfId="0" applyNumberFormat="1" applyFont="1" applyBorder="1" applyAlignment="1"/>
    <xf numFmtId="41" fontId="13" fillId="30" borderId="21" xfId="0" applyNumberFormat="1" applyFont="1" applyFill="1" applyBorder="1" applyAlignment="1">
      <alignment horizontal="center" vertical="center"/>
    </xf>
    <xf numFmtId="41" fontId="9" fillId="5" borderId="4" xfId="0" applyNumberFormat="1" applyFont="1" applyFill="1" applyBorder="1" applyAlignment="1">
      <alignment horizontal="center" vertical="center"/>
    </xf>
    <xf numFmtId="41" fontId="11" fillId="0" borderId="8" xfId="0" applyNumberFormat="1" applyFont="1" applyBorder="1" applyAlignment="1">
      <alignment horizontal="center" vertical="center"/>
    </xf>
    <xf numFmtId="41" fontId="12" fillId="2" borderId="5" xfId="0" applyNumberFormat="1" applyFont="1" applyFill="1" applyBorder="1" applyAlignment="1">
      <alignment wrapText="1"/>
    </xf>
    <xf numFmtId="41" fontId="12" fillId="2" borderId="17" xfId="0" applyNumberFormat="1" applyFont="1" applyFill="1" applyBorder="1" applyAlignment="1">
      <alignment wrapText="1"/>
    </xf>
    <xf numFmtId="0" fontId="11" fillId="2" borderId="36" xfId="0" applyFont="1" applyFill="1" applyBorder="1" applyAlignment="1">
      <alignment horizontal="left" vertical="center" wrapText="1"/>
    </xf>
    <xf numFmtId="41" fontId="16" fillId="16" borderId="1" xfId="0" applyNumberFormat="1" applyFont="1" applyFill="1" applyBorder="1" applyAlignment="1">
      <alignment wrapText="1"/>
    </xf>
    <xf numFmtId="0" fontId="11" fillId="3" borderId="8" xfId="0" applyFont="1" applyFill="1" applyBorder="1" applyAlignment="1">
      <alignment horizontal="left" vertical="center"/>
    </xf>
    <xf numFmtId="3" fontId="29" fillId="3" borderId="31" xfId="0" applyNumberFormat="1" applyFont="1" applyFill="1" applyBorder="1"/>
    <xf numFmtId="3" fontId="29" fillId="3" borderId="8" xfId="0" applyNumberFormat="1" applyFont="1" applyFill="1" applyBorder="1"/>
    <xf numFmtId="3" fontId="29" fillId="3" borderId="26" xfId="0" applyNumberFormat="1" applyFont="1" applyFill="1" applyBorder="1" applyAlignment="1">
      <alignment vertical="center"/>
    </xf>
    <xf numFmtId="3" fontId="29" fillId="3" borderId="21" xfId="0" applyNumberFormat="1" applyFont="1" applyFill="1" applyBorder="1"/>
    <xf numFmtId="3" fontId="29" fillId="3" borderId="19" xfId="0" applyNumberFormat="1" applyFont="1" applyFill="1" applyBorder="1" applyAlignment="1">
      <alignment vertical="center"/>
    </xf>
    <xf numFmtId="3" fontId="16" fillId="3" borderId="21" xfId="0" applyNumberFormat="1" applyFont="1" applyFill="1" applyBorder="1"/>
    <xf numFmtId="3" fontId="16" fillId="3" borderId="19" xfId="0" applyNumberFormat="1" applyFont="1" applyFill="1" applyBorder="1" applyAlignment="1">
      <alignment vertical="center"/>
    </xf>
    <xf numFmtId="3" fontId="16" fillId="5" borderId="13" xfId="0" applyNumberFormat="1" applyFont="1" applyFill="1" applyBorder="1"/>
    <xf numFmtId="3" fontId="16" fillId="3" borderId="19" xfId="0" applyNumberFormat="1" applyFont="1" applyFill="1" applyBorder="1"/>
    <xf numFmtId="3" fontId="16" fillId="5" borderId="21" xfId="0" applyNumberFormat="1" applyFont="1" applyFill="1" applyBorder="1"/>
    <xf numFmtId="3" fontId="13" fillId="31" borderId="2" xfId="0" applyNumberFormat="1" applyFont="1" applyFill="1" applyBorder="1" applyAlignment="1">
      <alignment horizontal="right" vertical="center" wrapText="1"/>
    </xf>
    <xf numFmtId="41" fontId="13" fillId="17" borderId="2" xfId="0" applyNumberFormat="1" applyFont="1" applyFill="1" applyBorder="1" applyAlignment="1">
      <alignment vertical="center"/>
    </xf>
    <xf numFmtId="41" fontId="16" fillId="32" borderId="46" xfId="0" applyNumberFormat="1" applyFont="1" applyFill="1" applyBorder="1" applyAlignment="1">
      <alignment horizontal="right"/>
    </xf>
    <xf numFmtId="164" fontId="13" fillId="32" borderId="30" xfId="0" applyNumberFormat="1" applyFont="1" applyFill="1" applyBorder="1" applyAlignment="1">
      <alignment horizontal="center" vertical="center" wrapText="1"/>
    </xf>
    <xf numFmtId="41" fontId="13" fillId="32" borderId="1" xfId="0" applyNumberFormat="1" applyFont="1" applyFill="1" applyBorder="1" applyAlignment="1">
      <alignment horizontal="center" vertical="center"/>
    </xf>
    <xf numFmtId="3" fontId="16" fillId="3" borderId="13" xfId="0" applyNumberFormat="1" applyFont="1" applyFill="1" applyBorder="1"/>
    <xf numFmtId="3" fontId="16" fillId="3" borderId="27" xfId="0" applyNumberFormat="1" applyFont="1" applyFill="1" applyBorder="1"/>
    <xf numFmtId="3" fontId="16" fillId="3" borderId="27" xfId="0" applyNumberFormat="1" applyFont="1" applyFill="1" applyBorder="1" applyAlignment="1">
      <alignment vertical="center"/>
    </xf>
    <xf numFmtId="3" fontId="29" fillId="23" borderId="42" xfId="0" applyNumberFormat="1" applyFont="1" applyFill="1" applyBorder="1" applyAlignment="1">
      <alignment horizontal="left" vertical="center" wrapText="1"/>
    </xf>
    <xf numFmtId="3" fontId="29" fillId="5" borderId="21" xfId="0" applyNumberFormat="1" applyFont="1" applyFill="1" applyBorder="1"/>
    <xf numFmtId="3" fontId="29" fillId="23" borderId="23" xfId="0" applyNumberFormat="1" applyFont="1" applyFill="1" applyBorder="1" applyAlignment="1">
      <alignment horizontal="left" vertical="center" wrapText="1"/>
    </xf>
    <xf numFmtId="3" fontId="29" fillId="5" borderId="8" xfId="0" applyNumberFormat="1" applyFont="1" applyFill="1" applyBorder="1"/>
    <xf numFmtId="3" fontId="29" fillId="3" borderId="26" xfId="0" applyNumberFormat="1" applyFont="1" applyFill="1" applyBorder="1"/>
    <xf numFmtId="3" fontId="29" fillId="3" borderId="19" xfId="0" applyNumberFormat="1" applyFont="1" applyFill="1" applyBorder="1"/>
    <xf numFmtId="0" fontId="11" fillId="7" borderId="27" xfId="0" applyFont="1" applyFill="1" applyBorder="1" applyAlignment="1">
      <alignment horizontal="left" vertical="center"/>
    </xf>
    <xf numFmtId="0" fontId="11" fillId="7" borderId="13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center" vertical="center" wrapText="1"/>
    </xf>
    <xf numFmtId="164" fontId="16" fillId="33" borderId="17" xfId="0" applyNumberFormat="1" applyFont="1" applyFill="1" applyBorder="1" applyAlignment="1">
      <alignment vertical="center" wrapText="1"/>
    </xf>
    <xf numFmtId="164" fontId="24" fillId="6" borderId="3" xfId="0" applyNumberFormat="1" applyFont="1" applyFill="1" applyBorder="1" applyAlignment="1">
      <alignment vertical="center"/>
    </xf>
    <xf numFmtId="3" fontId="29" fillId="23" borderId="26" xfId="0" applyNumberFormat="1" applyFont="1" applyFill="1" applyBorder="1" applyAlignment="1">
      <alignment horizontal="left" vertical="center" wrapText="1"/>
    </xf>
    <xf numFmtId="3" fontId="29" fillId="23" borderId="19" xfId="0" applyNumberFormat="1" applyFont="1" applyFill="1" applyBorder="1" applyAlignment="1">
      <alignment horizontal="left" vertical="center" wrapText="1"/>
    </xf>
    <xf numFmtId="0" fontId="11" fillId="7" borderId="8" xfId="0" applyFont="1" applyFill="1" applyBorder="1" applyAlignment="1">
      <alignment horizontal="left" vertical="center"/>
    </xf>
    <xf numFmtId="164" fontId="24" fillId="6" borderId="4" xfId="0" applyNumberFormat="1" applyFont="1" applyFill="1" applyBorder="1" applyAlignment="1">
      <alignment vertical="center"/>
    </xf>
    <xf numFmtId="164" fontId="16" fillId="33" borderId="1" xfId="0" applyNumberFormat="1" applyFont="1" applyFill="1" applyBorder="1" applyAlignment="1">
      <alignment vertical="center" wrapText="1"/>
    </xf>
    <xf numFmtId="41" fontId="13" fillId="32" borderId="24" xfId="0" applyNumberFormat="1" applyFont="1" applyFill="1" applyBorder="1" applyAlignment="1">
      <alignment horizontal="center" vertical="center"/>
    </xf>
    <xf numFmtId="41" fontId="13" fillId="34" borderId="2" xfId="0" applyNumberFormat="1" applyFont="1" applyFill="1" applyBorder="1" applyAlignment="1">
      <alignment horizontal="right"/>
    </xf>
    <xf numFmtId="41" fontId="13" fillId="35" borderId="8" xfId="0" applyNumberFormat="1" applyFont="1" applyFill="1" applyBorder="1" applyAlignment="1">
      <alignment horizontal="right" vertical="center"/>
    </xf>
    <xf numFmtId="0" fontId="11" fillId="7" borderId="11" xfId="0" applyFont="1" applyFill="1" applyBorder="1" applyAlignment="1">
      <alignment horizontal="left" vertical="center"/>
    </xf>
    <xf numFmtId="164" fontId="13" fillId="36" borderId="46" xfId="0" applyNumberFormat="1" applyFont="1" applyFill="1" applyBorder="1" applyAlignment="1">
      <alignment horizontal="center" vertical="center" wrapText="1"/>
    </xf>
    <xf numFmtId="41" fontId="13" fillId="32" borderId="57" xfId="0" applyNumberFormat="1" applyFont="1" applyFill="1" applyBorder="1" applyAlignment="1">
      <alignment horizontal="center" vertical="center"/>
    </xf>
    <xf numFmtId="41" fontId="13" fillId="37" borderId="59" xfId="0" applyNumberFormat="1" applyFont="1" applyFill="1" applyBorder="1" applyAlignment="1">
      <alignment horizontal="center" vertical="center" wrapText="1"/>
    </xf>
    <xf numFmtId="41" fontId="9" fillId="32" borderId="59" xfId="0" applyNumberFormat="1" applyFont="1" applyFill="1" applyBorder="1" applyAlignment="1">
      <alignment horizontal="center" vertical="center"/>
    </xf>
    <xf numFmtId="41" fontId="9" fillId="6" borderId="53" xfId="0" applyNumberFormat="1" applyFont="1" applyFill="1" applyBorder="1" applyAlignment="1">
      <alignment horizontal="center" vertical="center"/>
    </xf>
    <xf numFmtId="0" fontId="9" fillId="18" borderId="26" xfId="0" applyFont="1" applyFill="1" applyBorder="1" applyAlignment="1">
      <alignment horizontal="left" vertical="center"/>
    </xf>
    <xf numFmtId="0" fontId="9" fillId="18" borderId="53" xfId="0" applyFont="1" applyFill="1" applyBorder="1" applyAlignment="1">
      <alignment horizontal="left" vertical="center"/>
    </xf>
    <xf numFmtId="164" fontId="9" fillId="18" borderId="4" xfId="0" applyNumberFormat="1" applyFont="1" applyFill="1" applyBorder="1" applyAlignment="1">
      <alignment horizontal="center" vertical="center"/>
    </xf>
    <xf numFmtId="41" fontId="13" fillId="34" borderId="2" xfId="0" applyNumberFormat="1" applyFont="1" applyFill="1" applyBorder="1" applyAlignment="1">
      <alignment horizontal="center" vertical="center" wrapText="1"/>
    </xf>
    <xf numFmtId="41" fontId="9" fillId="38" borderId="30" xfId="0" applyNumberFormat="1" applyFont="1" applyFill="1" applyBorder="1" applyAlignment="1">
      <alignment horizontal="center" vertical="center"/>
    </xf>
    <xf numFmtId="0" fontId="11" fillId="2" borderId="54" xfId="0" applyFont="1" applyFill="1" applyBorder="1" applyAlignment="1">
      <alignment horizontal="left" vertical="top"/>
    </xf>
    <xf numFmtId="0" fontId="11" fillId="2" borderId="6" xfId="0" applyFont="1" applyFill="1" applyBorder="1" applyAlignment="1">
      <alignment vertical="center" wrapText="1"/>
    </xf>
    <xf numFmtId="3" fontId="30" fillId="3" borderId="8" xfId="0" applyNumberFormat="1" applyFont="1" applyFill="1" applyBorder="1"/>
    <xf numFmtId="41" fontId="13" fillId="35" borderId="1" xfId="0" applyNumberFormat="1" applyFont="1" applyFill="1" applyBorder="1" applyAlignment="1">
      <alignment horizontal="center" vertical="center"/>
    </xf>
    <xf numFmtId="41" fontId="13" fillId="32" borderId="8" xfId="0" applyNumberFormat="1" applyFont="1" applyFill="1" applyBorder="1" applyAlignment="1">
      <alignment horizontal="center" vertical="center"/>
    </xf>
    <xf numFmtId="41" fontId="13" fillId="39" borderId="24" xfId="0" applyNumberFormat="1" applyFont="1" applyFill="1" applyBorder="1" applyAlignment="1">
      <alignment horizontal="center" vertical="center"/>
    </xf>
    <xf numFmtId="41" fontId="13" fillId="40" borderId="2" xfId="0" applyNumberFormat="1" applyFont="1" applyFill="1" applyBorder="1" applyAlignment="1">
      <alignment horizontal="center" vertical="center"/>
    </xf>
    <xf numFmtId="41" fontId="13" fillId="42" borderId="41" xfId="0" applyNumberFormat="1" applyFont="1" applyFill="1" applyBorder="1" applyAlignment="1">
      <alignment horizontal="center" vertical="center" wrapText="1"/>
    </xf>
    <xf numFmtId="3" fontId="16" fillId="3" borderId="11" xfId="0" applyNumberFormat="1" applyFont="1" applyFill="1" applyBorder="1"/>
    <xf numFmtId="3" fontId="16" fillId="3" borderId="22" xfId="0" applyNumberFormat="1" applyFont="1" applyFill="1" applyBorder="1"/>
    <xf numFmtId="3" fontId="29" fillId="3" borderId="7" xfId="0" applyNumberFormat="1" applyFont="1" applyFill="1" applyBorder="1"/>
    <xf numFmtId="3" fontId="29" fillId="3" borderId="22" xfId="0" applyNumberFormat="1" applyFont="1" applyFill="1" applyBorder="1"/>
    <xf numFmtId="41" fontId="13" fillId="34" borderId="1" xfId="0" applyNumberFormat="1" applyFont="1" applyFill="1" applyBorder="1" applyAlignment="1">
      <alignment horizontal="center" vertical="center" wrapText="1"/>
    </xf>
    <xf numFmtId="0" fontId="11" fillId="20" borderId="21" xfId="0" applyFont="1" applyFill="1" applyBorder="1" applyAlignment="1">
      <alignment horizontal="left" vertical="center"/>
    </xf>
    <xf numFmtId="41" fontId="13" fillId="34" borderId="2" xfId="0" applyNumberFormat="1" applyFont="1" applyFill="1" applyBorder="1" applyAlignment="1">
      <alignment horizontal="center" vertical="center"/>
    </xf>
    <xf numFmtId="41" fontId="13" fillId="34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vertical="center" wrapText="1"/>
    </xf>
    <xf numFmtId="3" fontId="19" fillId="3" borderId="21" xfId="0" applyNumberFormat="1" applyFont="1" applyFill="1" applyBorder="1"/>
    <xf numFmtId="3" fontId="19" fillId="3" borderId="19" xfId="0" applyNumberFormat="1" applyFont="1" applyFill="1" applyBorder="1"/>
    <xf numFmtId="41" fontId="16" fillId="34" borderId="4" xfId="0" applyNumberFormat="1" applyFont="1" applyFill="1" applyBorder="1" applyAlignment="1">
      <alignment wrapText="1"/>
    </xf>
    <xf numFmtId="0" fontId="11" fillId="2" borderId="8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164" fontId="11" fillId="2" borderId="8" xfId="0" applyNumberFormat="1" applyFont="1" applyFill="1" applyBorder="1" applyAlignment="1"/>
    <xf numFmtId="0" fontId="11" fillId="2" borderId="13" xfId="0" applyFont="1" applyFill="1" applyBorder="1" applyAlignment="1">
      <alignment horizontal="left"/>
    </xf>
    <xf numFmtId="164" fontId="11" fillId="2" borderId="13" xfId="0" applyNumberFormat="1" applyFont="1" applyFill="1" applyBorder="1" applyAlignment="1"/>
    <xf numFmtId="164" fontId="13" fillId="43" borderId="1" xfId="0" applyNumberFormat="1" applyFont="1" applyFill="1" applyBorder="1" applyAlignment="1">
      <alignment horizontal="center" vertical="center"/>
    </xf>
    <xf numFmtId="41" fontId="13" fillId="44" borderId="2" xfId="0" applyNumberFormat="1" applyFont="1" applyFill="1" applyBorder="1" applyAlignment="1">
      <alignment horizontal="center" vertical="center"/>
    </xf>
    <xf numFmtId="41" fontId="11" fillId="45" borderId="8" xfId="0" applyNumberFormat="1" applyFont="1" applyFill="1" applyBorder="1" applyAlignment="1">
      <alignment horizontal="center" vertical="center"/>
    </xf>
    <xf numFmtId="166" fontId="14" fillId="2" borderId="23" xfId="0" applyNumberFormat="1" applyFont="1" applyFill="1" applyBorder="1" applyAlignment="1">
      <alignment horizontal="left" vertical="center"/>
    </xf>
    <xf numFmtId="166" fontId="11" fillId="2" borderId="23" xfId="0" applyNumberFormat="1" applyFont="1" applyFill="1" applyBorder="1" applyAlignment="1">
      <alignment horizontal="left" vertical="center"/>
    </xf>
    <xf numFmtId="0" fontId="11" fillId="45" borderId="42" xfId="0" applyFont="1" applyFill="1" applyBorder="1" applyAlignment="1">
      <alignment horizontal="left" vertical="center"/>
    </xf>
    <xf numFmtId="0" fontId="11" fillId="45" borderId="26" xfId="0" applyFont="1" applyFill="1" applyBorder="1" applyAlignment="1">
      <alignment horizontal="left" vertical="center"/>
    </xf>
    <xf numFmtId="0" fontId="14" fillId="2" borderId="19" xfId="0" applyFont="1" applyFill="1" applyBorder="1" applyAlignment="1">
      <alignment horizontal="left" vertical="center"/>
    </xf>
    <xf numFmtId="3" fontId="29" fillId="3" borderId="0" xfId="0" applyNumberFormat="1" applyFont="1" applyFill="1" applyBorder="1"/>
    <xf numFmtId="3" fontId="29" fillId="5" borderId="7" xfId="0" applyNumberFormat="1" applyFont="1" applyFill="1" applyBorder="1"/>
    <xf numFmtId="3" fontId="29" fillId="5" borderId="22" xfId="0" applyNumberFormat="1" applyFont="1" applyFill="1" applyBorder="1"/>
    <xf numFmtId="3" fontId="16" fillId="5" borderId="22" xfId="0" applyNumberFormat="1" applyFont="1" applyFill="1" applyBorder="1"/>
    <xf numFmtId="3" fontId="16" fillId="3" borderId="20" xfId="0" applyNumberFormat="1" applyFont="1" applyFill="1" applyBorder="1"/>
    <xf numFmtId="3" fontId="29" fillId="3" borderId="18" xfId="0" applyNumberFormat="1" applyFont="1" applyFill="1" applyBorder="1"/>
    <xf numFmtId="41" fontId="13" fillId="35" borderId="2" xfId="0" applyNumberFormat="1" applyFont="1" applyFill="1" applyBorder="1" applyAlignment="1">
      <alignment horizontal="center" vertical="center"/>
    </xf>
    <xf numFmtId="41" fontId="13" fillId="6" borderId="2" xfId="0" applyNumberFormat="1" applyFont="1" applyFill="1" applyBorder="1" applyAlignment="1">
      <alignment horizontal="center" vertical="center"/>
    </xf>
    <xf numFmtId="41" fontId="13" fillId="35" borderId="8" xfId="0" applyNumberFormat="1" applyFont="1" applyFill="1" applyBorder="1" applyAlignment="1">
      <alignment horizontal="center" vertical="center"/>
    </xf>
    <xf numFmtId="3" fontId="20" fillId="3" borderId="21" xfId="0" applyNumberFormat="1" applyFont="1" applyFill="1" applyBorder="1"/>
    <xf numFmtId="41" fontId="11" fillId="34" borderId="2" xfId="0" applyNumberFormat="1" applyFont="1" applyFill="1" applyBorder="1" applyAlignment="1">
      <alignment horizontal="center" vertical="center"/>
    </xf>
    <xf numFmtId="0" fontId="11" fillId="7" borderId="34" xfId="0" applyFont="1" applyFill="1" applyBorder="1" applyAlignment="1">
      <alignment horizontal="left" vertical="center"/>
    </xf>
    <xf numFmtId="41" fontId="11" fillId="7" borderId="1" xfId="0" applyNumberFormat="1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justify" vertical="top" wrapText="1"/>
    </xf>
    <xf numFmtId="0" fontId="11" fillId="2" borderId="33" xfId="0" applyFont="1" applyFill="1" applyBorder="1" applyAlignment="1">
      <alignment horizontal="left" vertical="center" wrapText="1"/>
    </xf>
    <xf numFmtId="0" fontId="18" fillId="0" borderId="0" xfId="0" applyFont="1"/>
    <xf numFmtId="0" fontId="18" fillId="0" borderId="0" xfId="0" applyFont="1" applyFill="1" applyBorder="1" applyAlignment="1">
      <alignment vertical="center"/>
    </xf>
    <xf numFmtId="41" fontId="11" fillId="0" borderId="8" xfId="0" applyNumberFormat="1" applyFont="1" applyBorder="1"/>
    <xf numFmtId="41" fontId="13" fillId="32" borderId="30" xfId="0" applyNumberFormat="1" applyFont="1" applyFill="1" applyBorder="1" applyAlignment="1">
      <alignment horizontal="center" vertical="center"/>
    </xf>
    <xf numFmtId="41" fontId="13" fillId="22" borderId="46" xfId="0" applyNumberFormat="1" applyFont="1" applyFill="1" applyBorder="1" applyAlignment="1">
      <alignment horizontal="center" vertical="center"/>
    </xf>
    <xf numFmtId="41" fontId="11" fillId="3" borderId="21" xfId="0" applyNumberFormat="1" applyFont="1" applyFill="1" applyBorder="1"/>
    <xf numFmtId="41" fontId="13" fillId="17" borderId="2" xfId="0" applyNumberFormat="1" applyFont="1" applyFill="1" applyBorder="1"/>
    <xf numFmtId="41" fontId="16" fillId="32" borderId="60" xfId="0" applyNumberFormat="1" applyFont="1" applyFill="1" applyBorder="1" applyAlignment="1">
      <alignment horizontal="center" vertical="center"/>
    </xf>
    <xf numFmtId="167" fontId="7" fillId="34" borderId="1" xfId="0" applyNumberFormat="1" applyFont="1" applyFill="1" applyBorder="1" applyAlignment="1">
      <alignment horizontal="center" vertical="center"/>
    </xf>
    <xf numFmtId="41" fontId="13" fillId="34" borderId="35" xfId="0" applyNumberFormat="1" applyFont="1" applyFill="1" applyBorder="1" applyAlignment="1">
      <alignment horizontal="center" vertical="center"/>
    </xf>
    <xf numFmtId="41" fontId="13" fillId="34" borderId="36" xfId="0" applyNumberFormat="1" applyFont="1" applyFill="1" applyBorder="1" applyAlignment="1">
      <alignment horizontal="center" vertical="center"/>
    </xf>
    <xf numFmtId="0" fontId="0" fillId="17" borderId="54" xfId="0" applyFill="1" applyBorder="1"/>
    <xf numFmtId="0" fontId="0" fillId="17" borderId="34" xfId="0" applyFill="1" applyBorder="1"/>
    <xf numFmtId="0" fontId="4" fillId="46" borderId="2" xfId="0" applyFont="1" applyFill="1" applyBorder="1" applyAlignment="1">
      <alignment horizontal="center" vertical="center"/>
    </xf>
    <xf numFmtId="43" fontId="0" fillId="0" borderId="2" xfId="0" applyNumberFormat="1" applyBorder="1" applyAlignment="1">
      <alignment horizontal="center" vertical="center"/>
    </xf>
    <xf numFmtId="43" fontId="0" fillId="17" borderId="2" xfId="0" applyNumberFormat="1" applyFill="1" applyBorder="1" applyAlignment="1">
      <alignment horizontal="center" vertical="center"/>
    </xf>
    <xf numFmtId="0" fontId="9" fillId="47" borderId="1" xfId="0" applyFont="1" applyFill="1" applyBorder="1" applyAlignment="1">
      <alignment horizontal="center" vertical="center" wrapText="1"/>
    </xf>
    <xf numFmtId="41" fontId="11" fillId="2" borderId="1" xfId="0" applyNumberFormat="1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left" vertical="top" wrapText="1"/>
    </xf>
    <xf numFmtId="0" fontId="11" fillId="2" borderId="32" xfId="0" applyFont="1" applyFill="1" applyBorder="1" applyAlignment="1">
      <alignment horizontal="left"/>
    </xf>
    <xf numFmtId="3" fontId="11" fillId="2" borderId="42" xfId="0" applyNumberFormat="1" applyFont="1" applyFill="1" applyBorder="1" applyAlignment="1">
      <alignment horizontal="left"/>
    </xf>
    <xf numFmtId="0" fontId="0" fillId="0" borderId="0" xfId="0" applyBorder="1" applyAlignment="1"/>
    <xf numFmtId="41" fontId="13" fillId="32" borderId="45" xfId="0" applyNumberFormat="1" applyFont="1" applyFill="1" applyBorder="1" applyAlignment="1">
      <alignment horizontal="right" vertical="center"/>
    </xf>
    <xf numFmtId="0" fontId="12" fillId="0" borderId="12" xfId="0" applyFont="1" applyBorder="1" applyAlignment="1">
      <alignment horizontal="left" vertical="center"/>
    </xf>
    <xf numFmtId="3" fontId="12" fillId="2" borderId="17" xfId="0" applyNumberFormat="1" applyFont="1" applyFill="1" applyBorder="1" applyAlignment="1">
      <alignment horizontal="right" wrapText="1"/>
    </xf>
    <xf numFmtId="3" fontId="16" fillId="48" borderId="46" xfId="0" applyNumberFormat="1" applyFont="1" applyFill="1" applyBorder="1" applyAlignment="1">
      <alignment horizontal="right" vertical="center"/>
    </xf>
    <xf numFmtId="3" fontId="24" fillId="6" borderId="1" xfId="0" applyNumberFormat="1" applyFont="1" applyFill="1" applyBorder="1" applyAlignment="1">
      <alignment horizontal="right" vertical="center"/>
    </xf>
    <xf numFmtId="41" fontId="4" fillId="5" borderId="2" xfId="0" applyNumberFormat="1" applyFont="1" applyFill="1" applyBorder="1" applyAlignment="1">
      <alignment horizontal="right" vertical="center"/>
    </xf>
    <xf numFmtId="0" fontId="19" fillId="2" borderId="61" xfId="0" applyFont="1" applyFill="1" applyBorder="1" applyAlignment="1">
      <alignment horizontal="left" vertical="center" wrapText="1"/>
    </xf>
    <xf numFmtId="0" fontId="19" fillId="2" borderId="62" xfId="0" applyFont="1" applyFill="1" applyBorder="1" applyAlignment="1">
      <alignment horizontal="left" vertical="center"/>
    </xf>
    <xf numFmtId="0" fontId="19" fillId="2" borderId="19" xfId="0" applyFont="1" applyFill="1" applyBorder="1" applyAlignment="1">
      <alignment horizontal="left" vertical="center"/>
    </xf>
    <xf numFmtId="0" fontId="19" fillId="2" borderId="26" xfId="0" applyFont="1" applyFill="1" applyBorder="1" applyAlignment="1">
      <alignment horizontal="left" vertical="center"/>
    </xf>
    <xf numFmtId="0" fontId="19" fillId="2" borderId="7" xfId="0" applyFont="1" applyFill="1" applyBorder="1" applyAlignment="1">
      <alignment horizontal="left"/>
    </xf>
    <xf numFmtId="0" fontId="19" fillId="2" borderId="22" xfId="0" applyFont="1" applyFill="1" applyBorder="1" applyAlignment="1">
      <alignment horizontal="left"/>
    </xf>
    <xf numFmtId="0" fontId="19" fillId="2" borderId="27" xfId="0" applyFont="1" applyFill="1" applyBorder="1" applyAlignment="1">
      <alignment horizontal="left" vertical="center"/>
    </xf>
    <xf numFmtId="0" fontId="19" fillId="2" borderId="11" xfId="0" applyFont="1" applyFill="1" applyBorder="1" applyAlignment="1">
      <alignment horizontal="left"/>
    </xf>
    <xf numFmtId="0" fontId="19" fillId="2" borderId="26" xfId="0" applyFont="1" applyFill="1" applyBorder="1" applyAlignment="1">
      <alignment horizontal="left" vertical="top"/>
    </xf>
    <xf numFmtId="0" fontId="19" fillId="2" borderId="7" xfId="0" applyFont="1" applyFill="1" applyBorder="1" applyAlignment="1">
      <alignment horizontal="left" vertical="center" wrapText="1"/>
    </xf>
    <xf numFmtId="41" fontId="16" fillId="34" borderId="46" xfId="0" applyNumberFormat="1" applyFont="1" applyFill="1" applyBorder="1" applyAlignment="1">
      <alignment horizontal="center" vertical="center"/>
    </xf>
    <xf numFmtId="41" fontId="16" fillId="35" borderId="25" xfId="0" applyNumberFormat="1" applyFont="1" applyFill="1" applyBorder="1" applyAlignment="1">
      <alignment horizontal="center" vertical="center"/>
    </xf>
    <xf numFmtId="41" fontId="24" fillId="28" borderId="3" xfId="0" applyNumberFormat="1" applyFont="1" applyFill="1" applyBorder="1" applyAlignment="1">
      <alignment horizontal="center" vertical="center"/>
    </xf>
    <xf numFmtId="41" fontId="19" fillId="2" borderId="63" xfId="0" applyNumberFormat="1" applyFont="1" applyFill="1" applyBorder="1" applyAlignment="1">
      <alignment vertical="center" wrapText="1"/>
    </xf>
    <xf numFmtId="41" fontId="16" fillId="48" borderId="57" xfId="0" applyNumberFormat="1" applyFont="1" applyFill="1" applyBorder="1" applyAlignment="1">
      <alignment vertical="center"/>
    </xf>
    <xf numFmtId="41" fontId="16" fillId="36" borderId="31" xfId="0" applyNumberFormat="1" applyFont="1" applyFill="1" applyBorder="1" applyAlignment="1">
      <alignment vertical="center"/>
    </xf>
    <xf numFmtId="41" fontId="24" fillId="6" borderId="41" xfId="0" applyNumberFormat="1" applyFont="1" applyFill="1" applyBorder="1" applyAlignment="1">
      <alignment vertical="center"/>
    </xf>
    <xf numFmtId="41" fontId="12" fillId="2" borderId="5" xfId="0" applyNumberFormat="1" applyFont="1" applyFill="1" applyBorder="1" applyAlignment="1">
      <alignment horizontal="center" vertical="center" wrapText="1"/>
    </xf>
    <xf numFmtId="41" fontId="12" fillId="7" borderId="25" xfId="0" applyNumberFormat="1" applyFont="1" applyFill="1" applyBorder="1" applyAlignment="1">
      <alignment horizontal="center" vertical="center" wrapText="1"/>
    </xf>
    <xf numFmtId="41" fontId="2" fillId="6" borderId="3" xfId="0" applyNumberFormat="1" applyFont="1" applyFill="1" applyBorder="1" applyAlignment="1">
      <alignment horizontal="center" vertical="center"/>
    </xf>
    <xf numFmtId="0" fontId="11" fillId="7" borderId="64" xfId="0" applyFont="1" applyFill="1" applyBorder="1" applyAlignment="1">
      <alignment horizontal="left" vertical="center"/>
    </xf>
    <xf numFmtId="41" fontId="16" fillId="32" borderId="25" xfId="0" applyNumberFormat="1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left" vertical="center"/>
    </xf>
    <xf numFmtId="0" fontId="7" fillId="3" borderId="38" xfId="0" applyFont="1" applyFill="1" applyBorder="1" applyAlignment="1">
      <alignment horizontal="left"/>
    </xf>
    <xf numFmtId="0" fontId="7" fillId="2" borderId="65" xfId="0" applyFont="1" applyFill="1" applyBorder="1" applyAlignment="1">
      <alignment horizontal="left" vertical="center" wrapText="1"/>
    </xf>
    <xf numFmtId="0" fontId="7" fillId="2" borderId="56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52" xfId="0" applyFont="1" applyFill="1" applyBorder="1" applyAlignment="1">
      <alignment horizontal="left" vertical="top"/>
    </xf>
    <xf numFmtId="0" fontId="7" fillId="2" borderId="35" xfId="0" applyFont="1" applyFill="1" applyBorder="1"/>
    <xf numFmtId="41" fontId="11" fillId="7" borderId="16" xfId="0" applyNumberFormat="1" applyFont="1" applyFill="1" applyBorder="1" applyAlignment="1">
      <alignment horizontal="center" vertical="center"/>
    </xf>
    <xf numFmtId="41" fontId="13" fillId="8" borderId="50" xfId="0" applyNumberFormat="1" applyFont="1" applyFill="1" applyBorder="1" applyAlignment="1">
      <alignment horizontal="center" vertical="center"/>
    </xf>
    <xf numFmtId="41" fontId="13" fillId="32" borderId="50" xfId="0" applyNumberFormat="1" applyFont="1" applyFill="1" applyBorder="1" applyAlignment="1">
      <alignment horizontal="center" vertical="center"/>
    </xf>
    <xf numFmtId="41" fontId="13" fillId="32" borderId="67" xfId="0" applyNumberFormat="1" applyFont="1" applyFill="1" applyBorder="1" applyAlignment="1">
      <alignment horizontal="center" vertical="center"/>
    </xf>
    <xf numFmtId="41" fontId="13" fillId="22" borderId="4" xfId="0" applyNumberFormat="1" applyFont="1" applyFill="1" applyBorder="1" applyAlignment="1">
      <alignment horizontal="center" vertical="center"/>
    </xf>
    <xf numFmtId="41" fontId="13" fillId="49" borderId="1" xfId="0" applyNumberFormat="1" applyFont="1" applyFill="1" applyBorder="1" applyAlignment="1">
      <alignment horizontal="center" vertical="center"/>
    </xf>
    <xf numFmtId="164" fontId="4" fillId="6" borderId="2" xfId="0" applyNumberFormat="1" applyFont="1" applyFill="1" applyBorder="1" applyAlignment="1">
      <alignment horizontal="right" vertical="center"/>
    </xf>
    <xf numFmtId="41" fontId="7" fillId="3" borderId="22" xfId="0" applyNumberFormat="1" applyFont="1" applyFill="1" applyBorder="1" applyAlignment="1">
      <alignment horizontal="center" vertical="center"/>
    </xf>
    <xf numFmtId="41" fontId="13" fillId="34" borderId="46" xfId="0" applyNumberFormat="1" applyFont="1" applyFill="1" applyBorder="1" applyAlignment="1">
      <alignment horizontal="center" vertical="center"/>
    </xf>
    <xf numFmtId="41" fontId="7" fillId="2" borderId="66" xfId="0" applyNumberFormat="1" applyFont="1" applyFill="1" applyBorder="1" applyAlignment="1">
      <alignment horizontal="center" vertical="center"/>
    </xf>
    <xf numFmtId="41" fontId="7" fillId="2" borderId="17" xfId="0" applyNumberFormat="1" applyFont="1" applyFill="1" applyBorder="1" applyAlignment="1">
      <alignment horizontal="center" vertical="center"/>
    </xf>
    <xf numFmtId="41" fontId="13" fillId="32" borderId="46" xfId="0" applyNumberFormat="1" applyFont="1" applyFill="1" applyBorder="1" applyAlignment="1">
      <alignment horizontal="center" vertical="center"/>
    </xf>
    <xf numFmtId="41" fontId="13" fillId="50" borderId="30" xfId="0" applyNumberFormat="1" applyFont="1" applyFill="1" applyBorder="1" applyAlignment="1">
      <alignment horizontal="center" vertical="center" wrapText="1"/>
    </xf>
    <xf numFmtId="41" fontId="4" fillId="28" borderId="3" xfId="0" applyNumberFormat="1" applyFont="1" applyFill="1" applyBorder="1" applyAlignment="1">
      <alignment horizontal="center" vertical="center"/>
    </xf>
    <xf numFmtId="41" fontId="16" fillId="11" borderId="25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41" fontId="13" fillId="48" borderId="31" xfId="0" applyNumberFormat="1" applyFont="1" applyFill="1" applyBorder="1" applyAlignment="1">
      <alignment horizontal="center" vertical="center"/>
    </xf>
    <xf numFmtId="41" fontId="11" fillId="2" borderId="5" xfId="0" applyNumberFormat="1" applyFont="1" applyFill="1" applyBorder="1" applyAlignment="1">
      <alignment horizontal="center" vertical="center" wrapText="1"/>
    </xf>
    <xf numFmtId="41" fontId="11" fillId="2" borderId="4" xfId="0" applyNumberFormat="1" applyFont="1" applyFill="1" applyBorder="1" applyAlignment="1">
      <alignment horizontal="center" vertical="center" wrapText="1"/>
    </xf>
    <xf numFmtId="41" fontId="13" fillId="51" borderId="45" xfId="0" applyNumberFormat="1" applyFont="1" applyFill="1" applyBorder="1" applyAlignment="1">
      <alignment horizontal="center" vertical="center" wrapText="1"/>
    </xf>
    <xf numFmtId="41" fontId="13" fillId="34" borderId="21" xfId="0" applyNumberFormat="1" applyFont="1" applyFill="1" applyBorder="1" applyAlignment="1">
      <alignment horizontal="center" vertical="center"/>
    </xf>
    <xf numFmtId="41" fontId="11" fillId="2" borderId="25" xfId="0" applyNumberFormat="1" applyFont="1" applyFill="1" applyBorder="1" applyAlignment="1">
      <alignment horizontal="center" vertical="center"/>
    </xf>
    <xf numFmtId="165" fontId="29" fillId="5" borderId="8" xfId="0" applyNumberFormat="1" applyFont="1" applyFill="1" applyBorder="1"/>
    <xf numFmtId="165" fontId="29" fillId="5" borderId="21" xfId="0" applyNumberFormat="1" applyFont="1" applyFill="1" applyBorder="1"/>
    <xf numFmtId="165" fontId="16" fillId="5" borderId="13" xfId="0" applyNumberFormat="1" applyFont="1" applyFill="1" applyBorder="1"/>
    <xf numFmtId="3" fontId="18" fillId="2" borderId="0" xfId="0" applyNumberFormat="1" applyFont="1" applyFill="1"/>
    <xf numFmtId="165" fontId="31" fillId="5" borderId="21" xfId="0" applyNumberFormat="1" applyFont="1" applyFill="1" applyBorder="1"/>
    <xf numFmtId="3" fontId="18" fillId="0" borderId="0" xfId="0" applyNumberFormat="1" applyFont="1" applyFill="1"/>
    <xf numFmtId="41" fontId="13" fillId="34" borderId="7" xfId="0" applyNumberFormat="1" applyFont="1" applyFill="1" applyBorder="1" applyAlignment="1">
      <alignment horizontal="center" vertical="center" wrapText="1"/>
    </xf>
    <xf numFmtId="41" fontId="18" fillId="2" borderId="21" xfId="0" applyNumberFormat="1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left"/>
    </xf>
    <xf numFmtId="41" fontId="7" fillId="0" borderId="0" xfId="0" applyNumberFormat="1" applyFont="1" applyAlignment="1">
      <alignment horizontal="left"/>
    </xf>
    <xf numFmtId="41" fontId="29" fillId="5" borderId="8" xfId="0" applyNumberFormat="1" applyFont="1" applyFill="1" applyBorder="1" applyAlignment="1">
      <alignment horizontal="center" vertical="center"/>
    </xf>
    <xf numFmtId="41" fontId="31" fillId="5" borderId="8" xfId="0" applyNumberFormat="1" applyFont="1" applyFill="1" applyBorder="1" applyAlignment="1">
      <alignment horizontal="center" vertical="center"/>
    </xf>
    <xf numFmtId="41" fontId="29" fillId="5" borderId="21" xfId="0" applyNumberFormat="1" applyFont="1" applyFill="1" applyBorder="1" applyAlignment="1">
      <alignment horizontal="center" vertical="center"/>
    </xf>
    <xf numFmtId="41" fontId="31" fillId="5" borderId="21" xfId="0" applyNumberFormat="1" applyFont="1" applyFill="1" applyBorder="1" applyAlignment="1">
      <alignment horizontal="center" vertical="center"/>
    </xf>
    <xf numFmtId="41" fontId="19" fillId="5" borderId="13" xfId="0" applyNumberFormat="1" applyFont="1" applyFill="1" applyBorder="1" applyAlignment="1">
      <alignment horizontal="center" vertical="center"/>
    </xf>
    <xf numFmtId="3" fontId="27" fillId="3" borderId="13" xfId="0" applyNumberFormat="1" applyFont="1" applyFill="1" applyBorder="1"/>
    <xf numFmtId="3" fontId="19" fillId="3" borderId="8" xfId="0" applyNumberFormat="1" applyFont="1" applyFill="1" applyBorder="1"/>
    <xf numFmtId="3" fontId="19" fillId="3" borderId="26" xfId="0" applyNumberFormat="1" applyFont="1" applyFill="1" applyBorder="1"/>
    <xf numFmtId="3" fontId="19" fillId="3" borderId="18" xfId="0" applyNumberFormat="1" applyFont="1" applyFill="1" applyBorder="1"/>
    <xf numFmtId="3" fontId="19" fillId="3" borderId="0" xfId="0" applyNumberFormat="1" applyFont="1" applyFill="1" applyBorder="1"/>
    <xf numFmtId="0" fontId="1" fillId="29" borderId="26" xfId="0" applyFont="1" applyFill="1" applyBorder="1" applyAlignment="1">
      <alignment horizontal="center" vertical="center" wrapText="1"/>
    </xf>
    <xf numFmtId="0" fontId="32" fillId="52" borderId="21" xfId="0" applyFont="1" applyFill="1" applyBorder="1" applyAlignment="1">
      <alignment horizontal="left" vertical="center" wrapText="1"/>
    </xf>
    <xf numFmtId="0" fontId="32" fillId="52" borderId="0" xfId="0" applyFont="1" applyFill="1" applyBorder="1" applyAlignment="1">
      <alignment horizontal="left" vertical="center" wrapText="1"/>
    </xf>
    <xf numFmtId="41" fontId="32" fillId="52" borderId="21" xfId="0" applyNumberFormat="1" applyFont="1" applyFill="1" applyBorder="1" applyAlignment="1">
      <alignment horizontal="center" vertical="center" wrapText="1"/>
    </xf>
    <xf numFmtId="0" fontId="32" fillId="52" borderId="21" xfId="0" applyFont="1" applyFill="1" applyBorder="1" applyAlignment="1">
      <alignment horizontal="center" vertical="center" wrapText="1"/>
    </xf>
    <xf numFmtId="0" fontId="32" fillId="52" borderId="13" xfId="0" applyFont="1" applyFill="1" applyBorder="1" applyAlignment="1">
      <alignment horizontal="center" vertical="center" wrapText="1"/>
    </xf>
    <xf numFmtId="41" fontId="16" fillId="19" borderId="46" xfId="0" applyNumberFormat="1" applyFont="1" applyFill="1" applyBorder="1" applyAlignment="1">
      <alignment horizontal="right" vertical="center"/>
    </xf>
    <xf numFmtId="41" fontId="13" fillId="19" borderId="30" xfId="0" applyNumberFormat="1" applyFont="1" applyFill="1" applyBorder="1" applyAlignment="1">
      <alignment horizontal="center" vertical="center"/>
    </xf>
    <xf numFmtId="41" fontId="24" fillId="38" borderId="46" xfId="0" applyNumberFormat="1" applyFont="1" applyFill="1" applyBorder="1" applyAlignment="1">
      <alignment horizontal="right" vertical="center"/>
    </xf>
    <xf numFmtId="164" fontId="4" fillId="53" borderId="30" xfId="0" applyNumberFormat="1" applyFont="1" applyFill="1" applyBorder="1" applyAlignment="1">
      <alignment horizontal="center" vertical="center" wrapText="1"/>
    </xf>
    <xf numFmtId="41" fontId="4" fillId="5" borderId="3" xfId="0" applyNumberFormat="1" applyFont="1" applyFill="1" applyBorder="1" applyAlignment="1">
      <alignment horizontal="right" vertical="center"/>
    </xf>
    <xf numFmtId="41" fontId="4" fillId="6" borderId="3" xfId="0" applyNumberFormat="1" applyFont="1" applyFill="1" applyBorder="1" applyAlignment="1">
      <alignment vertical="center"/>
    </xf>
    <xf numFmtId="0" fontId="4" fillId="18" borderId="0" xfId="0" applyFont="1" applyFill="1" applyBorder="1" applyAlignment="1">
      <alignment horizontal="center" vertical="center"/>
    </xf>
    <xf numFmtId="41" fontId="4" fillId="18" borderId="0" xfId="0" applyNumberFormat="1" applyFont="1" applyFill="1" applyBorder="1" applyAlignment="1">
      <alignment horizontal="center" vertical="center"/>
    </xf>
    <xf numFmtId="41" fontId="13" fillId="19" borderId="21" xfId="0" applyNumberFormat="1" applyFont="1" applyFill="1" applyBorder="1" applyAlignment="1">
      <alignment horizontal="center" vertical="center"/>
    </xf>
    <xf numFmtId="41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41" fontId="4" fillId="5" borderId="13" xfId="0" applyNumberFormat="1" applyFont="1" applyFill="1" applyBorder="1" applyAlignment="1">
      <alignment horizontal="center" vertical="center"/>
    </xf>
    <xf numFmtId="41" fontId="4" fillId="6" borderId="1" xfId="0" applyNumberFormat="1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/>
    </xf>
    <xf numFmtId="0" fontId="7" fillId="3" borderId="21" xfId="0" applyFont="1" applyFill="1" applyBorder="1" applyAlignment="1">
      <alignment horizontal="left"/>
    </xf>
    <xf numFmtId="0" fontId="7" fillId="3" borderId="13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 vertical="top"/>
    </xf>
    <xf numFmtId="0" fontId="7" fillId="3" borderId="21" xfId="0" applyFont="1" applyFill="1" applyBorder="1" applyAlignment="1">
      <alignment horizontal="left" vertical="top"/>
    </xf>
    <xf numFmtId="0" fontId="7" fillId="3" borderId="13" xfId="0" applyFont="1" applyFill="1" applyBorder="1" applyAlignment="1">
      <alignment horizontal="left" vertical="top"/>
    </xf>
    <xf numFmtId="0" fontId="11" fillId="2" borderId="56" xfId="0" applyFont="1" applyFill="1" applyBorder="1" applyAlignment="1">
      <alignment horizontal="justify" vertical="top" wrapText="1"/>
    </xf>
    <xf numFmtId="0" fontId="11" fillId="2" borderId="38" xfId="0" applyFont="1" applyFill="1" applyBorder="1" applyAlignment="1">
      <alignment horizontal="justify" vertical="top" wrapText="1"/>
    </xf>
    <xf numFmtId="0" fontId="11" fillId="2" borderId="47" xfId="0" applyFont="1" applyFill="1" applyBorder="1"/>
    <xf numFmtId="3" fontId="11" fillId="2" borderId="38" xfId="0" applyNumberFormat="1" applyFont="1" applyFill="1" applyBorder="1" applyAlignment="1">
      <alignment horizontal="left"/>
    </xf>
    <xf numFmtId="0" fontId="11" fillId="2" borderId="38" xfId="0" applyFont="1" applyFill="1" applyBorder="1"/>
    <xf numFmtId="41" fontId="13" fillId="2" borderId="22" xfId="0" applyNumberFormat="1" applyFont="1" applyFill="1" applyBorder="1" applyAlignment="1">
      <alignment horizontal="center" vertical="center"/>
    </xf>
    <xf numFmtId="0" fontId="15" fillId="2" borderId="56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/>
    </xf>
    <xf numFmtId="41" fontId="7" fillId="0" borderId="21" xfId="0" quotePrefix="1" applyNumberFormat="1" applyFont="1" applyFill="1" applyBorder="1" applyAlignment="1">
      <alignment horizontal="center" vertical="center"/>
    </xf>
    <xf numFmtId="0" fontId="36" fillId="0" borderId="0" xfId="0" applyFont="1"/>
    <xf numFmtId="0" fontId="37" fillId="0" borderId="0" xfId="0" applyFont="1"/>
    <xf numFmtId="0" fontId="11" fillId="2" borderId="56" xfId="0" applyFont="1" applyFill="1" applyBorder="1" applyAlignment="1">
      <alignment horizontal="left" vertical="center"/>
    </xf>
    <xf numFmtId="0" fontId="11" fillId="2" borderId="38" xfId="0" applyFont="1" applyFill="1" applyBorder="1" applyAlignment="1">
      <alignment horizontal="left" vertical="center" shrinkToFit="1"/>
    </xf>
    <xf numFmtId="0" fontId="11" fillId="2" borderId="38" xfId="0" applyFont="1" applyFill="1" applyBorder="1" applyAlignment="1">
      <alignment horizontal="left" vertical="center" wrapText="1" shrinkToFit="1"/>
    </xf>
    <xf numFmtId="0" fontId="13" fillId="2" borderId="19" xfId="0" applyFont="1" applyFill="1" applyBorder="1" applyAlignment="1">
      <alignment horizontal="left" vertical="center"/>
    </xf>
    <xf numFmtId="0" fontId="13" fillId="2" borderId="38" xfId="0" applyFont="1" applyFill="1" applyBorder="1" applyAlignment="1">
      <alignment horizontal="left" vertical="center"/>
    </xf>
    <xf numFmtId="0" fontId="11" fillId="2" borderId="47" xfId="0" applyFont="1" applyFill="1" applyBorder="1" applyAlignment="1">
      <alignment horizontal="left" vertical="center"/>
    </xf>
    <xf numFmtId="41" fontId="13" fillId="2" borderId="8" xfId="0" applyNumberFormat="1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left" vertical="center" shrinkToFit="1"/>
    </xf>
    <xf numFmtId="0" fontId="11" fillId="2" borderId="23" xfId="0" applyFont="1" applyFill="1" applyBorder="1" applyAlignment="1">
      <alignment horizontal="left" vertical="center" wrapText="1" shrinkToFit="1"/>
    </xf>
    <xf numFmtId="41" fontId="11" fillId="2" borderId="2" xfId="0" applyNumberFormat="1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vertical="center" wrapText="1"/>
    </xf>
    <xf numFmtId="0" fontId="11" fillId="2" borderId="21" xfId="0" applyFont="1" applyFill="1" applyBorder="1" applyAlignment="1">
      <alignment vertical="center" wrapText="1"/>
    </xf>
    <xf numFmtId="41" fontId="13" fillId="22" borderId="22" xfId="0" applyNumberFormat="1" applyFont="1" applyFill="1" applyBorder="1" applyAlignment="1">
      <alignment horizontal="center" vertical="center"/>
    </xf>
    <xf numFmtId="41" fontId="13" fillId="23" borderId="4" xfId="0" applyNumberFormat="1" applyFont="1" applyFill="1" applyBorder="1" applyAlignment="1">
      <alignment horizontal="center" vertical="center"/>
    </xf>
    <xf numFmtId="41" fontId="7" fillId="3" borderId="13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/>
    </xf>
    <xf numFmtId="0" fontId="11" fillId="2" borderId="50" xfId="0" applyFont="1" applyFill="1" applyBorder="1" applyAlignment="1">
      <alignment horizontal="left"/>
    </xf>
    <xf numFmtId="0" fontId="11" fillId="2" borderId="55" xfId="0" applyFont="1" applyFill="1" applyBorder="1" applyAlignment="1">
      <alignment horizontal="left"/>
    </xf>
    <xf numFmtId="41" fontId="11" fillId="2" borderId="66" xfId="0" applyNumberFormat="1" applyFont="1" applyFill="1" applyBorder="1" applyAlignment="1">
      <alignment horizontal="center" vertical="center"/>
    </xf>
    <xf numFmtId="43" fontId="0" fillId="0" borderId="0" xfId="1" applyFont="1"/>
    <xf numFmtId="43" fontId="0" fillId="0" borderId="0" xfId="1" applyFont="1" applyFill="1" applyBorder="1" applyAlignment="1">
      <alignment vertical="center"/>
    </xf>
    <xf numFmtId="43" fontId="0" fillId="0" borderId="0" xfId="0" applyNumberFormat="1"/>
    <xf numFmtId="3" fontId="39" fillId="3" borderId="21" xfId="0" applyNumberFormat="1" applyFont="1" applyFill="1" applyBorder="1"/>
    <xf numFmtId="41" fontId="11" fillId="2" borderId="15" xfId="0" applyNumberFormat="1" applyFont="1" applyFill="1" applyBorder="1" applyAlignment="1">
      <alignment horizontal="left" vertical="center"/>
    </xf>
    <xf numFmtId="41" fontId="0" fillId="0" borderId="0" xfId="0" applyNumberFormat="1" applyFill="1"/>
    <xf numFmtId="41" fontId="11" fillId="2" borderId="8" xfId="0" applyNumberFormat="1" applyFont="1" applyFill="1" applyBorder="1" applyAlignment="1">
      <alignment horizontal="center"/>
    </xf>
    <xf numFmtId="41" fontId="11" fillId="2" borderId="21" xfId="0" applyNumberFormat="1" applyFont="1" applyFill="1" applyBorder="1" applyAlignment="1">
      <alignment horizontal="center"/>
    </xf>
    <xf numFmtId="41" fontId="11" fillId="2" borderId="13" xfId="0" applyNumberFormat="1" applyFont="1" applyFill="1" applyBorder="1" applyAlignment="1">
      <alignment horizontal="center"/>
    </xf>
    <xf numFmtId="41" fontId="11" fillId="2" borderId="0" xfId="0" applyNumberFormat="1" applyFont="1" applyFill="1" applyBorder="1" applyAlignment="1">
      <alignment horizontal="center" vertical="center"/>
    </xf>
    <xf numFmtId="164" fontId="16" fillId="33" borderId="2" xfId="0" applyNumberFormat="1" applyFont="1" applyFill="1" applyBorder="1" applyAlignment="1">
      <alignment vertical="center" wrapText="1"/>
    </xf>
    <xf numFmtId="164" fontId="24" fillId="6" borderId="13" xfId="0" applyNumberFormat="1" applyFont="1" applyFill="1" applyBorder="1" applyAlignment="1">
      <alignment vertical="center"/>
    </xf>
    <xf numFmtId="41" fontId="40" fillId="2" borderId="22" xfId="0" applyNumberFormat="1" applyFont="1" applyFill="1" applyBorder="1" applyAlignment="1">
      <alignment horizontal="center" vertical="center"/>
    </xf>
    <xf numFmtId="0" fontId="41" fillId="2" borderId="15" xfId="0" applyFont="1" applyFill="1" applyBorder="1" applyAlignment="1">
      <alignment horizontal="left" vertical="center"/>
    </xf>
    <xf numFmtId="0" fontId="41" fillId="2" borderId="56" xfId="0" applyFont="1" applyFill="1" applyBorder="1" applyAlignment="1">
      <alignment vertical="center"/>
    </xf>
    <xf numFmtId="41" fontId="14" fillId="2" borderId="2" xfId="0" applyNumberFormat="1" applyFont="1" applyFill="1" applyBorder="1" applyAlignment="1">
      <alignment horizontal="center" vertical="center" wrapText="1"/>
    </xf>
    <xf numFmtId="41" fontId="13" fillId="16" borderId="21" xfId="0" applyNumberFormat="1" applyFont="1" applyFill="1" applyBorder="1" applyAlignment="1">
      <alignment horizontal="center" vertical="center"/>
    </xf>
    <xf numFmtId="41" fontId="0" fillId="0" borderId="0" xfId="0" applyNumberFormat="1" applyFont="1"/>
    <xf numFmtId="9" fontId="0" fillId="0" borderId="0" xfId="0" applyNumberFormat="1"/>
    <xf numFmtId="41" fontId="18" fillId="0" borderId="0" xfId="0" applyNumberFormat="1" applyFont="1" applyAlignment="1">
      <alignment horizontal="center" vertical="center"/>
    </xf>
    <xf numFmtId="41" fontId="42" fillId="2" borderId="21" xfId="0" applyNumberFormat="1" applyFont="1" applyFill="1" applyBorder="1" applyAlignment="1">
      <alignment horizontal="center" vertical="center"/>
    </xf>
    <xf numFmtId="0" fontId="42" fillId="2" borderId="15" xfId="0" applyFont="1" applyFill="1" applyBorder="1" applyAlignment="1">
      <alignment horizontal="left" vertical="center"/>
    </xf>
    <xf numFmtId="0" fontId="42" fillId="2" borderId="23" xfId="0" applyFont="1" applyFill="1" applyBorder="1" applyAlignment="1">
      <alignment horizontal="left" vertical="center"/>
    </xf>
    <xf numFmtId="0" fontId="43" fillId="0" borderId="0" xfId="0" applyFont="1"/>
    <xf numFmtId="169" fontId="0" fillId="0" borderId="0" xfId="1" applyNumberFormat="1" applyFont="1"/>
    <xf numFmtId="169" fontId="0" fillId="0" borderId="0" xfId="1" applyNumberFormat="1" applyFont="1" applyFill="1"/>
    <xf numFmtId="169" fontId="0" fillId="0" borderId="0" xfId="1" applyNumberFormat="1" applyFont="1" applyFill="1" applyBorder="1" applyAlignment="1">
      <alignment vertical="center"/>
    </xf>
    <xf numFmtId="169" fontId="0" fillId="0" borderId="0" xfId="0" applyNumberFormat="1"/>
    <xf numFmtId="169" fontId="44" fillId="0" borderId="0" xfId="0" applyNumberFormat="1" applyFont="1"/>
    <xf numFmtId="0" fontId="45" fillId="55" borderId="21" xfId="0" applyFont="1" applyFill="1" applyBorder="1" applyAlignment="1">
      <alignment horizontal="left" vertical="top"/>
    </xf>
    <xf numFmtId="0" fontId="45" fillId="55" borderId="0" xfId="0" applyFont="1" applyFill="1" applyBorder="1" applyAlignment="1">
      <alignment horizontal="left"/>
    </xf>
    <xf numFmtId="41" fontId="45" fillId="55" borderId="21" xfId="0" applyNumberFormat="1" applyFont="1" applyFill="1" applyBorder="1" applyAlignment="1">
      <alignment horizontal="center" vertical="center"/>
    </xf>
    <xf numFmtId="3" fontId="11" fillId="3" borderId="8" xfId="0" applyNumberFormat="1" applyFont="1" applyFill="1" applyBorder="1" applyAlignment="1">
      <alignment horizontal="right" vertical="center" wrapText="1"/>
    </xf>
    <xf numFmtId="3" fontId="11" fillId="2" borderId="21" xfId="0" applyNumberFormat="1" applyFont="1" applyFill="1" applyBorder="1" applyAlignment="1">
      <alignment horizontal="right" vertical="center" wrapText="1"/>
    </xf>
    <xf numFmtId="3" fontId="11" fillId="2" borderId="13" xfId="0" applyNumberFormat="1" applyFont="1" applyFill="1" applyBorder="1" applyAlignment="1">
      <alignment horizontal="right" vertical="center" wrapText="1"/>
    </xf>
    <xf numFmtId="3" fontId="19" fillId="5" borderId="43" xfId="0" applyNumberFormat="1" applyFont="1" applyFill="1" applyBorder="1" applyAlignment="1">
      <alignment horizontal="left" vertical="center" wrapText="1"/>
    </xf>
    <xf numFmtId="0" fontId="0" fillId="0" borderId="66" xfId="0" applyBorder="1"/>
    <xf numFmtId="0" fontId="0" fillId="0" borderId="19" xfId="0" applyBorder="1"/>
    <xf numFmtId="0" fontId="0" fillId="0" borderId="22" xfId="0" applyBorder="1"/>
    <xf numFmtId="0" fontId="0" fillId="0" borderId="64" xfId="0" applyBorder="1"/>
    <xf numFmtId="0" fontId="0" fillId="0" borderId="60" xfId="0" applyBorder="1"/>
    <xf numFmtId="0" fontId="0" fillId="0" borderId="27" xfId="0" applyBorder="1"/>
    <xf numFmtId="0" fontId="0" fillId="0" borderId="11" xfId="0" applyBorder="1"/>
    <xf numFmtId="3" fontId="28" fillId="5" borderId="26" xfId="0" applyNumberFormat="1" applyFont="1" applyFill="1" applyBorder="1" applyAlignment="1">
      <alignment horizontal="left" vertical="center" wrapText="1"/>
    </xf>
    <xf numFmtId="0" fontId="0" fillId="0" borderId="7" xfId="0" applyBorder="1"/>
    <xf numFmtId="3" fontId="19" fillId="5" borderId="26" xfId="0" applyNumberFormat="1" applyFont="1" applyFill="1" applyBorder="1" applyAlignment="1">
      <alignment horizontal="left" vertical="center" wrapText="1"/>
    </xf>
    <xf numFmtId="0" fontId="7" fillId="5" borderId="43" xfId="0" applyFont="1" applyFill="1" applyBorder="1" applyAlignment="1">
      <alignment vertical="center" wrapText="1"/>
    </xf>
    <xf numFmtId="0" fontId="7" fillId="5" borderId="26" xfId="0" applyFont="1" applyFill="1" applyBorder="1" applyAlignment="1">
      <alignment horizontal="left" vertical="center" wrapText="1"/>
    </xf>
    <xf numFmtId="0" fontId="0" fillId="0" borderId="68" xfId="0" applyBorder="1"/>
    <xf numFmtId="0" fontId="0" fillId="0" borderId="12" xfId="0" applyBorder="1"/>
    <xf numFmtId="0" fontId="0" fillId="0" borderId="70" xfId="0" applyBorder="1"/>
    <xf numFmtId="0" fontId="0" fillId="0" borderId="69" xfId="0" applyBorder="1"/>
    <xf numFmtId="0" fontId="7" fillId="29" borderId="26" xfId="0" applyFont="1" applyFill="1" applyBorder="1" applyAlignment="1">
      <alignment horizontal="left" vertical="center" wrapText="1"/>
    </xf>
    <xf numFmtId="0" fontId="7" fillId="5" borderId="43" xfId="0" applyFont="1" applyFill="1" applyBorder="1" applyAlignment="1">
      <alignment horizontal="left" vertical="center" wrapText="1"/>
    </xf>
    <xf numFmtId="0" fontId="0" fillId="0" borderId="55" xfId="0" applyBorder="1"/>
    <xf numFmtId="0" fontId="4" fillId="2" borderId="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/>
    </xf>
    <xf numFmtId="3" fontId="2" fillId="5" borderId="9" xfId="0" applyNumberFormat="1" applyFont="1" applyFill="1" applyBorder="1" applyAlignment="1">
      <alignment horizontal="left" vertical="center" wrapText="1"/>
    </xf>
    <xf numFmtId="3" fontId="2" fillId="5" borderId="39" xfId="0" applyNumberFormat="1" applyFont="1" applyFill="1" applyBorder="1" applyAlignment="1">
      <alignment horizontal="left" vertical="center" wrapText="1"/>
    </xf>
    <xf numFmtId="3" fontId="2" fillId="5" borderId="28" xfId="0" applyNumberFormat="1" applyFont="1" applyFill="1" applyBorder="1" applyAlignment="1">
      <alignment horizontal="left" vertical="center" wrapText="1"/>
    </xf>
    <xf numFmtId="3" fontId="2" fillId="5" borderId="29" xfId="0" applyNumberFormat="1" applyFont="1" applyFill="1" applyBorder="1" applyAlignment="1">
      <alignment horizontal="left" vertical="center" wrapText="1"/>
    </xf>
    <xf numFmtId="3" fontId="2" fillId="5" borderId="65" xfId="0" applyNumberFormat="1" applyFont="1" applyFill="1" applyBorder="1" applyAlignment="1">
      <alignment horizontal="left" vertical="center" wrapText="1"/>
    </xf>
    <xf numFmtId="3" fontId="2" fillId="5" borderId="56" xfId="0" applyNumberFormat="1" applyFont="1" applyFill="1" applyBorder="1" applyAlignment="1">
      <alignment horizontal="left" vertical="center" wrapText="1"/>
    </xf>
    <xf numFmtId="3" fontId="2" fillId="5" borderId="39" xfId="0" applyNumberFormat="1" applyFont="1" applyFill="1" applyBorder="1" applyAlignment="1">
      <alignment horizontal="center" vertical="center" wrapText="1"/>
    </xf>
    <xf numFmtId="3" fontId="2" fillId="5" borderId="29" xfId="0" applyNumberFormat="1" applyFont="1" applyFill="1" applyBorder="1" applyAlignment="1">
      <alignment horizontal="center" vertical="center" wrapText="1"/>
    </xf>
    <xf numFmtId="3" fontId="2" fillId="5" borderId="44" xfId="0" applyNumberFormat="1" applyFont="1" applyFill="1" applyBorder="1" applyAlignment="1">
      <alignment horizontal="center" vertical="center" wrapText="1"/>
    </xf>
    <xf numFmtId="3" fontId="2" fillId="5" borderId="39" xfId="0" applyNumberFormat="1" applyFont="1" applyFill="1" applyBorder="1" applyAlignment="1">
      <alignment horizontal="center"/>
    </xf>
    <xf numFmtId="3" fontId="2" fillId="5" borderId="37" xfId="0" applyNumberFormat="1" applyFont="1" applyFill="1" applyBorder="1" applyAlignment="1">
      <alignment horizontal="center"/>
    </xf>
    <xf numFmtId="3" fontId="26" fillId="29" borderId="57" xfId="0" applyNumberFormat="1" applyFont="1" applyFill="1" applyBorder="1" applyAlignment="1">
      <alignment horizontal="center" vertical="center" wrapText="1"/>
    </xf>
    <xf numFmtId="3" fontId="26" fillId="29" borderId="31" xfId="0" applyNumberFormat="1" applyFont="1" applyFill="1" applyBorder="1" applyAlignment="1">
      <alignment horizontal="center" vertical="center" wrapText="1"/>
    </xf>
    <xf numFmtId="0" fontId="35" fillId="2" borderId="0" xfId="0" applyFont="1" applyFill="1" applyBorder="1" applyAlignment="1">
      <alignment horizontal="right"/>
    </xf>
    <xf numFmtId="0" fontId="21" fillId="2" borderId="0" xfId="0" applyFont="1" applyFill="1" applyBorder="1" applyAlignment="1">
      <alignment horizontal="right"/>
    </xf>
    <xf numFmtId="0" fontId="22" fillId="2" borderId="0" xfId="0" applyFont="1" applyFill="1" applyBorder="1" applyAlignment="1">
      <alignment horizontal="center" wrapText="1"/>
    </xf>
    <xf numFmtId="3" fontId="24" fillId="5" borderId="5" xfId="0" applyNumberFormat="1" applyFont="1" applyFill="1" applyBorder="1" applyAlignment="1">
      <alignment horizontal="center" vertical="center" wrapText="1"/>
    </xf>
    <xf numFmtId="3" fontId="24" fillId="5" borderId="66" xfId="0" applyNumberFormat="1" applyFont="1" applyFill="1" applyBorder="1" applyAlignment="1">
      <alignment horizontal="center" vertical="center" wrapText="1"/>
    </xf>
    <xf numFmtId="3" fontId="24" fillId="29" borderId="56" xfId="0" applyNumberFormat="1" applyFont="1" applyFill="1" applyBorder="1" applyAlignment="1">
      <alignment horizontal="center" shrinkToFit="1"/>
    </xf>
    <xf numFmtId="3" fontId="24" fillId="29" borderId="29" xfId="0" applyNumberFormat="1" applyFont="1" applyFill="1" applyBorder="1" applyAlignment="1">
      <alignment horizontal="center" shrinkToFit="1"/>
    </xf>
    <xf numFmtId="3" fontId="24" fillId="29" borderId="29" xfId="0" applyNumberFormat="1" applyFont="1" applyFill="1" applyBorder="1" applyAlignment="1">
      <alignment horizontal="center"/>
    </xf>
    <xf numFmtId="3" fontId="25" fillId="29" borderId="29" xfId="0" applyNumberFormat="1" applyFont="1" applyFill="1" applyBorder="1" applyAlignment="1">
      <alignment horizontal="center" vertical="center" wrapText="1"/>
    </xf>
    <xf numFmtId="3" fontId="25" fillId="29" borderId="56" xfId="0" applyNumberFormat="1" applyFont="1" applyFill="1" applyBorder="1" applyAlignment="1">
      <alignment horizontal="center" vertical="center" wrapText="1"/>
    </xf>
    <xf numFmtId="3" fontId="25" fillId="29" borderId="58" xfId="0" applyNumberFormat="1" applyFont="1" applyFill="1" applyBorder="1" applyAlignment="1">
      <alignment horizontal="center" vertical="center" wrapText="1"/>
    </xf>
    <xf numFmtId="3" fontId="25" fillId="29" borderId="44" xfId="0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left" vertical="center" wrapText="1"/>
    </xf>
    <xf numFmtId="0" fontId="7" fillId="5" borderId="19" xfId="0" applyFont="1" applyFill="1" applyBorder="1" applyAlignment="1">
      <alignment horizontal="left" vertical="center" wrapText="1"/>
    </xf>
    <xf numFmtId="0" fontId="7" fillId="5" borderId="22" xfId="0" applyFont="1" applyFill="1" applyBorder="1" applyAlignment="1">
      <alignment horizontal="left" vertical="center" wrapText="1"/>
    </xf>
    <xf numFmtId="0" fontId="7" fillId="5" borderId="27" xfId="0" applyFont="1" applyFill="1" applyBorder="1" applyAlignment="1">
      <alignment horizontal="left" vertical="center" wrapText="1"/>
    </xf>
    <xf numFmtId="0" fontId="7" fillId="5" borderId="11" xfId="0" applyFont="1" applyFill="1" applyBorder="1" applyAlignment="1">
      <alignment horizontal="left" vertical="center" wrapText="1"/>
    </xf>
    <xf numFmtId="3" fontId="28" fillId="5" borderId="18" xfId="0" applyNumberFormat="1" applyFont="1" applyFill="1" applyBorder="1" applyAlignment="1">
      <alignment horizontal="left" vertical="center" wrapText="1"/>
    </xf>
    <xf numFmtId="3" fontId="28" fillId="5" borderId="19" xfId="0" applyNumberFormat="1" applyFont="1" applyFill="1" applyBorder="1" applyAlignment="1">
      <alignment horizontal="left" vertical="center" wrapText="1"/>
    </xf>
    <xf numFmtId="3" fontId="28" fillId="5" borderId="0" xfId="0" applyNumberFormat="1" applyFont="1" applyFill="1" applyBorder="1" applyAlignment="1">
      <alignment horizontal="left" vertical="center" wrapText="1"/>
    </xf>
    <xf numFmtId="0" fontId="0" fillId="29" borderId="27" xfId="0" applyFill="1" applyBorder="1" applyAlignment="1">
      <alignment horizontal="left" vertical="center" wrapText="1"/>
    </xf>
    <xf numFmtId="0" fontId="0" fillId="29" borderId="20" xfId="0" applyFill="1" applyBorder="1" applyAlignment="1">
      <alignment horizontal="left" vertical="center" wrapText="1"/>
    </xf>
    <xf numFmtId="3" fontId="19" fillId="5" borderId="68" xfId="0" applyNumberFormat="1" applyFont="1" applyFill="1" applyBorder="1" applyAlignment="1">
      <alignment horizontal="left" vertical="center" wrapText="1"/>
    </xf>
    <xf numFmtId="3" fontId="19" fillId="5" borderId="19" xfId="0" applyNumberFormat="1" applyFont="1" applyFill="1" applyBorder="1" applyAlignment="1">
      <alignment horizontal="left" vertical="center" wrapText="1"/>
    </xf>
    <xf numFmtId="3" fontId="19" fillId="5" borderId="12" xfId="0" applyNumberFormat="1" applyFont="1" applyFill="1" applyBorder="1" applyAlignment="1">
      <alignment horizontal="left" vertical="center" wrapText="1"/>
    </xf>
    <xf numFmtId="0" fontId="7" fillId="29" borderId="64" xfId="0" applyFont="1" applyFill="1" applyBorder="1" applyAlignment="1">
      <alignment horizontal="left" vertical="center" wrapText="1"/>
    </xf>
    <xf numFmtId="0" fontId="7" fillId="29" borderId="69" xfId="0" applyFont="1" applyFill="1" applyBorder="1" applyAlignment="1">
      <alignment horizontal="left" vertical="center" wrapText="1"/>
    </xf>
    <xf numFmtId="3" fontId="19" fillId="5" borderId="55" xfId="0" applyNumberFormat="1" applyFont="1" applyFill="1" applyBorder="1" applyAlignment="1">
      <alignment horizontal="left" vertical="center" wrapText="1"/>
    </xf>
    <xf numFmtId="0" fontId="7" fillId="5" borderId="71" xfId="0" applyFont="1" applyFill="1" applyBorder="1" applyAlignment="1">
      <alignment vertical="center" wrapText="1"/>
    </xf>
    <xf numFmtId="0" fontId="7" fillId="5" borderId="19" xfId="0" applyFont="1" applyFill="1" applyBorder="1" applyAlignment="1">
      <alignment vertical="center" wrapText="1"/>
    </xf>
    <xf numFmtId="0" fontId="7" fillId="5" borderId="0" xfId="0" applyFont="1" applyFill="1" applyBorder="1" applyAlignment="1">
      <alignment vertical="center" wrapText="1"/>
    </xf>
    <xf numFmtId="0" fontId="7" fillId="29" borderId="27" xfId="0" applyFont="1" applyFill="1" applyBorder="1" applyAlignment="1">
      <alignment vertical="center" wrapText="1"/>
    </xf>
    <xf numFmtId="0" fontId="7" fillId="29" borderId="20" xfId="0" applyFont="1" applyFill="1" applyBorder="1" applyAlignment="1">
      <alignment vertical="center" wrapText="1"/>
    </xf>
    <xf numFmtId="0" fontId="7" fillId="29" borderId="27" xfId="0" applyFont="1" applyFill="1" applyBorder="1" applyAlignment="1">
      <alignment horizontal="left" vertical="center" wrapText="1"/>
    </xf>
    <xf numFmtId="0" fontId="7" fillId="29" borderId="70" xfId="0" applyFont="1" applyFill="1" applyBorder="1" applyAlignment="1">
      <alignment horizontal="left" vertical="center" wrapText="1"/>
    </xf>
    <xf numFmtId="0" fontId="7" fillId="29" borderId="19" xfId="0" applyFont="1" applyFill="1" applyBorder="1" applyAlignment="1">
      <alignment horizontal="left" vertical="center" wrapText="1"/>
    </xf>
    <xf numFmtId="0" fontId="7" fillId="29" borderId="12" xfId="0" applyFont="1" applyFill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5" borderId="55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horizontal="left" vertical="center" wrapText="1"/>
    </xf>
    <xf numFmtId="3" fontId="19" fillId="5" borderId="18" xfId="0" applyNumberFormat="1" applyFont="1" applyFill="1" applyBorder="1" applyAlignment="1">
      <alignment horizontal="left" vertical="center" wrapText="1"/>
    </xf>
    <xf numFmtId="3" fontId="19" fillId="5" borderId="0" xfId="0" applyNumberFormat="1" applyFont="1" applyFill="1" applyBorder="1" applyAlignment="1">
      <alignment horizontal="left" vertical="center" wrapText="1"/>
    </xf>
    <xf numFmtId="0" fontId="7" fillId="29" borderId="20" xfId="0" applyFont="1" applyFill="1" applyBorder="1" applyAlignment="1">
      <alignment horizontal="left" vertical="center" wrapText="1"/>
    </xf>
    <xf numFmtId="3" fontId="2" fillId="5" borderId="58" xfId="0" applyNumberFormat="1" applyFont="1" applyFill="1" applyBorder="1" applyAlignment="1">
      <alignment horizontal="center" vertical="center" wrapText="1"/>
    </xf>
    <xf numFmtId="3" fontId="24" fillId="5" borderId="25" xfId="0" applyNumberFormat="1" applyFont="1" applyFill="1" applyBorder="1" applyAlignment="1">
      <alignment horizontal="center" vertical="center" wrapText="1"/>
    </xf>
    <xf numFmtId="3" fontId="24" fillId="3" borderId="56" xfId="0" applyNumberFormat="1" applyFont="1" applyFill="1" applyBorder="1" applyAlignment="1">
      <alignment horizontal="center"/>
    </xf>
    <xf numFmtId="3" fontId="24" fillId="3" borderId="29" xfId="0" applyNumberFormat="1" applyFont="1" applyFill="1" applyBorder="1" applyAlignment="1">
      <alignment horizontal="center"/>
    </xf>
    <xf numFmtId="3" fontId="24" fillId="3" borderId="72" xfId="0" applyNumberFormat="1" applyFont="1" applyFill="1" applyBorder="1" applyAlignment="1">
      <alignment horizontal="center"/>
    </xf>
    <xf numFmtId="0" fontId="13" fillId="17" borderId="54" xfId="0" applyFont="1" applyFill="1" applyBorder="1" applyAlignment="1">
      <alignment horizontal="center" vertical="center"/>
    </xf>
    <xf numFmtId="0" fontId="13" fillId="17" borderId="50" xfId="0" applyFont="1" applyFill="1" applyBorder="1" applyAlignment="1">
      <alignment horizontal="center" vertical="center"/>
    </xf>
    <xf numFmtId="0" fontId="13" fillId="11" borderId="43" xfId="0" applyFont="1" applyFill="1" applyBorder="1" applyAlignment="1">
      <alignment horizontal="center" vertical="center" wrapText="1"/>
    </xf>
    <xf numFmtId="0" fontId="13" fillId="11" borderId="55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42" xfId="0" applyFont="1" applyFill="1" applyBorder="1" applyAlignment="1">
      <alignment horizontal="center" vertical="center" wrapText="1"/>
    </xf>
    <xf numFmtId="0" fontId="4" fillId="6" borderId="54" xfId="0" applyFont="1" applyFill="1" applyBorder="1" applyAlignment="1">
      <alignment horizontal="center" vertical="center"/>
    </xf>
    <xf numFmtId="0" fontId="4" fillId="6" borderId="53" xfId="0" applyFont="1" applyFill="1" applyBorder="1" applyAlignment="1">
      <alignment horizontal="center" vertical="center"/>
    </xf>
    <xf numFmtId="0" fontId="4" fillId="5" borderId="73" xfId="0" applyFont="1" applyFill="1" applyBorder="1" applyAlignment="1">
      <alignment horizontal="center" vertical="center"/>
    </xf>
    <xf numFmtId="0" fontId="4" fillId="5" borderId="74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5" fillId="4" borderId="42" xfId="0" applyFont="1" applyFill="1" applyBorder="1" applyAlignment="1">
      <alignment horizontal="center" vertical="center" wrapText="1"/>
    </xf>
    <xf numFmtId="0" fontId="13" fillId="31" borderId="54" xfId="0" applyFont="1" applyFill="1" applyBorder="1" applyAlignment="1">
      <alignment horizontal="center" vertical="center" wrapText="1"/>
    </xf>
    <xf numFmtId="0" fontId="13" fillId="31" borderId="50" xfId="0" applyFont="1" applyFill="1" applyBorder="1" applyAlignment="1">
      <alignment horizontal="center" vertical="center" wrapText="1"/>
    </xf>
    <xf numFmtId="0" fontId="13" fillId="13" borderId="28" xfId="0" applyFont="1" applyFill="1" applyBorder="1" applyAlignment="1">
      <alignment horizontal="center" vertical="center" wrapText="1"/>
    </xf>
    <xf numFmtId="0" fontId="13" fillId="13" borderId="29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/>
    </xf>
    <xf numFmtId="0" fontId="4" fillId="6" borderId="74" xfId="0" applyFont="1" applyFill="1" applyBorder="1" applyAlignment="1">
      <alignment horizontal="center" vertical="center"/>
    </xf>
    <xf numFmtId="0" fontId="5" fillId="23" borderId="9" xfId="0" applyFont="1" applyFill="1" applyBorder="1" applyAlignment="1">
      <alignment horizontal="center" vertical="center" wrapText="1"/>
    </xf>
    <xf numFmtId="0" fontId="5" fillId="23" borderId="39" xfId="0" applyFont="1" applyFill="1" applyBorder="1" applyAlignment="1">
      <alignment horizontal="center" vertical="center" wrapText="1"/>
    </xf>
    <xf numFmtId="0" fontId="13" fillId="32" borderId="28" xfId="0" applyFont="1" applyFill="1" applyBorder="1" applyAlignment="1">
      <alignment horizontal="center" vertical="center"/>
    </xf>
    <xf numFmtId="0" fontId="13" fillId="32" borderId="58" xfId="0" applyFont="1" applyFill="1" applyBorder="1" applyAlignment="1">
      <alignment horizontal="center" vertical="center"/>
    </xf>
    <xf numFmtId="0" fontId="13" fillId="19" borderId="28" xfId="0" applyFont="1" applyFill="1" applyBorder="1" applyAlignment="1">
      <alignment horizontal="center" vertical="center" wrapText="1"/>
    </xf>
    <xf numFmtId="0" fontId="13" fillId="19" borderId="5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39" xfId="0" applyFont="1" applyFill="1" applyBorder="1" applyAlignment="1">
      <alignment horizontal="center" vertical="center" wrapText="1"/>
    </xf>
    <xf numFmtId="0" fontId="13" fillId="32" borderId="28" xfId="0" applyFont="1" applyFill="1" applyBorder="1" applyAlignment="1">
      <alignment horizontal="center" vertical="center" wrapText="1"/>
    </xf>
    <xf numFmtId="0" fontId="13" fillId="32" borderId="29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75" xfId="0" applyFont="1" applyFill="1" applyBorder="1" applyAlignment="1">
      <alignment horizontal="center" vertical="center" wrapText="1"/>
    </xf>
    <xf numFmtId="0" fontId="13" fillId="32" borderId="52" xfId="0" applyFont="1" applyFill="1" applyBorder="1" applyAlignment="1">
      <alignment horizontal="center" vertical="center"/>
    </xf>
    <xf numFmtId="0" fontId="13" fillId="32" borderId="6" xfId="0" applyFont="1" applyFill="1" applyBorder="1" applyAlignment="1">
      <alignment horizontal="center" vertical="center"/>
    </xf>
    <xf numFmtId="0" fontId="13" fillId="19" borderId="64" xfId="0" applyFont="1" applyFill="1" applyBorder="1" applyAlignment="1">
      <alignment horizontal="center" vertical="center"/>
    </xf>
    <xf numFmtId="0" fontId="13" fillId="19" borderId="23" xfId="0" applyFont="1" applyFill="1" applyBorder="1" applyAlignment="1">
      <alignment horizontal="center" vertical="center"/>
    </xf>
    <xf numFmtId="0" fontId="13" fillId="33" borderId="64" xfId="0" applyFont="1" applyFill="1" applyBorder="1" applyAlignment="1">
      <alignment horizontal="center" vertical="center"/>
    </xf>
    <xf numFmtId="0" fontId="13" fillId="33" borderId="14" xfId="0" applyFont="1" applyFill="1" applyBorder="1" applyAlignment="1">
      <alignment horizontal="center" vertical="center"/>
    </xf>
    <xf numFmtId="164" fontId="4" fillId="6" borderId="73" xfId="0" applyNumberFormat="1" applyFont="1" applyFill="1" applyBorder="1" applyAlignment="1">
      <alignment horizontal="center" vertical="center"/>
    </xf>
    <xf numFmtId="164" fontId="4" fillId="6" borderId="74" xfId="0" applyNumberFormat="1" applyFont="1" applyFill="1" applyBorder="1" applyAlignment="1">
      <alignment horizontal="center" vertical="center"/>
    </xf>
    <xf numFmtId="0" fontId="9" fillId="5" borderId="52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13" fillId="34" borderId="52" xfId="0" applyFont="1" applyFill="1" applyBorder="1" applyAlignment="1">
      <alignment horizontal="center" vertical="center"/>
    </xf>
    <xf numFmtId="0" fontId="13" fillId="34" borderId="32" xfId="0" applyFont="1" applyFill="1" applyBorder="1" applyAlignment="1">
      <alignment horizontal="center" vertical="center"/>
    </xf>
    <xf numFmtId="0" fontId="13" fillId="35" borderId="19" xfId="0" applyFont="1" applyFill="1" applyBorder="1" applyAlignment="1">
      <alignment horizontal="center" vertical="center" wrapText="1"/>
    </xf>
    <xf numFmtId="0" fontId="13" fillId="35" borderId="66" xfId="0" applyFont="1" applyFill="1" applyBorder="1" applyAlignment="1">
      <alignment horizontal="center" vertical="center" wrapText="1"/>
    </xf>
    <xf numFmtId="0" fontId="13" fillId="32" borderId="76" xfId="0" applyFont="1" applyFill="1" applyBorder="1" applyAlignment="1">
      <alignment horizontal="center" vertical="center"/>
    </xf>
    <xf numFmtId="0" fontId="13" fillId="32" borderId="77" xfId="0" applyFont="1" applyFill="1" applyBorder="1" applyAlignment="1">
      <alignment horizontal="center" vertical="center"/>
    </xf>
    <xf numFmtId="0" fontId="9" fillId="4" borderId="52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13" fillId="33" borderId="54" xfId="0" applyFont="1" applyFill="1" applyBorder="1" applyAlignment="1">
      <alignment horizontal="center" vertical="center"/>
    </xf>
    <xf numFmtId="0" fontId="13" fillId="33" borderId="6" xfId="0" applyFont="1" applyFill="1" applyBorder="1" applyAlignment="1">
      <alignment horizontal="center" vertical="center"/>
    </xf>
    <xf numFmtId="164" fontId="4" fillId="6" borderId="27" xfId="0" applyNumberFormat="1" applyFont="1" applyFill="1" applyBorder="1" applyAlignment="1">
      <alignment horizontal="center" vertical="center"/>
    </xf>
    <xf numFmtId="164" fontId="4" fillId="6" borderId="70" xfId="0" applyNumberFormat="1" applyFont="1" applyFill="1" applyBorder="1" applyAlignment="1">
      <alignment horizontal="center" vertical="center"/>
    </xf>
    <xf numFmtId="0" fontId="13" fillId="35" borderId="43" xfId="0" applyFont="1" applyFill="1" applyBorder="1" applyAlignment="1">
      <alignment horizontal="center" vertical="center" wrapText="1"/>
    </xf>
    <xf numFmtId="164" fontId="4" fillId="6" borderId="54" xfId="0" applyNumberFormat="1" applyFont="1" applyFill="1" applyBorder="1" applyAlignment="1">
      <alignment horizontal="center" vertical="center"/>
    </xf>
    <xf numFmtId="164" fontId="4" fillId="6" borderId="53" xfId="0" applyNumberFormat="1" applyFont="1" applyFill="1" applyBorder="1" applyAlignment="1">
      <alignment horizontal="center" vertical="center"/>
    </xf>
    <xf numFmtId="0" fontId="9" fillId="5" borderId="42" xfId="0" applyFont="1" applyFill="1" applyBorder="1" applyAlignment="1">
      <alignment horizontal="center" vertical="center" wrapText="1"/>
    </xf>
    <xf numFmtId="164" fontId="4" fillId="6" borderId="34" xfId="0" applyNumberFormat="1" applyFont="1" applyFill="1" applyBorder="1" applyAlignment="1">
      <alignment horizontal="center" vertical="center"/>
    </xf>
    <xf numFmtId="0" fontId="13" fillId="35" borderId="22" xfId="0" applyFont="1" applyFill="1" applyBorder="1" applyAlignment="1">
      <alignment horizontal="center" vertical="center" wrapText="1"/>
    </xf>
    <xf numFmtId="0" fontId="9" fillId="6" borderId="36" xfId="0" applyFont="1" applyFill="1" applyBorder="1" applyAlignment="1">
      <alignment horizontal="center" vertical="center" wrapText="1"/>
    </xf>
    <xf numFmtId="0" fontId="9" fillId="6" borderId="42" xfId="0" applyFont="1" applyFill="1" applyBorder="1" applyAlignment="1">
      <alignment horizontal="center" vertical="center" wrapText="1"/>
    </xf>
    <xf numFmtId="0" fontId="5" fillId="8" borderId="64" xfId="0" applyFont="1" applyFill="1" applyBorder="1" applyAlignment="1">
      <alignment horizontal="center" vertical="center"/>
    </xf>
    <xf numFmtId="0" fontId="5" fillId="8" borderId="14" xfId="0" applyFont="1" applyFill="1" applyBorder="1" applyAlignment="1">
      <alignment horizontal="center" vertical="center"/>
    </xf>
    <xf numFmtId="164" fontId="5" fillId="6" borderId="78" xfId="0" applyNumberFormat="1" applyFont="1" applyFill="1" applyBorder="1" applyAlignment="1">
      <alignment horizontal="left" vertical="center"/>
    </xf>
    <xf numFmtId="164" fontId="5" fillId="6" borderId="79" xfId="0" applyNumberFormat="1" applyFont="1" applyFill="1" applyBorder="1" applyAlignment="1">
      <alignment horizontal="left" vertical="center"/>
    </xf>
    <xf numFmtId="0" fontId="13" fillId="16" borderId="52" xfId="0" applyFont="1" applyFill="1" applyBorder="1" applyAlignment="1">
      <alignment horizontal="center" vertical="center"/>
    </xf>
    <xf numFmtId="0" fontId="13" fillId="16" borderId="6" xfId="0" applyFont="1" applyFill="1" applyBorder="1" applyAlignment="1">
      <alignment horizontal="center" vertical="center"/>
    </xf>
    <xf numFmtId="0" fontId="13" fillId="15" borderId="19" xfId="0" applyFont="1" applyFill="1" applyBorder="1" applyAlignment="1">
      <alignment horizontal="center" vertical="center" wrapText="1"/>
    </xf>
    <xf numFmtId="0" fontId="13" fillId="15" borderId="66" xfId="0" applyFont="1" applyFill="1" applyBorder="1" applyAlignment="1">
      <alignment horizontal="center" vertical="center" wrapText="1"/>
    </xf>
    <xf numFmtId="0" fontId="13" fillId="14" borderId="76" xfId="0" applyFont="1" applyFill="1" applyBorder="1" applyAlignment="1">
      <alignment horizontal="center" vertical="center"/>
    </xf>
    <xf numFmtId="0" fontId="13" fillId="14" borderId="77" xfId="0" applyFont="1" applyFill="1" applyBorder="1" applyAlignment="1">
      <alignment horizontal="center" vertical="center"/>
    </xf>
    <xf numFmtId="0" fontId="9" fillId="5" borderId="78" xfId="0" applyFont="1" applyFill="1" applyBorder="1" applyAlignment="1">
      <alignment horizontal="left" vertical="center"/>
    </xf>
    <xf numFmtId="0" fontId="9" fillId="5" borderId="79" xfId="0" applyFont="1" applyFill="1" applyBorder="1" applyAlignment="1">
      <alignment horizontal="left" vertical="center"/>
    </xf>
    <xf numFmtId="0" fontId="9" fillId="6" borderId="9" xfId="0" applyFont="1" applyFill="1" applyBorder="1" applyAlignment="1">
      <alignment horizontal="center" vertical="center" wrapText="1"/>
    </xf>
    <xf numFmtId="0" fontId="9" fillId="6" borderId="39" xfId="0" applyFont="1" applyFill="1" applyBorder="1" applyAlignment="1">
      <alignment horizontal="center" vertical="center" wrapText="1"/>
    </xf>
    <xf numFmtId="167" fontId="13" fillId="37" borderId="9" xfId="0" applyNumberFormat="1" applyFont="1" applyFill="1" applyBorder="1" applyAlignment="1">
      <alignment horizontal="center" vertical="center" wrapText="1"/>
    </xf>
    <xf numFmtId="167" fontId="13" fillId="37" borderId="39" xfId="0" applyNumberFormat="1" applyFont="1" applyFill="1" applyBorder="1" applyAlignment="1">
      <alignment horizontal="center" vertical="center" wrapText="1"/>
    </xf>
    <xf numFmtId="0" fontId="4" fillId="6" borderId="78" xfId="0" applyFont="1" applyFill="1" applyBorder="1" applyAlignment="1">
      <alignment horizontal="center" vertical="center"/>
    </xf>
    <xf numFmtId="0" fontId="4" fillId="6" borderId="40" xfId="0" applyFont="1" applyFill="1" applyBorder="1" applyAlignment="1">
      <alignment horizontal="center" vertical="center"/>
    </xf>
    <xf numFmtId="0" fontId="5" fillId="5" borderId="54" xfId="0" applyFont="1" applyFill="1" applyBorder="1" applyAlignment="1">
      <alignment horizontal="left" vertical="center" wrapText="1"/>
    </xf>
    <xf numFmtId="0" fontId="5" fillId="5" borderId="50" xfId="0" applyFont="1" applyFill="1" applyBorder="1" applyAlignment="1">
      <alignment horizontal="left" vertical="center" wrapText="1"/>
    </xf>
    <xf numFmtId="0" fontId="13" fillId="19" borderId="43" xfId="0" applyFont="1" applyFill="1" applyBorder="1" applyAlignment="1">
      <alignment horizontal="center" vertical="center"/>
    </xf>
    <xf numFmtId="0" fontId="13" fillId="19" borderId="66" xfId="0" applyFont="1" applyFill="1" applyBorder="1" applyAlignment="1">
      <alignment horizontal="center" vertical="center"/>
    </xf>
    <xf numFmtId="0" fontId="4" fillId="5" borderId="54" xfId="0" applyFont="1" applyFill="1" applyBorder="1" applyAlignment="1">
      <alignment horizontal="center" vertical="center"/>
    </xf>
    <xf numFmtId="0" fontId="4" fillId="5" borderId="53" xfId="0" applyFont="1" applyFill="1" applyBorder="1" applyAlignment="1">
      <alignment horizontal="center" vertical="center"/>
    </xf>
    <xf numFmtId="0" fontId="5" fillId="4" borderId="54" xfId="0" applyFont="1" applyFill="1" applyBorder="1" applyAlignment="1">
      <alignment horizontal="left" vertical="center" wrapText="1"/>
    </xf>
    <xf numFmtId="0" fontId="5" fillId="4" borderId="50" xfId="0" applyFont="1" applyFill="1" applyBorder="1" applyAlignment="1">
      <alignment horizontal="left" vertical="center" wrapText="1"/>
    </xf>
    <xf numFmtId="0" fontId="13" fillId="36" borderId="80" xfId="0" applyFont="1" applyFill="1" applyBorder="1" applyAlignment="1">
      <alignment horizontal="center" vertical="center" wrapText="1"/>
    </xf>
    <xf numFmtId="0" fontId="13" fillId="36" borderId="72" xfId="0" applyFont="1" applyFill="1" applyBorder="1" applyAlignment="1">
      <alignment horizontal="center" vertical="center" wrapText="1"/>
    </xf>
    <xf numFmtId="0" fontId="13" fillId="13" borderId="73" xfId="0" applyFont="1" applyFill="1" applyBorder="1" applyAlignment="1">
      <alignment horizontal="center" vertical="center" wrapText="1"/>
    </xf>
    <xf numFmtId="0" fontId="13" fillId="13" borderId="74" xfId="0" applyFont="1" applyFill="1" applyBorder="1" applyAlignment="1">
      <alignment horizontal="center" vertical="center" wrapText="1"/>
    </xf>
    <xf numFmtId="0" fontId="9" fillId="32" borderId="9" xfId="0" applyFont="1" applyFill="1" applyBorder="1" applyAlignment="1">
      <alignment horizontal="center" vertical="center"/>
    </xf>
    <xf numFmtId="0" fontId="9" fillId="32" borderId="75" xfId="0" applyFont="1" applyFill="1" applyBorder="1" applyAlignment="1">
      <alignment horizontal="center" vertical="center"/>
    </xf>
    <xf numFmtId="0" fontId="5" fillId="6" borderId="54" xfId="0" applyFont="1" applyFill="1" applyBorder="1" applyAlignment="1">
      <alignment horizontal="left" vertical="center"/>
    </xf>
    <xf numFmtId="0" fontId="5" fillId="6" borderId="53" xfId="0" applyFont="1" applyFill="1" applyBorder="1" applyAlignment="1">
      <alignment horizontal="left" vertical="center"/>
    </xf>
    <xf numFmtId="0" fontId="9" fillId="5" borderId="54" xfId="0" applyFont="1" applyFill="1" applyBorder="1" applyAlignment="1">
      <alignment horizontal="left" vertical="center"/>
    </xf>
    <xf numFmtId="0" fontId="9" fillId="5" borderId="53" xfId="0" applyFont="1" applyFill="1" applyBorder="1" applyAlignment="1">
      <alignment horizontal="left" vertical="center"/>
    </xf>
    <xf numFmtId="0" fontId="9" fillId="38" borderId="64" xfId="0" applyFont="1" applyFill="1" applyBorder="1" applyAlignment="1">
      <alignment horizontal="center" vertical="center"/>
    </xf>
    <xf numFmtId="0" fontId="9" fillId="38" borderId="14" xfId="0" applyFont="1" applyFill="1" applyBorder="1" applyAlignment="1">
      <alignment horizontal="center" vertical="center"/>
    </xf>
    <xf numFmtId="0" fontId="13" fillId="17" borderId="54" xfId="0" applyFont="1" applyFill="1" applyBorder="1" applyAlignment="1">
      <alignment horizontal="center" vertical="center" wrapText="1"/>
    </xf>
    <xf numFmtId="0" fontId="13" fillId="17" borderId="34" xfId="0" applyFont="1" applyFill="1" applyBorder="1" applyAlignment="1">
      <alignment horizontal="center" vertical="center" wrapText="1"/>
    </xf>
    <xf numFmtId="0" fontId="4" fillId="6" borderId="52" xfId="0" applyFont="1" applyFill="1" applyBorder="1" applyAlignment="1">
      <alignment horizontal="center" vertical="center"/>
    </xf>
    <xf numFmtId="0" fontId="4" fillId="6" borderId="35" xfId="0" applyFont="1" applyFill="1" applyBorder="1" applyAlignment="1">
      <alignment horizontal="center" vertical="center"/>
    </xf>
    <xf numFmtId="0" fontId="9" fillId="21" borderId="36" xfId="0" applyFont="1" applyFill="1" applyBorder="1" applyAlignment="1">
      <alignment horizontal="center" vertical="center"/>
    </xf>
    <xf numFmtId="0" fontId="9" fillId="21" borderId="35" xfId="0" applyFont="1" applyFill="1" applyBorder="1" applyAlignment="1">
      <alignment horizontal="center" vertical="center"/>
    </xf>
    <xf numFmtId="0" fontId="9" fillId="23" borderId="54" xfId="0" applyFont="1" applyFill="1" applyBorder="1" applyAlignment="1">
      <alignment horizontal="center" vertical="center" wrapText="1"/>
    </xf>
    <xf numFmtId="0" fontId="9" fillId="23" borderId="53" xfId="0" applyFont="1" applyFill="1" applyBorder="1" applyAlignment="1">
      <alignment horizontal="center" vertical="center" wrapText="1"/>
    </xf>
    <xf numFmtId="0" fontId="13" fillId="34" borderId="54" xfId="0" applyFont="1" applyFill="1" applyBorder="1" applyAlignment="1">
      <alignment horizontal="center" vertical="center" wrapText="1"/>
    </xf>
    <xf numFmtId="0" fontId="13" fillId="34" borderId="53" xfId="0" applyFont="1" applyFill="1" applyBorder="1" applyAlignment="1">
      <alignment horizontal="center" vertical="center" wrapText="1"/>
    </xf>
    <xf numFmtId="0" fontId="13" fillId="34" borderId="27" xfId="0" applyFont="1" applyFill="1" applyBorder="1" applyAlignment="1">
      <alignment horizontal="center" vertical="center" wrapText="1"/>
    </xf>
    <xf numFmtId="0" fontId="13" fillId="34" borderId="34" xfId="0" applyFont="1" applyFill="1" applyBorder="1" applyAlignment="1">
      <alignment horizontal="center" vertical="center" wrapText="1"/>
    </xf>
    <xf numFmtId="0" fontId="13" fillId="39" borderId="64" xfId="0" applyFont="1" applyFill="1" applyBorder="1" applyAlignment="1">
      <alignment horizontal="center" vertical="center"/>
    </xf>
    <xf numFmtId="0" fontId="13" fillId="39" borderId="14" xfId="0" applyFont="1" applyFill="1" applyBorder="1" applyAlignment="1">
      <alignment horizontal="center" vertical="center"/>
    </xf>
    <xf numFmtId="164" fontId="13" fillId="22" borderId="73" xfId="0" applyNumberFormat="1" applyFont="1" applyFill="1" applyBorder="1" applyAlignment="1">
      <alignment horizontal="center" vertical="center"/>
    </xf>
    <xf numFmtId="164" fontId="13" fillId="22" borderId="79" xfId="0" applyNumberFormat="1" applyFont="1" applyFill="1" applyBorder="1" applyAlignment="1">
      <alignment horizontal="center" vertical="center"/>
    </xf>
    <xf numFmtId="0" fontId="9" fillId="4" borderId="54" xfId="0" applyFont="1" applyFill="1" applyBorder="1" applyAlignment="1">
      <alignment horizontal="center" vertical="center" wrapText="1"/>
    </xf>
    <xf numFmtId="0" fontId="9" fillId="4" borderId="53" xfId="0" applyFont="1" applyFill="1" applyBorder="1" applyAlignment="1">
      <alignment horizontal="center" vertical="center" wrapText="1"/>
    </xf>
    <xf numFmtId="0" fontId="13" fillId="34" borderId="26" xfId="0" applyFont="1" applyFill="1" applyBorder="1" applyAlignment="1">
      <alignment horizontal="center" vertical="center" wrapText="1"/>
    </xf>
    <xf numFmtId="0" fontId="13" fillId="34" borderId="18" xfId="0" applyFont="1" applyFill="1" applyBorder="1" applyAlignment="1">
      <alignment horizontal="center" vertical="center" wrapText="1"/>
    </xf>
    <xf numFmtId="0" fontId="4" fillId="5" borderId="33" xfId="0" applyFont="1" applyFill="1" applyBorder="1" applyAlignment="1">
      <alignment horizontal="center" vertical="center"/>
    </xf>
    <xf numFmtId="0" fontId="4" fillId="5" borderId="32" xfId="0" applyFont="1" applyFill="1" applyBorder="1" applyAlignment="1">
      <alignment horizontal="center" vertical="center"/>
    </xf>
    <xf numFmtId="0" fontId="13" fillId="41" borderId="54" xfId="0" applyFont="1" applyFill="1" applyBorder="1" applyAlignment="1">
      <alignment horizontal="center" vertical="center" wrapText="1"/>
    </xf>
    <xf numFmtId="0" fontId="13" fillId="41" borderId="50" xfId="0" applyFont="1" applyFill="1" applyBorder="1" applyAlignment="1">
      <alignment horizontal="center" vertical="center" wrapText="1"/>
    </xf>
    <xf numFmtId="0" fontId="13" fillId="40" borderId="54" xfId="0" applyFont="1" applyFill="1" applyBorder="1" applyAlignment="1">
      <alignment horizontal="center" vertical="center"/>
    </xf>
    <xf numFmtId="0" fontId="13" fillId="40" borderId="50" xfId="0" applyFont="1" applyFill="1" applyBorder="1" applyAlignment="1">
      <alignment horizontal="center" vertical="center"/>
    </xf>
    <xf numFmtId="0" fontId="13" fillId="16" borderId="54" xfId="0" applyFont="1" applyFill="1" applyBorder="1" applyAlignment="1">
      <alignment horizontal="center" vertical="center" wrapText="1"/>
    </xf>
    <xf numFmtId="0" fontId="13" fillId="16" borderId="34" xfId="0" applyFont="1" applyFill="1" applyBorder="1" applyAlignment="1">
      <alignment horizontal="center" vertical="center" wrapText="1"/>
    </xf>
    <xf numFmtId="0" fontId="13" fillId="16" borderId="50" xfId="0" applyFont="1" applyFill="1" applyBorder="1" applyAlignment="1">
      <alignment horizontal="center" vertical="center" wrapText="1"/>
    </xf>
    <xf numFmtId="0" fontId="9" fillId="5" borderId="54" xfId="0" applyFont="1" applyFill="1" applyBorder="1" applyAlignment="1">
      <alignment horizontal="center" vertical="center" wrapText="1"/>
    </xf>
    <xf numFmtId="0" fontId="9" fillId="5" borderId="53" xfId="0" applyFont="1" applyFill="1" applyBorder="1" applyAlignment="1">
      <alignment horizontal="center" vertical="center" wrapText="1"/>
    </xf>
    <xf numFmtId="0" fontId="13" fillId="34" borderId="26" xfId="0" applyFont="1" applyFill="1" applyBorder="1" applyAlignment="1">
      <alignment horizontal="center" vertical="center"/>
    </xf>
    <xf numFmtId="0" fontId="13" fillId="34" borderId="7" xfId="0" applyFont="1" applyFill="1" applyBorder="1" applyAlignment="1">
      <alignment horizontal="center" vertical="center"/>
    </xf>
    <xf numFmtId="0" fontId="13" fillId="35" borderId="54" xfId="0" applyFont="1" applyFill="1" applyBorder="1" applyAlignment="1">
      <alignment horizontal="center" vertical="center" wrapText="1"/>
    </xf>
    <xf numFmtId="0" fontId="13" fillId="35" borderId="68" xfId="0" applyFont="1" applyFill="1" applyBorder="1" applyAlignment="1">
      <alignment horizontal="center" vertical="center" wrapText="1"/>
    </xf>
    <xf numFmtId="0" fontId="13" fillId="32" borderId="36" xfId="0" applyFont="1" applyFill="1" applyBorder="1" applyAlignment="1">
      <alignment horizontal="center" vertical="center"/>
    </xf>
    <xf numFmtId="0" fontId="13" fillId="32" borderId="23" xfId="0" applyFont="1" applyFill="1" applyBorder="1" applyAlignment="1">
      <alignment horizontal="center" vertical="center"/>
    </xf>
    <xf numFmtId="0" fontId="1" fillId="5" borderId="56" xfId="0" applyFont="1" applyFill="1" applyBorder="1" applyAlignment="1">
      <alignment horizontal="center" vertical="center" wrapText="1"/>
    </xf>
    <xf numFmtId="0" fontId="16" fillId="14" borderId="9" xfId="0" applyFont="1" applyFill="1" applyBorder="1" applyAlignment="1">
      <alignment horizontal="center" vertical="center"/>
    </xf>
    <xf numFmtId="0" fontId="16" fillId="14" borderId="39" xfId="0" applyFont="1" applyFill="1" applyBorder="1" applyAlignment="1">
      <alignment horizontal="center" vertical="center"/>
    </xf>
    <xf numFmtId="0" fontId="16" fillId="19" borderId="78" xfId="0" applyFont="1" applyFill="1" applyBorder="1" applyAlignment="1">
      <alignment horizontal="center" vertical="center"/>
    </xf>
    <xf numFmtId="0" fontId="16" fillId="19" borderId="40" xfId="0" applyFont="1" applyFill="1" applyBorder="1" applyAlignment="1">
      <alignment horizontal="center" vertical="center"/>
    </xf>
    <xf numFmtId="0" fontId="16" fillId="5" borderId="52" xfId="0" applyFont="1" applyFill="1" applyBorder="1" applyAlignment="1">
      <alignment horizontal="left" vertical="center"/>
    </xf>
    <xf numFmtId="0" fontId="16" fillId="5" borderId="35" xfId="0" applyFont="1" applyFill="1" applyBorder="1" applyAlignment="1">
      <alignment horizontal="left" vertical="center"/>
    </xf>
    <xf numFmtId="0" fontId="9" fillId="5" borderId="33" xfId="0" applyFont="1" applyFill="1" applyBorder="1" applyAlignment="1">
      <alignment horizontal="left" vertical="center"/>
    </xf>
    <xf numFmtId="0" fontId="9" fillId="5" borderId="32" xfId="0" applyFont="1" applyFill="1" applyBorder="1" applyAlignment="1">
      <alignment horizontal="left" vertical="center"/>
    </xf>
    <xf numFmtId="44" fontId="13" fillId="24" borderId="54" xfId="0" applyNumberFormat="1" applyFont="1" applyFill="1" applyBorder="1" applyAlignment="1">
      <alignment horizontal="center" vertical="center" wrapText="1"/>
    </xf>
    <xf numFmtId="44" fontId="13" fillId="24" borderId="34" xfId="0" applyNumberFormat="1" applyFont="1" applyFill="1" applyBorder="1" applyAlignment="1">
      <alignment horizontal="center" vertical="center" wrapText="1"/>
    </xf>
    <xf numFmtId="0" fontId="13" fillId="16" borderId="53" xfId="0" applyFont="1" applyFill="1" applyBorder="1" applyAlignment="1">
      <alignment horizontal="center" vertical="center" wrapText="1"/>
    </xf>
    <xf numFmtId="0" fontId="13" fillId="34" borderId="76" xfId="0" applyFont="1" applyFill="1" applyBorder="1" applyAlignment="1">
      <alignment horizontal="center" vertical="center" wrapText="1"/>
    </xf>
    <xf numFmtId="0" fontId="13" fillId="34" borderId="82" xfId="0" applyFont="1" applyFill="1" applyBorder="1" applyAlignment="1">
      <alignment horizontal="center" vertical="center" wrapText="1"/>
    </xf>
    <xf numFmtId="44" fontId="13" fillId="11" borderId="27" xfId="0" applyNumberFormat="1" applyFont="1" applyFill="1" applyBorder="1" applyAlignment="1">
      <alignment horizontal="center" vertical="center" wrapText="1"/>
    </xf>
    <xf numFmtId="44" fontId="13" fillId="11" borderId="11" xfId="0" applyNumberFormat="1" applyFont="1" applyFill="1" applyBorder="1" applyAlignment="1">
      <alignment horizontal="center" vertical="center" wrapText="1"/>
    </xf>
    <xf numFmtId="0" fontId="13" fillId="30" borderId="43" xfId="0" applyFont="1" applyFill="1" applyBorder="1" applyAlignment="1">
      <alignment horizontal="center" vertical="center" wrapText="1"/>
    </xf>
    <xf numFmtId="0" fontId="13" fillId="30" borderId="71" xfId="0" applyFont="1" applyFill="1" applyBorder="1" applyAlignment="1">
      <alignment horizontal="center" vertical="center" wrapText="1"/>
    </xf>
    <xf numFmtId="0" fontId="13" fillId="16" borderId="36" xfId="0" applyFont="1" applyFill="1" applyBorder="1" applyAlignment="1">
      <alignment horizontal="center" vertical="center"/>
    </xf>
    <xf numFmtId="0" fontId="13" fillId="16" borderId="42" xfId="0" applyFont="1" applyFill="1" applyBorder="1" applyAlignment="1">
      <alignment horizontal="center" vertical="center"/>
    </xf>
    <xf numFmtId="0" fontId="13" fillId="15" borderId="33" xfId="0" applyFont="1" applyFill="1" applyBorder="1" applyAlignment="1">
      <alignment horizontal="center" vertical="center" wrapText="1"/>
    </xf>
    <xf numFmtId="0" fontId="13" fillId="15" borderId="32" xfId="0" applyFont="1" applyFill="1" applyBorder="1" applyAlignment="1">
      <alignment horizontal="center" vertical="center" wrapText="1"/>
    </xf>
    <xf numFmtId="0" fontId="13" fillId="14" borderId="80" xfId="0" applyFont="1" applyFill="1" applyBorder="1" applyAlignment="1">
      <alignment horizontal="center" vertical="center"/>
    </xf>
    <xf numFmtId="0" fontId="13" fillId="14" borderId="81" xfId="0" applyFont="1" applyFill="1" applyBorder="1" applyAlignment="1">
      <alignment horizontal="center" vertical="center"/>
    </xf>
    <xf numFmtId="0" fontId="9" fillId="5" borderId="54" xfId="0" applyFont="1" applyFill="1" applyBorder="1" applyAlignment="1">
      <alignment horizontal="left" vertical="center" wrapText="1"/>
    </xf>
    <xf numFmtId="0" fontId="9" fillId="5" borderId="50" xfId="0" applyFont="1" applyFill="1" applyBorder="1" applyAlignment="1">
      <alignment horizontal="left" vertical="center" wrapText="1"/>
    </xf>
    <xf numFmtId="0" fontId="13" fillId="43" borderId="54" xfId="0" applyFont="1" applyFill="1" applyBorder="1" applyAlignment="1">
      <alignment horizontal="center" vertical="center"/>
    </xf>
    <xf numFmtId="0" fontId="13" fillId="43" borderId="6" xfId="0" applyFont="1" applyFill="1" applyBorder="1" applyAlignment="1">
      <alignment horizontal="center" vertical="center"/>
    </xf>
    <xf numFmtId="0" fontId="9" fillId="22" borderId="64" xfId="0" applyFont="1" applyFill="1" applyBorder="1" applyAlignment="1">
      <alignment horizontal="center" vertical="center"/>
    </xf>
    <xf numFmtId="0" fontId="9" fillId="22" borderId="14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/>
    </xf>
    <xf numFmtId="0" fontId="5" fillId="6" borderId="32" xfId="0" applyFont="1" applyFill="1" applyBorder="1" applyAlignment="1">
      <alignment horizontal="center" vertical="center"/>
    </xf>
    <xf numFmtId="0" fontId="9" fillId="44" borderId="52" xfId="0" applyFont="1" applyFill="1" applyBorder="1" applyAlignment="1">
      <alignment horizontal="center" vertical="center"/>
    </xf>
    <xf numFmtId="0" fontId="9" fillId="44" borderId="6" xfId="0" applyFont="1" applyFill="1" applyBorder="1" applyAlignment="1">
      <alignment horizontal="center" vertical="center"/>
    </xf>
    <xf numFmtId="0" fontId="9" fillId="44" borderId="54" xfId="0" applyFont="1" applyFill="1" applyBorder="1" applyAlignment="1">
      <alignment horizontal="center" vertical="center"/>
    </xf>
    <xf numFmtId="0" fontId="9" fillId="44" borderId="50" xfId="0" applyFont="1" applyFill="1" applyBorder="1" applyAlignment="1">
      <alignment horizontal="center" vertical="center"/>
    </xf>
    <xf numFmtId="0" fontId="9" fillId="10" borderId="54" xfId="0" applyFont="1" applyFill="1" applyBorder="1" applyAlignment="1">
      <alignment horizontal="center" vertical="center"/>
    </xf>
    <xf numFmtId="0" fontId="9" fillId="10" borderId="50" xfId="0" applyFont="1" applyFill="1" applyBorder="1" applyAlignment="1">
      <alignment horizontal="center" vertical="center"/>
    </xf>
    <xf numFmtId="0" fontId="9" fillId="6" borderId="54" xfId="0" applyFont="1" applyFill="1" applyBorder="1" applyAlignment="1">
      <alignment horizontal="left" vertical="center" wrapText="1"/>
    </xf>
    <xf numFmtId="0" fontId="9" fillId="6" borderId="50" xfId="0" applyFont="1" applyFill="1" applyBorder="1" applyAlignment="1">
      <alignment horizontal="left" vertical="center" wrapText="1"/>
    </xf>
    <xf numFmtId="0" fontId="13" fillId="9" borderId="52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center" vertical="center" wrapText="1"/>
    </xf>
    <xf numFmtId="0" fontId="13" fillId="16" borderId="54" xfId="0" applyFont="1" applyFill="1" applyBorder="1" applyAlignment="1">
      <alignment horizontal="center" vertical="center"/>
    </xf>
    <xf numFmtId="0" fontId="13" fillId="16" borderId="50" xfId="0" applyFont="1" applyFill="1" applyBorder="1" applyAlignment="1">
      <alignment horizontal="center" vertical="center"/>
    </xf>
    <xf numFmtId="0" fontId="13" fillId="34" borderId="54" xfId="0" applyFont="1" applyFill="1" applyBorder="1" applyAlignment="1">
      <alignment horizontal="center" vertical="center"/>
    </xf>
    <xf numFmtId="0" fontId="13" fillId="34" borderId="50" xfId="0" applyFont="1" applyFill="1" applyBorder="1" applyAlignment="1">
      <alignment horizontal="center" vertical="center"/>
    </xf>
    <xf numFmtId="0" fontId="13" fillId="23" borderId="78" xfId="0" applyFont="1" applyFill="1" applyBorder="1" applyAlignment="1">
      <alignment horizontal="center" vertical="center"/>
    </xf>
    <xf numFmtId="0" fontId="13" fillId="23" borderId="79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 wrapText="1"/>
    </xf>
    <xf numFmtId="0" fontId="5" fillId="6" borderId="32" xfId="0" applyFont="1" applyFill="1" applyBorder="1" applyAlignment="1">
      <alignment horizontal="center" vertical="center" wrapText="1"/>
    </xf>
    <xf numFmtId="0" fontId="9" fillId="28" borderId="26" xfId="0" applyFont="1" applyFill="1" applyBorder="1" applyAlignment="1">
      <alignment horizontal="center" vertical="center" wrapText="1"/>
    </xf>
    <xf numFmtId="0" fontId="9" fillId="28" borderId="42" xfId="0" applyFont="1" applyFill="1" applyBorder="1" applyAlignment="1">
      <alignment horizontal="center" vertical="center" wrapText="1"/>
    </xf>
    <xf numFmtId="167" fontId="13" fillId="27" borderId="19" xfId="0" applyNumberFormat="1" applyFont="1" applyFill="1" applyBorder="1" applyAlignment="1">
      <alignment horizontal="left" vertical="center"/>
    </xf>
    <xf numFmtId="167" fontId="13" fillId="27" borderId="22" xfId="0" applyNumberFormat="1" applyFont="1" applyFill="1" applyBorder="1" applyAlignment="1">
      <alignment horizontal="left" vertical="center"/>
    </xf>
    <xf numFmtId="0" fontId="9" fillId="28" borderId="54" xfId="0" applyFont="1" applyFill="1" applyBorder="1" applyAlignment="1">
      <alignment horizontal="center" vertical="center" wrapText="1"/>
    </xf>
    <xf numFmtId="0" fontId="9" fillId="28" borderId="6" xfId="0" applyFont="1" applyFill="1" applyBorder="1" applyAlignment="1">
      <alignment horizontal="center" vertical="center" wrapText="1"/>
    </xf>
    <xf numFmtId="0" fontId="9" fillId="6" borderId="54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13" fillId="35" borderId="52" xfId="0" applyFont="1" applyFill="1" applyBorder="1" applyAlignment="1">
      <alignment horizontal="center" vertical="center"/>
    </xf>
    <xf numFmtId="0" fontId="13" fillId="35" borderId="6" xfId="0" applyFont="1" applyFill="1" applyBorder="1" applyAlignment="1">
      <alignment horizontal="center" vertical="center"/>
    </xf>
    <xf numFmtId="0" fontId="13" fillId="54" borderId="54" xfId="0" applyFont="1" applyFill="1" applyBorder="1" applyAlignment="1">
      <alignment horizontal="center" vertical="center" wrapText="1"/>
    </xf>
    <xf numFmtId="0" fontId="13" fillId="54" borderId="6" xfId="0" applyFont="1" applyFill="1" applyBorder="1" applyAlignment="1">
      <alignment horizontal="center" vertical="center" wrapText="1"/>
    </xf>
    <xf numFmtId="0" fontId="13" fillId="35" borderId="36" xfId="0" applyFont="1" applyFill="1" applyBorder="1" applyAlignment="1">
      <alignment horizontal="center" vertical="center"/>
    </xf>
    <xf numFmtId="0" fontId="13" fillId="35" borderId="42" xfId="0" applyFont="1" applyFill="1" applyBorder="1" applyAlignment="1">
      <alignment horizontal="center" vertical="center"/>
    </xf>
    <xf numFmtId="0" fontId="13" fillId="28" borderId="54" xfId="0" applyFont="1" applyFill="1" applyBorder="1" applyAlignment="1">
      <alignment horizontal="center" vertical="center" wrapText="1"/>
    </xf>
    <xf numFmtId="0" fontId="13" fillId="28" borderId="34" xfId="0" applyFont="1" applyFill="1" applyBorder="1" applyAlignment="1">
      <alignment horizontal="center" vertical="center" wrapText="1"/>
    </xf>
    <xf numFmtId="0" fontId="9" fillId="54" borderId="54" xfId="0" applyFont="1" applyFill="1" applyBorder="1" applyAlignment="1">
      <alignment horizontal="center" vertical="center" wrapText="1"/>
    </xf>
    <xf numFmtId="0" fontId="9" fillId="54" borderId="6" xfId="0" applyFont="1" applyFill="1" applyBorder="1" applyAlignment="1">
      <alignment horizontal="center" vertical="center" wrapText="1"/>
    </xf>
    <xf numFmtId="3" fontId="2" fillId="6" borderId="9" xfId="0" applyNumberFormat="1" applyFont="1" applyFill="1" applyBorder="1" applyAlignment="1">
      <alignment horizontal="center" vertical="center" wrapText="1"/>
    </xf>
    <xf numFmtId="3" fontId="2" fillId="6" borderId="39" xfId="0" applyNumberFormat="1" applyFont="1" applyFill="1" applyBorder="1" applyAlignment="1">
      <alignment horizontal="center" vertical="center" wrapText="1"/>
    </xf>
    <xf numFmtId="3" fontId="2" fillId="6" borderId="73" xfId="0" applyNumberFormat="1" applyFont="1" applyFill="1" applyBorder="1" applyAlignment="1">
      <alignment horizontal="left" vertical="center"/>
    </xf>
    <xf numFmtId="3" fontId="2" fillId="6" borderId="74" xfId="0" applyNumberFormat="1" applyFont="1" applyFill="1" applyBorder="1" applyAlignment="1">
      <alignment horizontal="left" vertical="center"/>
    </xf>
    <xf numFmtId="0" fontId="9" fillId="5" borderId="76" xfId="0" applyFont="1" applyFill="1" applyBorder="1" applyAlignment="1">
      <alignment horizontal="center" vertical="center" wrapText="1"/>
    </xf>
    <xf numFmtId="0" fontId="9" fillId="5" borderId="82" xfId="0" applyFont="1" applyFill="1" applyBorder="1" applyAlignment="1">
      <alignment horizontal="center" vertical="center" wrapText="1"/>
    </xf>
    <xf numFmtId="164" fontId="13" fillId="22" borderId="80" xfId="0" applyNumberFormat="1" applyFont="1" applyFill="1" applyBorder="1" applyAlignment="1">
      <alignment horizontal="center" vertical="center"/>
    </xf>
    <xf numFmtId="164" fontId="13" fillId="22" borderId="72" xfId="0" applyNumberFormat="1" applyFont="1" applyFill="1" applyBorder="1" applyAlignment="1">
      <alignment horizontal="center" vertical="center"/>
    </xf>
    <xf numFmtId="0" fontId="13" fillId="32" borderId="64" xfId="0" applyFont="1" applyFill="1" applyBorder="1" applyAlignment="1">
      <alignment horizontal="center" vertical="center"/>
    </xf>
    <xf numFmtId="0" fontId="13" fillId="32" borderId="69" xfId="0" applyFont="1" applyFill="1" applyBorder="1" applyAlignment="1">
      <alignment horizontal="center" vertical="center"/>
    </xf>
    <xf numFmtId="0" fontId="13" fillId="34" borderId="43" xfId="0" applyFont="1" applyFill="1" applyBorder="1" applyAlignment="1">
      <alignment horizontal="center" vertical="center"/>
    </xf>
    <xf numFmtId="0" fontId="13" fillId="34" borderId="71" xfId="0" applyFont="1" applyFill="1" applyBorder="1" applyAlignment="1">
      <alignment horizontal="center" vertical="center"/>
    </xf>
    <xf numFmtId="0" fontId="13" fillId="35" borderId="34" xfId="0" applyFont="1" applyFill="1" applyBorder="1" applyAlignment="1">
      <alignment horizontal="center" vertical="center" wrapText="1"/>
    </xf>
    <xf numFmtId="3" fontId="16" fillId="25" borderId="80" xfId="0" applyNumberFormat="1" applyFont="1" applyFill="1" applyBorder="1" applyAlignment="1">
      <alignment horizontal="center" vertical="center"/>
    </xf>
    <xf numFmtId="3" fontId="16" fillId="25" borderId="72" xfId="0" applyNumberFormat="1" applyFont="1" applyFill="1" applyBorder="1" applyAlignment="1">
      <alignment horizontal="center" vertical="center"/>
    </xf>
    <xf numFmtId="3" fontId="16" fillId="26" borderId="80" xfId="0" applyNumberFormat="1" applyFont="1" applyFill="1" applyBorder="1" applyAlignment="1">
      <alignment horizontal="center" vertical="center"/>
    </xf>
    <xf numFmtId="3" fontId="16" fillId="26" borderId="72" xfId="0" applyNumberFormat="1" applyFont="1" applyFill="1" applyBorder="1" applyAlignment="1">
      <alignment horizontal="center" vertical="center"/>
    </xf>
    <xf numFmtId="3" fontId="16" fillId="32" borderId="27" xfId="0" applyNumberFormat="1" applyFont="1" applyFill="1" applyBorder="1" applyAlignment="1">
      <alignment horizontal="center" vertical="center"/>
    </xf>
    <xf numFmtId="3" fontId="16" fillId="32" borderId="11" xfId="0" applyNumberFormat="1" applyFont="1" applyFill="1" applyBorder="1" applyAlignment="1">
      <alignment horizontal="center" vertical="center"/>
    </xf>
    <xf numFmtId="3" fontId="16" fillId="22" borderId="76" xfId="0" applyNumberFormat="1" applyFont="1" applyFill="1" applyBorder="1" applyAlignment="1">
      <alignment horizontal="center" vertical="center"/>
    </xf>
    <xf numFmtId="3" fontId="16" fillId="22" borderId="82" xfId="0" applyNumberFormat="1" applyFont="1" applyFill="1" applyBorder="1" applyAlignment="1">
      <alignment horizontal="center" vertical="center"/>
    </xf>
    <xf numFmtId="3" fontId="2" fillId="5" borderId="78" xfId="0" applyNumberFormat="1" applyFont="1" applyFill="1" applyBorder="1" applyAlignment="1">
      <alignment horizontal="left" vertical="center"/>
    </xf>
    <xf numFmtId="3" fontId="2" fillId="5" borderId="40" xfId="0" applyNumberFormat="1" applyFont="1" applyFill="1" applyBorder="1" applyAlignment="1">
      <alignment horizontal="left" vertical="center"/>
    </xf>
    <xf numFmtId="0" fontId="13" fillId="34" borderId="80" xfId="0" applyFont="1" applyFill="1" applyBorder="1" applyAlignment="1">
      <alignment horizontal="center" vertical="center"/>
    </xf>
    <xf numFmtId="0" fontId="13" fillId="34" borderId="83" xfId="0" applyFont="1" applyFill="1" applyBorder="1" applyAlignment="1">
      <alignment horizontal="center" vertical="center"/>
    </xf>
    <xf numFmtId="0" fontId="13" fillId="48" borderId="52" xfId="0" applyFont="1" applyFill="1" applyBorder="1" applyAlignment="1">
      <alignment horizontal="center" vertical="center"/>
    </xf>
    <xf numFmtId="0" fontId="13" fillId="48" borderId="35" xfId="0" applyFont="1" applyFill="1" applyBorder="1" applyAlignment="1">
      <alignment horizontal="center" vertical="center"/>
    </xf>
    <xf numFmtId="0" fontId="9" fillId="6" borderId="52" xfId="0" applyFont="1" applyFill="1" applyBorder="1" applyAlignment="1">
      <alignment horizontal="center" vertical="center"/>
    </xf>
    <xf numFmtId="0" fontId="9" fillId="6" borderId="35" xfId="0" applyFont="1" applyFill="1" applyBorder="1" applyAlignment="1">
      <alignment horizontal="center" vertical="center"/>
    </xf>
    <xf numFmtId="0" fontId="13" fillId="25" borderId="52" xfId="0" applyFont="1" applyFill="1" applyBorder="1" applyAlignment="1">
      <alignment horizontal="center" vertical="center"/>
    </xf>
    <xf numFmtId="0" fontId="13" fillId="25" borderId="35" xfId="0" applyFont="1" applyFill="1" applyBorder="1" applyAlignment="1">
      <alignment horizontal="center" vertical="center"/>
    </xf>
    <xf numFmtId="0" fontId="9" fillId="16" borderId="52" xfId="0" applyFont="1" applyFill="1" applyBorder="1" applyAlignment="1">
      <alignment horizontal="center" vertical="center" wrapText="1"/>
    </xf>
    <xf numFmtId="0" fontId="9" fillId="16" borderId="1" xfId="0" applyFont="1" applyFill="1" applyBorder="1" applyAlignment="1">
      <alignment horizontal="center" vertical="center" wrapText="1"/>
    </xf>
    <xf numFmtId="0" fontId="13" fillId="34" borderId="35" xfId="0" applyFont="1" applyFill="1" applyBorder="1" applyAlignment="1">
      <alignment horizontal="center" vertical="center"/>
    </xf>
    <xf numFmtId="0" fontId="9" fillId="6" borderId="37" xfId="0" applyFont="1" applyFill="1" applyBorder="1" applyAlignment="1">
      <alignment horizontal="center" vertical="center" wrapText="1"/>
    </xf>
    <xf numFmtId="167" fontId="13" fillId="35" borderId="36" xfId="0" applyNumberFormat="1" applyFont="1" applyFill="1" applyBorder="1" applyAlignment="1">
      <alignment horizontal="center" vertical="center" wrapText="1"/>
    </xf>
    <xf numFmtId="167" fontId="13" fillId="35" borderId="42" xfId="0" applyNumberFormat="1" applyFont="1" applyFill="1" applyBorder="1" applyAlignment="1">
      <alignment horizontal="center" vertical="center" wrapText="1"/>
    </xf>
    <xf numFmtId="0" fontId="13" fillId="32" borderId="35" xfId="0" applyFont="1" applyFill="1" applyBorder="1" applyAlignment="1">
      <alignment horizontal="center" vertical="center"/>
    </xf>
    <xf numFmtId="0" fontId="13" fillId="22" borderId="52" xfId="0" applyFont="1" applyFill="1" applyBorder="1" applyAlignment="1">
      <alignment horizontal="center" vertical="center"/>
    </xf>
    <xf numFmtId="0" fontId="13" fillId="22" borderId="35" xfId="0" applyFont="1" applyFill="1" applyBorder="1" applyAlignment="1">
      <alignment horizontal="center" vertical="center"/>
    </xf>
    <xf numFmtId="0" fontId="5" fillId="5" borderId="52" xfId="0" applyFont="1" applyFill="1" applyBorder="1" applyAlignment="1">
      <alignment horizontal="center" vertical="center"/>
    </xf>
    <xf numFmtId="0" fontId="5" fillId="5" borderId="35" xfId="0" applyFont="1" applyFill="1" applyBorder="1" applyAlignment="1">
      <alignment horizontal="center" vertical="center"/>
    </xf>
    <xf numFmtId="0" fontId="9" fillId="4" borderId="58" xfId="0" applyFont="1" applyFill="1" applyBorder="1" applyAlignment="1">
      <alignment horizontal="center" vertical="center" wrapText="1"/>
    </xf>
    <xf numFmtId="0" fontId="9" fillId="4" borderId="81" xfId="0" applyFont="1" applyFill="1" applyBorder="1" applyAlignment="1">
      <alignment horizontal="center" vertical="center" wrapText="1"/>
    </xf>
    <xf numFmtId="0" fontId="9" fillId="47" borderId="58" xfId="0" applyFont="1" applyFill="1" applyBorder="1" applyAlignment="1">
      <alignment horizontal="center" vertical="center" wrapText="1"/>
    </xf>
    <xf numFmtId="0" fontId="9" fillId="47" borderId="72" xfId="0" applyFont="1" applyFill="1" applyBorder="1" applyAlignment="1">
      <alignment horizontal="center" vertical="center" wrapText="1"/>
    </xf>
    <xf numFmtId="43" fontId="0" fillId="3" borderId="8" xfId="0" applyNumberFormat="1" applyFill="1" applyBorder="1" applyAlignment="1">
      <alignment horizontal="center" vertical="center"/>
    </xf>
    <xf numFmtId="43" fontId="0" fillId="3" borderId="13" xfId="0" applyNumberFormat="1" applyFill="1" applyBorder="1" applyAlignment="1">
      <alignment horizontal="center" vertical="center"/>
    </xf>
    <xf numFmtId="0" fontId="0" fillId="3" borderId="26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0" fillId="3" borderId="27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0" borderId="54" xfId="0" applyBorder="1" applyAlignment="1">
      <alignment horizontal="left"/>
    </xf>
    <xf numFmtId="0" fontId="0" fillId="0" borderId="50" xfId="0" applyBorder="1" applyAlignment="1">
      <alignment horizontal="left"/>
    </xf>
    <xf numFmtId="0" fontId="9" fillId="5" borderId="58" xfId="0" applyFont="1" applyFill="1" applyBorder="1" applyAlignment="1">
      <alignment horizontal="center" vertical="center" wrapText="1"/>
    </xf>
    <xf numFmtId="0" fontId="9" fillId="5" borderId="72" xfId="0" applyFont="1" applyFill="1" applyBorder="1" applyAlignment="1">
      <alignment horizontal="center" vertical="center" wrapText="1"/>
    </xf>
    <xf numFmtId="0" fontId="4" fillId="46" borderId="54" xfId="0" applyFont="1" applyFill="1" applyBorder="1" applyAlignment="1">
      <alignment horizontal="center"/>
    </xf>
    <xf numFmtId="0" fontId="4" fillId="46" borderId="50" xfId="0" applyFont="1" applyFill="1" applyBorder="1" applyAlignment="1">
      <alignment horizontal="center"/>
    </xf>
    <xf numFmtId="0" fontId="2" fillId="6" borderId="52" xfId="0" applyFont="1" applyFill="1" applyBorder="1" applyAlignment="1">
      <alignment horizontal="center" vertical="center" wrapText="1"/>
    </xf>
    <xf numFmtId="0" fontId="2" fillId="6" borderId="35" xfId="0" applyFont="1" applyFill="1" applyBorder="1" applyAlignment="1">
      <alignment horizontal="center" vertical="center" wrapText="1"/>
    </xf>
    <xf numFmtId="0" fontId="16" fillId="48" borderId="28" xfId="0" applyFont="1" applyFill="1" applyBorder="1" applyAlignment="1">
      <alignment horizontal="center" vertical="center"/>
    </xf>
    <xf numFmtId="0" fontId="16" fillId="48" borderId="29" xfId="0" applyFont="1" applyFill="1" applyBorder="1" applyAlignment="1">
      <alignment horizontal="center" vertical="center"/>
    </xf>
    <xf numFmtId="0" fontId="2" fillId="6" borderId="52" xfId="0" applyFont="1" applyFill="1" applyBorder="1" applyAlignment="1">
      <alignment horizontal="center" vertical="center"/>
    </xf>
    <xf numFmtId="0" fontId="2" fillId="6" borderId="35" xfId="0" applyFont="1" applyFill="1" applyBorder="1" applyAlignment="1">
      <alignment horizontal="center" vertical="center"/>
    </xf>
    <xf numFmtId="0" fontId="9" fillId="5" borderId="58" xfId="0" applyFont="1" applyFill="1" applyBorder="1" applyAlignment="1">
      <alignment horizontal="left" vertical="center" wrapText="1"/>
    </xf>
    <xf numFmtId="0" fontId="9" fillId="5" borderId="83" xfId="0" applyFont="1" applyFill="1" applyBorder="1" applyAlignment="1">
      <alignment horizontal="left" vertical="center" wrapText="1"/>
    </xf>
    <xf numFmtId="164" fontId="13" fillId="32" borderId="29" xfId="0" applyNumberFormat="1" applyFont="1" applyFill="1" applyBorder="1" applyAlignment="1">
      <alignment horizontal="center" vertical="center"/>
    </xf>
    <xf numFmtId="0" fontId="13" fillId="22" borderId="56" xfId="0" applyFont="1" applyFill="1" applyBorder="1" applyAlignment="1">
      <alignment horizontal="center" vertical="center"/>
    </xf>
    <xf numFmtId="164" fontId="9" fillId="5" borderId="52" xfId="0" applyNumberFormat="1" applyFont="1" applyFill="1" applyBorder="1" applyAlignment="1">
      <alignment horizontal="left" vertical="center"/>
    </xf>
    <xf numFmtId="164" fontId="9" fillId="5" borderId="35" xfId="0" applyNumberFormat="1" applyFont="1" applyFill="1" applyBorder="1" applyAlignment="1">
      <alignment horizontal="left" vertical="center"/>
    </xf>
    <xf numFmtId="0" fontId="2" fillId="6" borderId="73" xfId="0" applyFont="1" applyFill="1" applyBorder="1" applyAlignment="1">
      <alignment horizontal="left" vertical="center" wrapText="1"/>
    </xf>
    <xf numFmtId="0" fontId="2" fillId="6" borderId="79" xfId="0" applyFont="1" applyFill="1" applyBorder="1" applyAlignment="1">
      <alignment horizontal="left" vertical="center" wrapText="1"/>
    </xf>
    <xf numFmtId="0" fontId="2" fillId="28" borderId="78" xfId="0" applyFont="1" applyFill="1" applyBorder="1" applyAlignment="1">
      <alignment horizontal="left" vertical="center"/>
    </xf>
    <xf numFmtId="0" fontId="2" fillId="28" borderId="79" xfId="0" applyFont="1" applyFill="1" applyBorder="1" applyAlignment="1">
      <alignment horizontal="left" vertical="center"/>
    </xf>
    <xf numFmtId="0" fontId="16" fillId="36" borderId="65" xfId="0" applyFont="1" applyFill="1" applyBorder="1" applyAlignment="1">
      <alignment horizontal="center" vertical="center"/>
    </xf>
    <xf numFmtId="0" fontId="16" fillId="36" borderId="56" xfId="0" applyFont="1" applyFill="1" applyBorder="1" applyAlignment="1">
      <alignment horizontal="center" vertical="center"/>
    </xf>
    <xf numFmtId="0" fontId="2" fillId="28" borderId="26" xfId="0" applyFont="1" applyFill="1" applyBorder="1" applyAlignment="1">
      <alignment horizontal="center" vertical="center" wrapText="1"/>
    </xf>
    <xf numFmtId="0" fontId="2" fillId="28" borderId="68" xfId="0" applyFont="1" applyFill="1" applyBorder="1" applyAlignment="1">
      <alignment horizontal="center" vertical="center" wrapText="1"/>
    </xf>
    <xf numFmtId="0" fontId="16" fillId="34" borderId="19" xfId="0" applyFont="1" applyFill="1" applyBorder="1" applyAlignment="1">
      <alignment horizontal="center" vertical="center"/>
    </xf>
    <xf numFmtId="0" fontId="16" fillId="34" borderId="12" xfId="0" applyFont="1" applyFill="1" applyBorder="1" applyAlignment="1">
      <alignment horizontal="center" vertical="center"/>
    </xf>
    <xf numFmtId="0" fontId="16" fillId="35" borderId="64" xfId="0" applyFont="1" applyFill="1" applyBorder="1" applyAlignment="1">
      <alignment horizontal="center" vertical="center" wrapText="1"/>
    </xf>
    <xf numFmtId="0" fontId="16" fillId="35" borderId="69" xfId="0" applyFont="1" applyFill="1" applyBorder="1" applyAlignment="1">
      <alignment horizontal="center" vertical="center" wrapText="1"/>
    </xf>
    <xf numFmtId="0" fontId="16" fillId="26" borderId="80" xfId="0" applyFont="1" applyFill="1" applyBorder="1" applyAlignment="1">
      <alignment horizontal="center" vertical="center"/>
    </xf>
    <xf numFmtId="0" fontId="16" fillId="26" borderId="72" xfId="0" applyFont="1" applyFill="1" applyBorder="1" applyAlignment="1">
      <alignment horizontal="center" vertical="center"/>
    </xf>
    <xf numFmtId="0" fontId="2" fillId="54" borderId="26" xfId="0" applyFont="1" applyFill="1" applyBorder="1" applyAlignment="1">
      <alignment horizontal="center" vertical="center" wrapText="1"/>
    </xf>
    <xf numFmtId="0" fontId="2" fillId="54" borderId="68" xfId="0" applyFont="1" applyFill="1" applyBorder="1" applyAlignment="1">
      <alignment horizontal="center" vertical="center" wrapText="1"/>
    </xf>
    <xf numFmtId="0" fontId="2" fillId="28" borderId="9" xfId="0" applyFont="1" applyFill="1" applyBorder="1" applyAlignment="1">
      <alignment horizontal="center" vertical="center" wrapText="1"/>
    </xf>
    <xf numFmtId="0" fontId="2" fillId="28" borderId="39" xfId="0" applyFont="1" applyFill="1" applyBorder="1" applyAlignment="1">
      <alignment horizontal="center" vertical="center" wrapText="1"/>
    </xf>
    <xf numFmtId="0" fontId="13" fillId="49" borderId="54" xfId="0" applyFont="1" applyFill="1" applyBorder="1" applyAlignment="1">
      <alignment horizontal="center" vertical="center"/>
    </xf>
    <xf numFmtId="0" fontId="13" fillId="49" borderId="34" xfId="0" applyFont="1" applyFill="1" applyBorder="1" applyAlignment="1">
      <alignment horizontal="center" vertical="center"/>
    </xf>
    <xf numFmtId="0" fontId="13" fillId="49" borderId="53" xfId="0" applyFont="1" applyFill="1" applyBorder="1" applyAlignment="1">
      <alignment horizontal="center" vertical="center"/>
    </xf>
    <xf numFmtId="0" fontId="9" fillId="22" borderId="54" xfId="0" applyFont="1" applyFill="1" applyBorder="1" applyAlignment="1">
      <alignment horizontal="center" vertical="center"/>
    </xf>
    <xf numFmtId="0" fontId="9" fillId="22" borderId="34" xfId="0" applyFont="1" applyFill="1" applyBorder="1" applyAlignment="1">
      <alignment horizontal="center" vertical="center"/>
    </xf>
    <xf numFmtId="0" fontId="9" fillId="22" borderId="53" xfId="0" applyFont="1" applyFill="1" applyBorder="1" applyAlignment="1">
      <alignment horizontal="center" vertical="center"/>
    </xf>
    <xf numFmtId="0" fontId="13" fillId="50" borderId="28" xfId="0" applyFont="1" applyFill="1" applyBorder="1" applyAlignment="1">
      <alignment horizontal="center" vertical="center" wrapText="1"/>
    </xf>
    <xf numFmtId="0" fontId="13" fillId="50" borderId="29" xfId="0" applyFont="1" applyFill="1" applyBorder="1" applyAlignment="1">
      <alignment horizontal="center" vertical="center" wrapText="1"/>
    </xf>
    <xf numFmtId="0" fontId="9" fillId="28" borderId="53" xfId="0" applyFont="1" applyFill="1" applyBorder="1" applyAlignment="1">
      <alignment horizontal="center" vertical="center" wrapText="1"/>
    </xf>
    <xf numFmtId="0" fontId="13" fillId="34" borderId="28" xfId="0" applyFont="1" applyFill="1" applyBorder="1" applyAlignment="1">
      <alignment horizontal="center" vertical="center" wrapText="1"/>
    </xf>
    <xf numFmtId="0" fontId="13" fillId="34" borderId="29" xfId="0" applyFont="1" applyFill="1" applyBorder="1" applyAlignment="1">
      <alignment horizontal="center" vertical="center" wrapText="1"/>
    </xf>
    <xf numFmtId="0" fontId="13" fillId="35" borderId="52" xfId="0" applyFont="1" applyFill="1" applyBorder="1" applyAlignment="1">
      <alignment horizontal="center" vertical="center" wrapText="1"/>
    </xf>
    <xf numFmtId="0" fontId="13" fillId="35" borderId="35" xfId="0" applyFont="1" applyFill="1" applyBorder="1" applyAlignment="1">
      <alignment horizontal="center" vertical="center" wrapText="1"/>
    </xf>
    <xf numFmtId="0" fontId="13" fillId="32" borderId="29" xfId="0" applyFont="1" applyFill="1" applyBorder="1" applyAlignment="1">
      <alignment horizontal="center" vertical="center"/>
    </xf>
    <xf numFmtId="0" fontId="13" fillId="22" borderId="28" xfId="0" applyFont="1" applyFill="1" applyBorder="1" applyAlignment="1">
      <alignment horizontal="center" vertical="center"/>
    </xf>
    <xf numFmtId="0" fontId="13" fillId="22" borderId="29" xfId="0" applyFont="1" applyFill="1" applyBorder="1" applyAlignment="1">
      <alignment horizontal="center" vertical="center"/>
    </xf>
    <xf numFmtId="0" fontId="5" fillId="28" borderId="78" xfId="0" applyFont="1" applyFill="1" applyBorder="1" applyAlignment="1">
      <alignment horizontal="center" vertical="center"/>
    </xf>
    <xf numFmtId="0" fontId="5" fillId="28" borderId="40" xfId="0" applyFont="1" applyFill="1" applyBorder="1" applyAlignment="1">
      <alignment horizontal="center" vertical="center"/>
    </xf>
    <xf numFmtId="0" fontId="4" fillId="6" borderId="33" xfId="0" applyFont="1" applyFill="1" applyBorder="1" applyAlignment="1">
      <alignment horizontal="left" vertical="center"/>
    </xf>
    <xf numFmtId="0" fontId="4" fillId="6" borderId="32" xfId="0" applyFont="1" applyFill="1" applyBorder="1" applyAlignment="1">
      <alignment horizontal="left" vertical="center"/>
    </xf>
    <xf numFmtId="0" fontId="13" fillId="32" borderId="54" xfId="0" applyFont="1" applyFill="1" applyBorder="1" applyAlignment="1">
      <alignment horizontal="center" vertical="center"/>
    </xf>
    <xf numFmtId="0" fontId="13" fillId="32" borderId="53" xfId="0" applyFont="1" applyFill="1" applyBorder="1" applyAlignment="1">
      <alignment horizontal="center" vertical="center"/>
    </xf>
    <xf numFmtId="0" fontId="13" fillId="8" borderId="54" xfId="0" applyFont="1" applyFill="1" applyBorder="1" applyAlignment="1">
      <alignment horizontal="center" vertical="center"/>
    </xf>
    <xf numFmtId="0" fontId="13" fillId="8" borderId="53" xfId="0" applyFont="1" applyFill="1" applyBorder="1" applyAlignment="1">
      <alignment horizontal="center" vertical="center"/>
    </xf>
    <xf numFmtId="0" fontId="13" fillId="32" borderId="84" xfId="0" applyFont="1" applyFill="1" applyBorder="1" applyAlignment="1">
      <alignment horizontal="center" vertical="center"/>
    </xf>
    <xf numFmtId="167" fontId="13" fillId="51" borderId="64" xfId="0" applyNumberFormat="1" applyFont="1" applyFill="1" applyBorder="1" applyAlignment="1">
      <alignment horizontal="center" vertical="center" wrapText="1"/>
    </xf>
    <xf numFmtId="167" fontId="13" fillId="51" borderId="85" xfId="0" applyNumberFormat="1" applyFont="1" applyFill="1" applyBorder="1" applyAlignment="1">
      <alignment horizontal="center" vertical="center" wrapText="1"/>
    </xf>
    <xf numFmtId="0" fontId="13" fillId="48" borderId="43" xfId="0" applyFont="1" applyFill="1" applyBorder="1" applyAlignment="1">
      <alignment horizontal="center" vertical="center" wrapText="1"/>
    </xf>
    <xf numFmtId="0" fontId="13" fillId="48" borderId="71" xfId="0" applyFont="1" applyFill="1" applyBorder="1" applyAlignment="1">
      <alignment horizontal="center" vertical="center" wrapText="1"/>
    </xf>
    <xf numFmtId="0" fontId="13" fillId="34" borderId="6" xfId="0" applyFont="1" applyFill="1" applyBorder="1" applyAlignment="1">
      <alignment horizontal="center" vertical="center"/>
    </xf>
    <xf numFmtId="0" fontId="13" fillId="35" borderId="78" xfId="0" applyFont="1" applyFill="1" applyBorder="1" applyAlignment="1">
      <alignment horizontal="center" vertical="center" wrapText="1"/>
    </xf>
    <xf numFmtId="0" fontId="13" fillId="35" borderId="79" xfId="0" applyFont="1" applyFill="1" applyBorder="1" applyAlignment="1">
      <alignment horizontal="center" vertical="center" wrapText="1"/>
    </xf>
    <xf numFmtId="0" fontId="13" fillId="32" borderId="80" xfId="0" applyFont="1" applyFill="1" applyBorder="1" applyAlignment="1">
      <alignment horizontal="center" vertical="center"/>
    </xf>
    <xf numFmtId="0" fontId="13" fillId="32" borderId="81" xfId="0" applyFont="1" applyFill="1" applyBorder="1" applyAlignment="1">
      <alignment horizontal="center" vertical="center"/>
    </xf>
    <xf numFmtId="0" fontId="9" fillId="5" borderId="78" xfId="0" applyFont="1" applyFill="1" applyBorder="1" applyAlignment="1">
      <alignment horizontal="center" vertical="center"/>
    </xf>
    <xf numFmtId="0" fontId="9" fillId="5" borderId="79" xfId="0" applyFont="1" applyFill="1" applyBorder="1" applyAlignment="1">
      <alignment horizontal="center" vertical="center"/>
    </xf>
    <xf numFmtId="0" fontId="13" fillId="11" borderId="80" xfId="0" applyFont="1" applyFill="1" applyBorder="1" applyAlignment="1">
      <alignment horizontal="center" vertical="center"/>
    </xf>
    <xf numFmtId="0" fontId="13" fillId="11" borderId="72" xfId="0" applyFont="1" applyFill="1" applyBorder="1" applyAlignment="1">
      <alignment horizontal="center" vertical="center"/>
    </xf>
    <xf numFmtId="0" fontId="13" fillId="32" borderId="72" xfId="0" applyFont="1" applyFill="1" applyBorder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AE00"/>
      <rgbColor rgb="00000080"/>
      <rgbColor rgb="00808000"/>
      <rgbColor rgb="00800080"/>
      <rgbColor rgb="0033CC66"/>
      <rgbColor rgb="00C0C0C0"/>
      <rgbColor rgb="00808080"/>
      <rgbColor rgb="009999FF"/>
      <rgbColor rgb="00FF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23FF23"/>
      <rgbColor rgb="00800080"/>
      <rgbColor rgb="00800000"/>
      <rgbColor rgb="00008080"/>
      <rgbColor rgb="000000FF"/>
      <rgbColor rgb="0000DCFF"/>
      <rgbColor rgb="00E6E6E6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CCCC00"/>
      <rgbColor rgb="00FFD320"/>
      <rgbColor rgb="00FF9900"/>
      <rgbColor rgb="00FF6633"/>
      <rgbColor rgb="00666699"/>
      <rgbColor rgb="009999C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29"/>
  <sheetViews>
    <sheetView tabSelected="1" view="pageLayout" zoomScaleNormal="110" workbookViewId="0">
      <selection activeCell="K7" sqref="K7"/>
    </sheetView>
  </sheetViews>
  <sheetFormatPr defaultRowHeight="12.75" x14ac:dyDescent="0.2"/>
  <cols>
    <col min="1" max="1" width="9.140625" style="309"/>
    <col min="2" max="2" width="8.85546875" style="309" customWidth="1"/>
    <col min="3" max="3" width="11.28515625" style="309" customWidth="1"/>
    <col min="4" max="4" width="8.85546875" style="309" customWidth="1"/>
    <col min="5" max="5" width="9.28515625" style="309" customWidth="1"/>
    <col min="6" max="6" width="10" style="309" customWidth="1"/>
    <col min="7" max="7" width="11.28515625" style="309" customWidth="1"/>
    <col min="8" max="8" width="10" style="309" customWidth="1"/>
    <col min="9" max="9" width="12.140625" style="309" customWidth="1"/>
    <col min="10" max="10" width="11.28515625" style="309" customWidth="1"/>
    <col min="11" max="11" width="12.42578125" style="309" customWidth="1"/>
    <col min="12" max="12" width="8.7109375" style="309" customWidth="1"/>
    <col min="13" max="13" width="9.5703125" style="309" customWidth="1"/>
    <col min="14" max="14" width="13.140625" style="309" customWidth="1"/>
    <col min="15" max="16384" width="9.140625" style="309"/>
  </cols>
  <sheetData>
    <row r="1" spans="1:18" ht="22.5" customHeight="1" x14ac:dyDescent="0.25">
      <c r="A1" s="688" t="s">
        <v>633</v>
      </c>
      <c r="B1" s="689"/>
      <c r="C1" s="689"/>
      <c r="D1" s="689"/>
      <c r="E1" s="689"/>
      <c r="F1" s="689"/>
      <c r="G1" s="689"/>
      <c r="H1" s="689"/>
      <c r="I1" s="689"/>
      <c r="J1" s="689"/>
      <c r="K1" s="689"/>
      <c r="L1" s="689"/>
      <c r="M1" s="689"/>
      <c r="N1" s="689"/>
      <c r="O1" s="307"/>
      <c r="P1" s="307"/>
      <c r="Q1" s="307"/>
      <c r="R1" s="308"/>
    </row>
    <row r="2" spans="1:18" ht="40.5" customHeight="1" x14ac:dyDescent="0.3">
      <c r="A2" s="690" t="s">
        <v>544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73"/>
      <c r="P2" s="673"/>
      <c r="Q2" s="673"/>
      <c r="R2" s="673"/>
    </row>
    <row r="3" spans="1:18" ht="15" customHeight="1" thickBot="1" x14ac:dyDescent="0.3">
      <c r="A3" s="310"/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674" t="s">
        <v>88</v>
      </c>
      <c r="N3" s="674"/>
      <c r="O3" s="311"/>
      <c r="P3" s="311"/>
      <c r="Q3" s="311"/>
    </row>
    <row r="4" spans="1:18" ht="13.5" customHeight="1" thickBot="1" x14ac:dyDescent="0.25">
      <c r="A4" s="675" t="s">
        <v>89</v>
      </c>
      <c r="B4" s="676"/>
      <c r="C4" s="681" t="s">
        <v>90</v>
      </c>
      <c r="D4" s="684" t="s">
        <v>91</v>
      </c>
      <c r="E4" s="684"/>
      <c r="F4" s="684"/>
      <c r="G4" s="684"/>
      <c r="H4" s="684"/>
      <c r="I4" s="684"/>
      <c r="J4" s="684"/>
      <c r="K4" s="684"/>
      <c r="L4" s="684"/>
      <c r="M4" s="685"/>
      <c r="N4" s="691" t="s">
        <v>92</v>
      </c>
      <c r="O4" s="311"/>
      <c r="P4" s="311"/>
      <c r="Q4" s="311"/>
    </row>
    <row r="5" spans="1:18" ht="13.5" thickBot="1" x14ac:dyDescent="0.25">
      <c r="A5" s="677"/>
      <c r="B5" s="678"/>
      <c r="C5" s="682"/>
      <c r="D5" s="693" t="s">
        <v>93</v>
      </c>
      <c r="E5" s="694"/>
      <c r="F5" s="695" t="s">
        <v>94</v>
      </c>
      <c r="G5" s="695"/>
      <c r="H5" s="695"/>
      <c r="I5" s="696" t="s">
        <v>72</v>
      </c>
      <c r="J5" s="695" t="s">
        <v>95</v>
      </c>
      <c r="K5" s="695"/>
      <c r="L5" s="698" t="s">
        <v>96</v>
      </c>
      <c r="M5" s="686" t="s">
        <v>97</v>
      </c>
      <c r="N5" s="692"/>
      <c r="O5" s="311"/>
      <c r="P5" s="311"/>
      <c r="Q5" s="311"/>
    </row>
    <row r="6" spans="1:18" ht="53.25" customHeight="1" thickBot="1" x14ac:dyDescent="0.25">
      <c r="A6" s="679"/>
      <c r="B6" s="680"/>
      <c r="C6" s="683"/>
      <c r="D6" s="312" t="s">
        <v>98</v>
      </c>
      <c r="E6" s="313" t="s">
        <v>99</v>
      </c>
      <c r="F6" s="314" t="s">
        <v>100</v>
      </c>
      <c r="G6" s="315" t="s">
        <v>101</v>
      </c>
      <c r="H6" s="316" t="s">
        <v>102</v>
      </c>
      <c r="I6" s="697"/>
      <c r="J6" s="317" t="s">
        <v>103</v>
      </c>
      <c r="K6" s="318" t="s">
        <v>104</v>
      </c>
      <c r="L6" s="699"/>
      <c r="M6" s="687"/>
      <c r="N6" s="692"/>
      <c r="O6" s="311"/>
      <c r="P6" s="311"/>
      <c r="Q6" s="311"/>
    </row>
    <row r="7" spans="1:18" ht="18" customHeight="1" x14ac:dyDescent="0.2">
      <c r="A7" s="663" t="s">
        <v>536</v>
      </c>
      <c r="B7" s="666"/>
      <c r="C7" s="319"/>
      <c r="D7" s="361"/>
      <c r="E7" s="361"/>
      <c r="F7" s="361"/>
      <c r="G7" s="361"/>
      <c r="H7" s="361"/>
      <c r="I7" s="361"/>
      <c r="J7" s="361"/>
      <c r="K7" s="361"/>
      <c r="L7" s="382"/>
      <c r="M7" s="362"/>
      <c r="N7" s="381"/>
      <c r="O7" s="311"/>
      <c r="P7" s="311"/>
      <c r="Q7" s="311"/>
    </row>
    <row r="8" spans="1:18" ht="18" customHeight="1" x14ac:dyDescent="0.2">
      <c r="A8" s="655"/>
      <c r="B8" s="667"/>
      <c r="C8" s="320"/>
      <c r="D8" s="363"/>
      <c r="E8" s="363"/>
      <c r="F8" s="363"/>
      <c r="G8" s="363"/>
      <c r="H8" s="363"/>
      <c r="I8" s="363"/>
      <c r="J8" s="363"/>
      <c r="K8" s="363"/>
      <c r="L8" s="383"/>
      <c r="M8" s="364"/>
      <c r="N8" s="379"/>
      <c r="O8" s="311"/>
      <c r="P8" s="311"/>
      <c r="Q8" s="311"/>
    </row>
    <row r="9" spans="1:18" ht="18" customHeight="1" thickBot="1" x14ac:dyDescent="0.25">
      <c r="A9" s="657"/>
      <c r="B9" s="669"/>
      <c r="C9" s="321" t="s">
        <v>547</v>
      </c>
      <c r="D9" s="365">
        <f>SUM('370000-1'!C11)/1000</f>
        <v>945</v>
      </c>
      <c r="E9" s="365"/>
      <c r="F9" s="365"/>
      <c r="G9" s="365"/>
      <c r="H9" s="365"/>
      <c r="I9" s="365">
        <f>SUM('370000-1'!C13)/1000</f>
        <v>3500</v>
      </c>
      <c r="J9" s="365"/>
      <c r="K9" s="365"/>
      <c r="L9" s="368"/>
      <c r="M9" s="366"/>
      <c r="N9" s="369">
        <f>SUM(D9:M9)</f>
        <v>4445</v>
      </c>
      <c r="O9" s="311"/>
      <c r="P9" s="311"/>
      <c r="Q9" s="311"/>
    </row>
    <row r="10" spans="1:18" ht="18" customHeight="1" x14ac:dyDescent="0.2">
      <c r="A10" s="671" t="s">
        <v>24</v>
      </c>
      <c r="B10" s="672"/>
      <c r="C10" s="319"/>
      <c r="D10" s="361"/>
      <c r="E10" s="361"/>
      <c r="F10" s="361"/>
      <c r="G10" s="361"/>
      <c r="H10" s="361"/>
      <c r="I10" s="361"/>
      <c r="J10" s="361"/>
      <c r="K10" s="361"/>
      <c r="L10" s="382"/>
      <c r="M10" s="362"/>
      <c r="N10" s="381"/>
      <c r="O10" s="311"/>
      <c r="P10" s="311"/>
      <c r="Q10" s="311"/>
    </row>
    <row r="11" spans="1:18" ht="18" customHeight="1" x14ac:dyDescent="0.2">
      <c r="A11" s="655"/>
      <c r="B11" s="667"/>
      <c r="C11" s="320"/>
      <c r="D11" s="363"/>
      <c r="E11" s="363"/>
      <c r="F11" s="363"/>
      <c r="G11" s="363"/>
      <c r="H11" s="363"/>
      <c r="I11" s="363"/>
      <c r="J11" s="363"/>
      <c r="K11" s="363"/>
      <c r="L11" s="383"/>
      <c r="M11" s="364"/>
      <c r="N11" s="379"/>
      <c r="O11" s="311"/>
      <c r="P11" s="311"/>
      <c r="Q11" s="311"/>
    </row>
    <row r="12" spans="1:18" ht="18" customHeight="1" thickBot="1" x14ac:dyDescent="0.25">
      <c r="A12" s="659"/>
      <c r="B12" s="668"/>
      <c r="C12" s="321" t="s">
        <v>573</v>
      </c>
      <c r="D12" s="365">
        <f>SUM('381103-1'!C10)/1000</f>
        <v>0</v>
      </c>
      <c r="E12" s="365"/>
      <c r="F12" s="365"/>
      <c r="G12" s="365"/>
      <c r="H12" s="365"/>
      <c r="I12" s="365"/>
      <c r="J12" s="365"/>
      <c r="K12" s="365"/>
      <c r="L12" s="368"/>
      <c r="M12" s="366"/>
      <c r="N12" s="369">
        <f>SUM(D12:M12)</f>
        <v>0</v>
      </c>
      <c r="O12" s="311"/>
      <c r="P12" s="311"/>
      <c r="Q12" s="311"/>
    </row>
    <row r="13" spans="1:18" ht="18" customHeight="1" x14ac:dyDescent="0.2">
      <c r="A13" s="663" t="s">
        <v>537</v>
      </c>
      <c r="B13" s="666"/>
      <c r="C13" s="319"/>
      <c r="D13" s="361"/>
      <c r="E13" s="361"/>
      <c r="F13" s="361"/>
      <c r="G13" s="361"/>
      <c r="H13" s="361"/>
      <c r="I13" s="361"/>
      <c r="J13" s="361"/>
      <c r="K13" s="361"/>
      <c r="L13" s="382"/>
      <c r="M13" s="362"/>
      <c r="N13" s="381"/>
      <c r="O13" s="311"/>
      <c r="P13" s="311"/>
      <c r="Q13" s="311"/>
    </row>
    <row r="14" spans="1:18" ht="18" customHeight="1" x14ac:dyDescent="0.2">
      <c r="A14" s="655"/>
      <c r="B14" s="667"/>
      <c r="C14" s="320"/>
      <c r="D14" s="363"/>
      <c r="E14" s="363"/>
      <c r="F14" s="363"/>
      <c r="G14" s="363"/>
      <c r="H14" s="363"/>
      <c r="I14" s="363"/>
      <c r="J14" s="363"/>
      <c r="K14" s="363"/>
      <c r="L14" s="383"/>
      <c r="M14" s="364"/>
      <c r="N14" s="379"/>
      <c r="O14" s="311"/>
      <c r="P14" s="311"/>
      <c r="Q14" s="311"/>
    </row>
    <row r="15" spans="1:18" ht="18" customHeight="1" thickBot="1" x14ac:dyDescent="0.25">
      <c r="A15" s="659"/>
      <c r="B15" s="668"/>
      <c r="C15" s="323" t="s">
        <v>573</v>
      </c>
      <c r="D15" s="375"/>
      <c r="E15" s="375"/>
      <c r="F15" s="375"/>
      <c r="G15" s="375"/>
      <c r="H15" s="375"/>
      <c r="I15" s="375"/>
      <c r="J15" s="375"/>
      <c r="K15" s="375"/>
      <c r="L15" s="376"/>
      <c r="M15" s="377"/>
      <c r="N15" s="367">
        <f>SUM(D15:M15)</f>
        <v>0</v>
      </c>
      <c r="O15" s="311"/>
      <c r="P15" s="311"/>
      <c r="Q15" s="311"/>
    </row>
    <row r="16" spans="1:18" ht="18" customHeight="1" x14ac:dyDescent="0.2">
      <c r="A16" s="663" t="s">
        <v>538</v>
      </c>
      <c r="B16" s="666"/>
      <c r="C16" s="319"/>
      <c r="D16" s="361"/>
      <c r="E16" s="361"/>
      <c r="F16" s="361"/>
      <c r="G16" s="361"/>
      <c r="H16" s="361"/>
      <c r="I16" s="361"/>
      <c r="J16" s="361"/>
      <c r="K16" s="361"/>
      <c r="L16" s="382"/>
      <c r="M16" s="362"/>
      <c r="N16" s="381"/>
      <c r="O16" s="311"/>
      <c r="P16" s="311"/>
      <c r="Q16" s="311"/>
    </row>
    <row r="17" spans="1:17" ht="18" customHeight="1" x14ac:dyDescent="0.2">
      <c r="A17" s="655"/>
      <c r="B17" s="667"/>
      <c r="C17" s="320"/>
      <c r="D17" s="363"/>
      <c r="E17" s="363"/>
      <c r="F17" s="363"/>
      <c r="G17" s="363"/>
      <c r="H17" s="363"/>
      <c r="I17" s="363"/>
      <c r="J17" s="363"/>
      <c r="K17" s="363"/>
      <c r="L17" s="383"/>
      <c r="M17" s="364"/>
      <c r="N17" s="379"/>
      <c r="O17" s="311"/>
      <c r="P17" s="311"/>
      <c r="Q17" s="311"/>
    </row>
    <row r="18" spans="1:17" ht="18" customHeight="1" thickBot="1" x14ac:dyDescent="0.25">
      <c r="A18" s="659"/>
      <c r="B18" s="668"/>
      <c r="C18" s="323" t="s">
        <v>573</v>
      </c>
      <c r="D18" s="375"/>
      <c r="E18" s="375">
        <f>'5629121'!C39/1000</f>
        <v>5474.3604000000005</v>
      </c>
      <c r="F18" s="375"/>
      <c r="G18" s="375"/>
      <c r="H18" s="375"/>
      <c r="I18" s="375"/>
      <c r="J18" s="375"/>
      <c r="K18" s="375"/>
      <c r="L18" s="376"/>
      <c r="M18" s="377"/>
      <c r="N18" s="367">
        <f>SUM(D18:M18)</f>
        <v>5474.3604000000005</v>
      </c>
      <c r="O18" s="311"/>
      <c r="P18" s="311"/>
      <c r="Q18" s="311"/>
    </row>
    <row r="19" spans="1:17" ht="18" customHeight="1" x14ac:dyDescent="0.2">
      <c r="A19" s="663" t="s">
        <v>539</v>
      </c>
      <c r="B19" s="662"/>
      <c r="C19" s="389"/>
      <c r="D19" s="361"/>
      <c r="E19" s="361"/>
      <c r="F19" s="361"/>
      <c r="G19" s="361"/>
      <c r="H19" s="361"/>
      <c r="I19" s="361"/>
      <c r="J19" s="361"/>
      <c r="K19" s="361"/>
      <c r="L19" s="382"/>
      <c r="M19" s="362"/>
      <c r="N19" s="381"/>
      <c r="O19" s="311"/>
      <c r="P19" s="311"/>
      <c r="Q19" s="311"/>
    </row>
    <row r="20" spans="1:17" ht="18" customHeight="1" x14ac:dyDescent="0.2">
      <c r="A20" s="655"/>
      <c r="B20" s="656"/>
      <c r="C20" s="390"/>
      <c r="D20" s="363"/>
      <c r="E20" s="363"/>
      <c r="F20" s="363"/>
      <c r="G20" s="363"/>
      <c r="H20" s="363"/>
      <c r="I20" s="363"/>
      <c r="J20" s="363"/>
      <c r="K20" s="363"/>
      <c r="L20" s="383"/>
      <c r="M20" s="364"/>
      <c r="N20" s="379"/>
      <c r="O20" s="311"/>
      <c r="P20" s="311"/>
      <c r="Q20" s="311"/>
    </row>
    <row r="21" spans="1:17" ht="18" customHeight="1" thickBot="1" x14ac:dyDescent="0.25">
      <c r="A21" s="659"/>
      <c r="B21" s="660"/>
      <c r="C21" s="329" t="s">
        <v>547</v>
      </c>
      <c r="D21" s="375"/>
      <c r="E21" s="375">
        <f>'5629131 (4)'!C39/1000</f>
        <v>8050.53</v>
      </c>
      <c r="F21" s="375"/>
      <c r="G21" s="375"/>
      <c r="H21" s="375"/>
      <c r="I21" s="375"/>
      <c r="J21" s="375"/>
      <c r="K21" s="375"/>
      <c r="L21" s="376"/>
      <c r="M21" s="377"/>
      <c r="N21" s="367">
        <f>SUM(D21:M21)</f>
        <v>8050.53</v>
      </c>
      <c r="O21" s="311"/>
      <c r="P21" s="311"/>
      <c r="Q21" s="311"/>
    </row>
    <row r="22" spans="1:17" ht="18" customHeight="1" x14ac:dyDescent="0.2">
      <c r="A22" s="663" t="s">
        <v>156</v>
      </c>
      <c r="B22" s="662"/>
      <c r="C22" s="389"/>
      <c r="D22" s="361"/>
      <c r="E22" s="361"/>
      <c r="F22" s="361"/>
      <c r="G22" s="361"/>
      <c r="H22" s="361"/>
      <c r="I22" s="361"/>
      <c r="J22" s="361"/>
      <c r="K22" s="361"/>
      <c r="L22" s="382"/>
      <c r="M22" s="362"/>
      <c r="N22" s="381"/>
      <c r="O22" s="311"/>
      <c r="P22" s="311"/>
      <c r="Q22" s="311"/>
    </row>
    <row r="23" spans="1:17" ht="18" customHeight="1" x14ac:dyDescent="0.2">
      <c r="A23" s="655"/>
      <c r="B23" s="656"/>
      <c r="C23" s="390"/>
      <c r="D23" s="363"/>
      <c r="E23" s="363"/>
      <c r="F23" s="363"/>
      <c r="G23" s="363"/>
      <c r="H23" s="363"/>
      <c r="I23" s="363"/>
      <c r="J23" s="363"/>
      <c r="K23" s="363"/>
      <c r="L23" s="383"/>
      <c r="M23" s="364"/>
      <c r="N23" s="379"/>
      <c r="O23" s="311"/>
      <c r="P23" s="311"/>
      <c r="Q23" s="311"/>
    </row>
    <row r="24" spans="1:17" ht="18" customHeight="1" thickBot="1" x14ac:dyDescent="0.25">
      <c r="A24" s="659"/>
      <c r="B24" s="660"/>
      <c r="C24" s="329" t="s">
        <v>547</v>
      </c>
      <c r="D24" s="375"/>
      <c r="E24" s="375">
        <f>'5629171 (2)'!C39/1000</f>
        <v>2430.7800000000002</v>
      </c>
      <c r="F24" s="375"/>
      <c r="G24" s="375"/>
      <c r="H24" s="375"/>
      <c r="I24" s="375"/>
      <c r="J24" s="375"/>
      <c r="K24" s="375"/>
      <c r="L24" s="376"/>
      <c r="M24" s="377"/>
      <c r="N24" s="367">
        <f>SUM(D24:M24)</f>
        <v>2430.7800000000002</v>
      </c>
      <c r="O24" s="311"/>
      <c r="P24" s="311"/>
      <c r="Q24" s="311"/>
    </row>
    <row r="25" spans="1:17" ht="18" customHeight="1" x14ac:dyDescent="0.2">
      <c r="A25" s="663" t="s">
        <v>155</v>
      </c>
      <c r="B25" s="662"/>
      <c r="C25" s="389"/>
      <c r="D25" s="363"/>
      <c r="E25" s="363"/>
      <c r="F25" s="363"/>
      <c r="G25" s="363"/>
      <c r="H25" s="363"/>
      <c r="I25" s="363"/>
      <c r="J25" s="363"/>
      <c r="K25" s="363"/>
      <c r="L25" s="383"/>
      <c r="M25" s="364"/>
      <c r="N25" s="381"/>
      <c r="O25" s="311"/>
      <c r="P25" s="311"/>
      <c r="Q25" s="311"/>
    </row>
    <row r="26" spans="1:17" ht="18" customHeight="1" x14ac:dyDescent="0.2">
      <c r="A26" s="655"/>
      <c r="B26" s="656"/>
      <c r="C26" s="390"/>
      <c r="D26" s="363"/>
      <c r="E26" s="363"/>
      <c r="F26" s="363"/>
      <c r="G26" s="363"/>
      <c r="H26" s="363"/>
      <c r="I26" s="363"/>
      <c r="J26" s="363"/>
      <c r="K26" s="363"/>
      <c r="L26" s="383"/>
      <c r="M26" s="364"/>
      <c r="N26" s="379"/>
      <c r="O26" s="311"/>
      <c r="P26" s="311"/>
      <c r="Q26" s="311"/>
    </row>
    <row r="27" spans="1:17" ht="18" customHeight="1" thickBot="1" x14ac:dyDescent="0.25">
      <c r="A27" s="659"/>
      <c r="B27" s="660"/>
      <c r="C27" s="329" t="s">
        <v>547</v>
      </c>
      <c r="D27" s="375"/>
      <c r="E27" s="375">
        <f>SUM('5629191'!C40/1000)</f>
        <v>1717.9831020000001</v>
      </c>
      <c r="F27" s="375"/>
      <c r="G27" s="375"/>
      <c r="H27" s="375"/>
      <c r="I27" s="375"/>
      <c r="J27" s="375"/>
      <c r="K27" s="375"/>
      <c r="L27" s="376"/>
      <c r="M27" s="377"/>
      <c r="N27" s="367">
        <f t="shared" ref="N27" si="0">SUM(D27:M27)</f>
        <v>1717.9831020000001</v>
      </c>
      <c r="O27" s="311"/>
      <c r="P27" s="311"/>
      <c r="Q27" s="311"/>
    </row>
    <row r="28" spans="1:17" ht="18" customHeight="1" x14ac:dyDescent="0.2">
      <c r="A28" s="663" t="s">
        <v>518</v>
      </c>
      <c r="B28" s="662"/>
      <c r="C28" s="389"/>
      <c r="D28" s="361"/>
      <c r="E28" s="361"/>
      <c r="F28" s="361"/>
      <c r="G28" s="361"/>
      <c r="H28" s="361"/>
      <c r="I28" s="361"/>
      <c r="J28" s="361"/>
      <c r="K28" s="361"/>
      <c r="L28" s="382"/>
      <c r="M28" s="382"/>
      <c r="N28" s="381"/>
      <c r="O28" s="311"/>
      <c r="P28" s="311"/>
      <c r="Q28" s="311"/>
    </row>
    <row r="29" spans="1:17" ht="18" customHeight="1" x14ac:dyDescent="0.2">
      <c r="A29" s="655"/>
      <c r="B29" s="656"/>
      <c r="C29" s="390"/>
      <c r="D29" s="363"/>
      <c r="E29" s="363"/>
      <c r="F29" s="363"/>
      <c r="G29" s="363"/>
      <c r="H29" s="363"/>
      <c r="I29" s="363"/>
      <c r="J29" s="363"/>
      <c r="K29" s="363"/>
      <c r="L29" s="383"/>
      <c r="M29" s="383"/>
      <c r="N29" s="379"/>
      <c r="O29" s="311"/>
      <c r="P29" s="311"/>
      <c r="Q29" s="311"/>
    </row>
    <row r="30" spans="1:17" ht="18" customHeight="1" thickBot="1" x14ac:dyDescent="0.25">
      <c r="A30" s="659"/>
      <c r="B30" s="660"/>
      <c r="C30" s="329" t="s">
        <v>547</v>
      </c>
      <c r="D30" s="375"/>
      <c r="E30" s="375"/>
      <c r="F30" s="375"/>
      <c r="G30" s="375"/>
      <c r="H30" s="375"/>
      <c r="I30" s="375">
        <f>SUM('681000-1'!C4)/1000</f>
        <v>10000</v>
      </c>
      <c r="J30" s="375"/>
      <c r="K30" s="375"/>
      <c r="L30" s="376"/>
      <c r="M30" s="376"/>
      <c r="N30" s="367">
        <f t="shared" ref="N30:N57" si="1">SUM(D30:M30)</f>
        <v>10000</v>
      </c>
      <c r="O30" s="311"/>
      <c r="P30" s="311"/>
      <c r="Q30" s="311"/>
    </row>
    <row r="31" spans="1:17" ht="18" customHeight="1" x14ac:dyDescent="0.2">
      <c r="A31" s="663" t="s">
        <v>540</v>
      </c>
      <c r="B31" s="662"/>
      <c r="C31" s="389"/>
      <c r="D31" s="361"/>
      <c r="E31" s="361"/>
      <c r="F31" s="361"/>
      <c r="G31" s="361"/>
      <c r="H31" s="361"/>
      <c r="I31" s="361"/>
      <c r="J31" s="361"/>
      <c r="K31" s="361"/>
      <c r="L31" s="382"/>
      <c r="M31" s="382"/>
      <c r="N31" s="381"/>
      <c r="O31" s="311"/>
      <c r="P31" s="311"/>
      <c r="Q31" s="311"/>
    </row>
    <row r="32" spans="1:17" ht="18" customHeight="1" x14ac:dyDescent="0.2">
      <c r="A32" s="655"/>
      <c r="B32" s="656"/>
      <c r="C32" s="390"/>
      <c r="D32" s="363"/>
      <c r="E32" s="363"/>
      <c r="F32" s="363"/>
      <c r="G32" s="363"/>
      <c r="H32" s="363"/>
      <c r="I32" s="363"/>
      <c r="J32" s="363"/>
      <c r="K32" s="363"/>
      <c r="L32" s="383"/>
      <c r="M32" s="383"/>
      <c r="N32" s="379"/>
      <c r="O32" s="311"/>
      <c r="P32" s="311"/>
      <c r="Q32" s="311"/>
    </row>
    <row r="33" spans="1:17" ht="18" customHeight="1" thickBot="1" x14ac:dyDescent="0.25">
      <c r="A33" s="659"/>
      <c r="B33" s="660"/>
      <c r="C33" s="329" t="s">
        <v>547</v>
      </c>
      <c r="D33" s="375"/>
      <c r="E33" s="375">
        <f>SUM('6800011'!C11)/1000</f>
        <v>750</v>
      </c>
      <c r="F33" s="375"/>
      <c r="G33" s="375"/>
      <c r="H33" s="375"/>
      <c r="I33" s="375"/>
      <c r="J33" s="375"/>
      <c r="K33" s="375"/>
      <c r="L33" s="376"/>
      <c r="M33" s="376"/>
      <c r="N33" s="367">
        <f t="shared" si="1"/>
        <v>750</v>
      </c>
      <c r="O33" s="311"/>
      <c r="P33" s="311"/>
      <c r="Q33" s="311"/>
    </row>
    <row r="34" spans="1:17" ht="18" customHeight="1" x14ac:dyDescent="0.2">
      <c r="A34" s="663" t="s">
        <v>541</v>
      </c>
      <c r="B34" s="662"/>
      <c r="C34" s="390"/>
      <c r="D34" s="363"/>
      <c r="E34" s="363"/>
      <c r="F34" s="363"/>
      <c r="G34" s="363"/>
      <c r="H34" s="363"/>
      <c r="I34" s="363"/>
      <c r="J34" s="363"/>
      <c r="K34" s="363"/>
      <c r="L34" s="383"/>
      <c r="M34" s="383"/>
      <c r="N34" s="379"/>
      <c r="O34" s="311"/>
      <c r="P34" s="311"/>
      <c r="Q34" s="311"/>
    </row>
    <row r="35" spans="1:17" ht="18" customHeight="1" x14ac:dyDescent="0.2">
      <c r="A35" s="655"/>
      <c r="B35" s="656"/>
      <c r="C35" s="390"/>
      <c r="D35" s="363"/>
      <c r="E35" s="363"/>
      <c r="F35" s="363"/>
      <c r="G35" s="363"/>
      <c r="H35" s="363"/>
      <c r="I35" s="363"/>
      <c r="J35" s="363"/>
      <c r="K35" s="363"/>
      <c r="L35" s="383"/>
      <c r="M35" s="383"/>
      <c r="N35" s="379"/>
      <c r="O35" s="311"/>
      <c r="P35" s="311"/>
      <c r="Q35" s="311"/>
    </row>
    <row r="36" spans="1:17" ht="18" customHeight="1" thickBot="1" x14ac:dyDescent="0.25">
      <c r="A36" s="657"/>
      <c r="B36" s="658"/>
      <c r="C36" s="329" t="s">
        <v>547</v>
      </c>
      <c r="D36" s="365">
        <f>SUM('6800021'!C11)/1000</f>
        <v>250</v>
      </c>
      <c r="E36" s="365"/>
      <c r="F36" s="365"/>
      <c r="G36" s="365"/>
      <c r="H36" s="365"/>
      <c r="I36" s="365"/>
      <c r="J36" s="365"/>
      <c r="K36" s="365"/>
      <c r="L36" s="368"/>
      <c r="M36" s="368"/>
      <c r="N36" s="369">
        <f t="shared" si="1"/>
        <v>250</v>
      </c>
      <c r="O36" s="311"/>
      <c r="P36" s="311"/>
      <c r="Q36" s="311"/>
    </row>
    <row r="37" spans="1:17" ht="18" customHeight="1" x14ac:dyDescent="0.2">
      <c r="A37" s="653" t="s">
        <v>33</v>
      </c>
      <c r="B37" s="654"/>
      <c r="C37" s="389"/>
      <c r="D37" s="361"/>
      <c r="E37" s="361"/>
      <c r="F37" s="361"/>
      <c r="G37" s="361"/>
      <c r="H37" s="382"/>
      <c r="I37" s="361"/>
      <c r="J37" s="418"/>
      <c r="K37" s="418"/>
      <c r="L37" s="382"/>
      <c r="M37" s="382"/>
      <c r="N37" s="381"/>
      <c r="O37" s="311"/>
      <c r="P37" s="311"/>
      <c r="Q37" s="311"/>
    </row>
    <row r="38" spans="1:17" ht="18" customHeight="1" x14ac:dyDescent="0.2">
      <c r="A38" s="655"/>
      <c r="B38" s="656"/>
      <c r="C38" s="390"/>
      <c r="D38" s="363"/>
      <c r="E38" s="363"/>
      <c r="F38" s="363"/>
      <c r="G38" s="363"/>
      <c r="H38" s="383"/>
      <c r="I38" s="363"/>
      <c r="J38" s="419"/>
      <c r="K38" s="419"/>
      <c r="L38" s="383"/>
      <c r="M38" s="383"/>
      <c r="N38" s="379"/>
      <c r="O38" s="311"/>
      <c r="P38" s="311"/>
      <c r="Q38" s="311"/>
    </row>
    <row r="39" spans="1:17" ht="18" customHeight="1" thickBot="1" x14ac:dyDescent="0.25">
      <c r="A39" s="657"/>
      <c r="B39" s="658"/>
      <c r="C39" s="329" t="s">
        <v>547</v>
      </c>
      <c r="D39" s="365">
        <f>SUM('8411121'!C93)/1000</f>
        <v>60</v>
      </c>
      <c r="E39" s="365">
        <f>SUM('8411121'!C99)/1000</f>
        <v>6134.3810000000003</v>
      </c>
      <c r="F39" s="365"/>
      <c r="G39" s="365"/>
      <c r="H39" s="368"/>
      <c r="I39" s="375"/>
      <c r="J39" s="416"/>
      <c r="K39" s="417"/>
      <c r="L39" s="368"/>
      <c r="M39" s="368"/>
      <c r="N39" s="369">
        <f>SUM(D39:M39)</f>
        <v>6194.3810000000003</v>
      </c>
      <c r="O39" s="311"/>
      <c r="P39" s="311"/>
      <c r="Q39" s="311"/>
    </row>
    <row r="40" spans="1:17" ht="15.75" customHeight="1" x14ac:dyDescent="0.2">
      <c r="A40" s="653" t="s">
        <v>542</v>
      </c>
      <c r="B40" s="654"/>
      <c r="C40" s="390"/>
      <c r="D40" s="361"/>
      <c r="E40" s="361"/>
      <c r="F40" s="361"/>
      <c r="G40" s="361"/>
      <c r="H40" s="361"/>
      <c r="I40" s="363"/>
      <c r="J40" s="363"/>
      <c r="K40" s="361"/>
      <c r="L40" s="382"/>
      <c r="M40" s="382"/>
      <c r="N40" s="381"/>
      <c r="O40" s="311"/>
      <c r="P40" s="311"/>
      <c r="Q40" s="311"/>
    </row>
    <row r="41" spans="1:17" ht="15" customHeight="1" x14ac:dyDescent="0.2">
      <c r="A41" s="655"/>
      <c r="B41" s="656"/>
      <c r="C41" s="390"/>
      <c r="D41" s="363"/>
      <c r="E41" s="363"/>
      <c r="F41" s="363"/>
      <c r="G41" s="363"/>
      <c r="H41" s="363"/>
      <c r="I41" s="363"/>
      <c r="J41" s="363"/>
      <c r="K41" s="363"/>
      <c r="L41" s="383"/>
      <c r="M41" s="383"/>
      <c r="N41" s="379"/>
      <c r="O41" s="311"/>
      <c r="P41" s="311"/>
      <c r="Q41" s="311"/>
    </row>
    <row r="42" spans="1:17" ht="15" customHeight="1" thickBot="1" x14ac:dyDescent="0.25">
      <c r="A42" s="657"/>
      <c r="B42" s="658"/>
      <c r="C42" s="329" t="s">
        <v>547</v>
      </c>
      <c r="D42" s="375"/>
      <c r="E42" s="375"/>
      <c r="F42" s="375"/>
      <c r="G42" s="375"/>
      <c r="H42" s="375"/>
      <c r="I42" s="375"/>
      <c r="J42" s="375"/>
      <c r="K42" s="375"/>
      <c r="L42" s="376"/>
      <c r="M42" s="376"/>
      <c r="N42" s="367">
        <f t="shared" si="1"/>
        <v>0</v>
      </c>
      <c r="O42" s="311"/>
      <c r="P42" s="311"/>
      <c r="Q42" s="311"/>
    </row>
    <row r="43" spans="1:17" ht="18" customHeight="1" x14ac:dyDescent="0.25">
      <c r="A43" s="653" t="s">
        <v>543</v>
      </c>
      <c r="B43" s="654"/>
      <c r="C43" s="390"/>
      <c r="D43" s="361"/>
      <c r="E43" s="361"/>
      <c r="F43" s="361"/>
      <c r="G43" s="361"/>
      <c r="H43" s="361"/>
      <c r="I43" s="361"/>
      <c r="J43" s="361"/>
      <c r="K43" s="361"/>
      <c r="L43" s="382"/>
      <c r="M43" s="382"/>
      <c r="N43" s="381"/>
      <c r="O43" s="324"/>
      <c r="P43" s="311"/>
      <c r="Q43" s="311"/>
    </row>
    <row r="44" spans="1:17" ht="18" customHeight="1" x14ac:dyDescent="0.2">
      <c r="A44" s="655"/>
      <c r="B44" s="656"/>
      <c r="C44" s="390"/>
      <c r="D44" s="363"/>
      <c r="E44" s="363"/>
      <c r="F44" s="363"/>
      <c r="G44" s="363"/>
      <c r="H44" s="363"/>
      <c r="I44" s="363"/>
      <c r="J44" s="363"/>
      <c r="K44" s="363"/>
      <c r="L44" s="383"/>
      <c r="M44" s="383"/>
      <c r="N44" s="379"/>
      <c r="O44" s="325"/>
      <c r="P44" s="311"/>
      <c r="Q44" s="311"/>
    </row>
    <row r="45" spans="1:17" ht="18" customHeight="1" thickBot="1" x14ac:dyDescent="0.25">
      <c r="A45" s="657"/>
      <c r="B45" s="658"/>
      <c r="C45" s="329" t="s">
        <v>547</v>
      </c>
      <c r="D45" s="365"/>
      <c r="E45" s="365"/>
      <c r="F45" s="365"/>
      <c r="G45" s="365"/>
      <c r="H45" s="365"/>
      <c r="I45" s="365"/>
      <c r="J45" s="365"/>
      <c r="K45" s="365">
        <f>SUM('8414031'!C31)</f>
        <v>0</v>
      </c>
      <c r="L45" s="368"/>
      <c r="M45" s="368"/>
      <c r="N45" s="369">
        <f t="shared" si="1"/>
        <v>0</v>
      </c>
      <c r="O45" s="325"/>
      <c r="P45" s="311"/>
      <c r="Q45" s="311"/>
    </row>
    <row r="46" spans="1:17" ht="18" customHeight="1" x14ac:dyDescent="0.2">
      <c r="A46" s="653" t="s">
        <v>0</v>
      </c>
      <c r="B46" s="654"/>
      <c r="C46" s="390"/>
      <c r="D46" s="361"/>
      <c r="E46" s="361"/>
      <c r="F46" s="382"/>
      <c r="G46" s="361"/>
      <c r="H46" s="418"/>
      <c r="I46" s="361"/>
      <c r="J46" s="361"/>
      <c r="K46" s="361"/>
      <c r="L46" s="382"/>
      <c r="M46" s="361"/>
      <c r="N46" s="442"/>
      <c r="O46" s="311"/>
      <c r="P46" s="311"/>
      <c r="Q46" s="311"/>
    </row>
    <row r="47" spans="1:17" ht="18" customHeight="1" x14ac:dyDescent="0.2">
      <c r="A47" s="655"/>
      <c r="B47" s="656"/>
      <c r="C47" s="390"/>
      <c r="D47" s="363"/>
      <c r="E47" s="363"/>
      <c r="F47" s="383"/>
      <c r="G47" s="363"/>
      <c r="H47" s="419"/>
      <c r="I47" s="363"/>
      <c r="J47" s="363"/>
      <c r="K47" s="363"/>
      <c r="L47" s="383"/>
      <c r="M47" s="363"/>
      <c r="N47" s="443"/>
      <c r="O47" s="311"/>
      <c r="P47" s="311"/>
      <c r="Q47" s="311"/>
    </row>
    <row r="48" spans="1:17" ht="18" customHeight="1" thickBot="1" x14ac:dyDescent="0.25">
      <c r="A48" s="657"/>
      <c r="B48" s="658"/>
      <c r="C48" s="329" t="s">
        <v>547</v>
      </c>
      <c r="D48" s="365">
        <f>SUM('8419019'!C14)/1000</f>
        <v>34200</v>
      </c>
      <c r="E48" s="365"/>
      <c r="F48" s="368">
        <f>SUM('8419019'!C23)/1000</f>
        <v>122458.147</v>
      </c>
      <c r="G48" s="556">
        <f>SUM('8419019'!C25)/1000</f>
        <v>0</v>
      </c>
      <c r="H48" s="417"/>
      <c r="I48" s="365"/>
      <c r="J48" s="365">
        <f>SUM('8419019'!C3)/1000</f>
        <v>0</v>
      </c>
      <c r="K48" s="365"/>
      <c r="L48" s="368"/>
      <c r="M48" s="556"/>
      <c r="N48" s="444">
        <f>SUM(D48:M48)</f>
        <v>156658.147</v>
      </c>
      <c r="O48" s="311"/>
      <c r="P48" s="311"/>
      <c r="Q48" s="311"/>
    </row>
    <row r="49" spans="1:22" ht="18" customHeight="1" x14ac:dyDescent="0.2">
      <c r="A49" s="653" t="s">
        <v>1</v>
      </c>
      <c r="B49" s="654"/>
      <c r="C49" s="390"/>
      <c r="D49" s="361"/>
      <c r="E49" s="361"/>
      <c r="F49" s="361"/>
      <c r="G49" s="363"/>
      <c r="H49" s="361"/>
      <c r="I49" s="361"/>
      <c r="J49" s="361"/>
      <c r="K49" s="361"/>
      <c r="L49" s="382"/>
      <c r="M49" s="383"/>
      <c r="N49" s="381"/>
      <c r="O49" s="311"/>
      <c r="P49" s="311"/>
      <c r="Q49" s="311"/>
    </row>
    <row r="50" spans="1:22" ht="18" customHeight="1" x14ac:dyDescent="0.2">
      <c r="A50" s="655"/>
      <c r="B50" s="656"/>
      <c r="C50" s="390"/>
      <c r="D50" s="363"/>
      <c r="E50" s="363"/>
      <c r="F50" s="363"/>
      <c r="G50" s="363"/>
      <c r="H50" s="363"/>
      <c r="I50" s="363"/>
      <c r="J50" s="363"/>
      <c r="K50" s="363"/>
      <c r="L50" s="383"/>
      <c r="M50" s="383"/>
      <c r="N50" s="379"/>
      <c r="O50" s="311"/>
      <c r="P50" s="311"/>
      <c r="Q50" s="311"/>
    </row>
    <row r="51" spans="1:22" ht="18" customHeight="1" thickBot="1" x14ac:dyDescent="0.25">
      <c r="A51" s="659"/>
      <c r="B51" s="660"/>
      <c r="C51" s="329" t="s">
        <v>547</v>
      </c>
      <c r="D51" s="365"/>
      <c r="E51" s="365"/>
      <c r="F51" s="365"/>
      <c r="G51" s="365"/>
      <c r="H51" s="365"/>
      <c r="I51" s="365"/>
      <c r="J51" s="365"/>
      <c r="K51" s="365"/>
      <c r="L51" s="368"/>
      <c r="M51" s="368"/>
      <c r="N51" s="369">
        <f t="shared" si="1"/>
        <v>0</v>
      </c>
      <c r="O51" s="311"/>
      <c r="P51" s="311"/>
      <c r="Q51" s="311"/>
    </row>
    <row r="52" spans="1:22" ht="18" customHeight="1" x14ac:dyDescent="0.2">
      <c r="A52" s="670" t="s">
        <v>2</v>
      </c>
      <c r="B52" s="662"/>
      <c r="C52" s="390"/>
      <c r="D52" s="361"/>
      <c r="E52" s="361"/>
      <c r="F52" s="361"/>
      <c r="G52" s="361"/>
      <c r="H52" s="361"/>
      <c r="I52" s="361"/>
      <c r="J52" s="361"/>
      <c r="K52" s="382"/>
      <c r="L52" s="361"/>
      <c r="M52" s="446"/>
      <c r="N52" s="381"/>
      <c r="O52" s="326"/>
      <c r="P52" s="326"/>
      <c r="Q52" s="326"/>
      <c r="S52" s="326"/>
      <c r="T52" s="326"/>
      <c r="U52" s="326"/>
      <c r="V52" s="326"/>
    </row>
    <row r="53" spans="1:22" ht="18" customHeight="1" x14ac:dyDescent="0.2">
      <c r="A53" s="655"/>
      <c r="B53" s="656"/>
      <c r="C53" s="390"/>
      <c r="D53" s="363"/>
      <c r="E53" s="363"/>
      <c r="F53" s="363"/>
      <c r="G53" s="363"/>
      <c r="H53" s="363"/>
      <c r="I53" s="363"/>
      <c r="J53" s="363"/>
      <c r="K53" s="383"/>
      <c r="L53" s="363"/>
      <c r="M53" s="441"/>
      <c r="N53" s="379"/>
      <c r="O53" s="326"/>
      <c r="P53" s="326"/>
      <c r="Q53" s="326"/>
      <c r="S53" s="326"/>
      <c r="T53" s="326"/>
      <c r="U53" s="326"/>
      <c r="V53" s="326"/>
    </row>
    <row r="54" spans="1:22" ht="18" customHeight="1" thickBot="1" x14ac:dyDescent="0.25">
      <c r="A54" s="659"/>
      <c r="B54" s="660"/>
      <c r="C54" s="329" t="s">
        <v>547</v>
      </c>
      <c r="D54" s="375"/>
      <c r="E54" s="375"/>
      <c r="F54" s="375"/>
      <c r="G54" s="375"/>
      <c r="H54" s="375"/>
      <c r="I54" s="375"/>
      <c r="J54" s="375"/>
      <c r="K54" s="376"/>
      <c r="L54" s="375"/>
      <c r="M54" s="445">
        <f>SUM('8419089'!C8)/1000</f>
        <v>24000</v>
      </c>
      <c r="N54" s="367">
        <f t="shared" si="1"/>
        <v>24000</v>
      </c>
      <c r="O54" s="326"/>
      <c r="P54" s="326"/>
      <c r="Q54" s="326"/>
      <c r="S54" s="326"/>
      <c r="T54" s="326"/>
      <c r="U54" s="326"/>
      <c r="V54" s="326"/>
    </row>
    <row r="55" spans="1:22" ht="18" customHeight="1" x14ac:dyDescent="0.2">
      <c r="A55" s="663" t="s">
        <v>3</v>
      </c>
      <c r="B55" s="662"/>
      <c r="C55" s="390"/>
      <c r="D55" s="361"/>
      <c r="E55" s="361"/>
      <c r="F55" s="361"/>
      <c r="G55" s="361"/>
      <c r="H55" s="361"/>
      <c r="I55" s="382"/>
      <c r="J55" s="361"/>
      <c r="K55" s="418"/>
      <c r="L55" s="383"/>
      <c r="M55" s="382"/>
      <c r="N55" s="381"/>
      <c r="O55" s="311"/>
      <c r="P55" s="311"/>
      <c r="Q55" s="311"/>
    </row>
    <row r="56" spans="1:22" ht="18" customHeight="1" x14ac:dyDescent="0.2">
      <c r="A56" s="655"/>
      <c r="B56" s="656"/>
      <c r="C56" s="390"/>
      <c r="D56" s="363"/>
      <c r="E56" s="363"/>
      <c r="F56" s="363"/>
      <c r="G56" s="363"/>
      <c r="H56" s="363"/>
      <c r="I56" s="383"/>
      <c r="J56" s="363"/>
      <c r="K56" s="419"/>
      <c r="L56" s="383"/>
      <c r="M56" s="383"/>
      <c r="N56" s="379"/>
      <c r="O56" s="311"/>
      <c r="P56" s="311"/>
      <c r="Q56" s="311"/>
    </row>
    <row r="57" spans="1:22" ht="18" customHeight="1" thickBot="1" x14ac:dyDescent="0.25">
      <c r="A57" s="659"/>
      <c r="B57" s="660"/>
      <c r="C57" s="329" t="s">
        <v>547</v>
      </c>
      <c r="D57" s="375"/>
      <c r="E57" s="375"/>
      <c r="F57" s="375"/>
      <c r="G57" s="375"/>
      <c r="H57" s="375"/>
      <c r="I57" s="376"/>
      <c r="J57" s="375">
        <f>SUM('8623011'!C25)/1000</f>
        <v>370</v>
      </c>
      <c r="K57" s="416"/>
      <c r="L57" s="376"/>
      <c r="M57" s="376"/>
      <c r="N57" s="367">
        <f t="shared" si="1"/>
        <v>370</v>
      </c>
      <c r="O57" s="311"/>
      <c r="P57" s="311"/>
      <c r="Q57" s="311"/>
    </row>
    <row r="58" spans="1:22" ht="18" customHeight="1" x14ac:dyDescent="0.2">
      <c r="A58" s="663" t="s">
        <v>4</v>
      </c>
      <c r="B58" s="662"/>
      <c r="C58" s="389"/>
      <c r="D58" s="382"/>
      <c r="E58" s="361"/>
      <c r="F58" s="418"/>
      <c r="G58" s="361"/>
      <c r="H58" s="361"/>
      <c r="I58" s="361"/>
      <c r="J58" s="361"/>
      <c r="K58" s="361"/>
      <c r="L58" s="382"/>
      <c r="M58" s="382"/>
      <c r="N58" s="381"/>
      <c r="O58" s="311"/>
      <c r="P58" s="311"/>
      <c r="Q58" s="311"/>
    </row>
    <row r="59" spans="1:22" ht="18" customHeight="1" x14ac:dyDescent="0.2">
      <c r="A59" s="655"/>
      <c r="B59" s="656"/>
      <c r="C59" s="390"/>
      <c r="D59" s="383"/>
      <c r="E59" s="363"/>
      <c r="F59" s="419"/>
      <c r="G59" s="363"/>
      <c r="H59" s="363"/>
      <c r="I59" s="363"/>
      <c r="J59" s="363"/>
      <c r="K59" s="363"/>
      <c r="L59" s="383"/>
      <c r="M59" s="383"/>
      <c r="N59" s="379"/>
      <c r="O59" s="311"/>
      <c r="P59" s="311"/>
      <c r="Q59" s="311"/>
    </row>
    <row r="60" spans="1:22" ht="18" customHeight="1" thickBot="1" x14ac:dyDescent="0.25">
      <c r="A60" s="657"/>
      <c r="B60" s="658"/>
      <c r="C60" s="329" t="s">
        <v>547</v>
      </c>
      <c r="D60" s="368"/>
      <c r="E60" s="375">
        <f>SUM('8621011'!C25)/1000</f>
        <v>574</v>
      </c>
      <c r="F60" s="417"/>
      <c r="G60" s="365"/>
      <c r="H60" s="365"/>
      <c r="I60" s="365"/>
      <c r="J60" s="365"/>
      <c r="K60" s="365"/>
      <c r="L60" s="368"/>
      <c r="M60" s="368"/>
      <c r="N60" s="369">
        <f t="shared" ref="N60:N72" si="2">SUM(D60:M60)</f>
        <v>574</v>
      </c>
      <c r="O60" s="311"/>
      <c r="P60" s="311"/>
      <c r="Q60" s="311"/>
    </row>
    <row r="61" spans="1:22" ht="18" customHeight="1" x14ac:dyDescent="0.2">
      <c r="A61" s="653" t="s">
        <v>5</v>
      </c>
      <c r="B61" s="654"/>
      <c r="C61" s="390"/>
      <c r="D61" s="361"/>
      <c r="E61" s="363"/>
      <c r="F61" s="361"/>
      <c r="G61" s="361"/>
      <c r="H61" s="361"/>
      <c r="I61" s="382"/>
      <c r="J61" s="361"/>
      <c r="K61" s="418"/>
      <c r="L61" s="382"/>
      <c r="M61" s="382"/>
      <c r="N61" s="381"/>
      <c r="O61" s="311"/>
      <c r="P61" s="311"/>
      <c r="Q61" s="311"/>
    </row>
    <row r="62" spans="1:22" ht="18" customHeight="1" x14ac:dyDescent="0.2">
      <c r="A62" s="655"/>
      <c r="B62" s="656"/>
      <c r="C62" s="390"/>
      <c r="D62" s="363"/>
      <c r="E62" s="363"/>
      <c r="F62" s="363"/>
      <c r="G62" s="363"/>
      <c r="H62" s="363"/>
      <c r="I62" s="383"/>
      <c r="J62" s="363"/>
      <c r="K62" s="419"/>
      <c r="L62" s="383"/>
      <c r="M62" s="383"/>
      <c r="N62" s="379"/>
      <c r="O62" s="311"/>
      <c r="P62" s="311"/>
      <c r="Q62" s="311"/>
    </row>
    <row r="63" spans="1:22" ht="18" customHeight="1" thickBot="1" x14ac:dyDescent="0.25">
      <c r="A63" s="657"/>
      <c r="B63" s="658"/>
      <c r="C63" s="329" t="s">
        <v>547</v>
      </c>
      <c r="D63" s="365"/>
      <c r="E63" s="365"/>
      <c r="F63" s="365"/>
      <c r="G63" s="365"/>
      <c r="H63" s="365"/>
      <c r="I63" s="368"/>
      <c r="J63" s="375">
        <f>SUM('8690411'!C37)/1000</f>
        <v>2099.16</v>
      </c>
      <c r="K63" s="417"/>
      <c r="L63" s="368"/>
      <c r="M63" s="368"/>
      <c r="N63" s="369">
        <f t="shared" si="2"/>
        <v>2099.16</v>
      </c>
      <c r="O63" s="311"/>
      <c r="P63" s="311"/>
      <c r="Q63" s="311"/>
    </row>
    <row r="64" spans="1:22" ht="18" customHeight="1" x14ac:dyDescent="0.2">
      <c r="A64" s="653" t="s">
        <v>6</v>
      </c>
      <c r="B64" s="654"/>
      <c r="C64" s="390"/>
      <c r="D64" s="361"/>
      <c r="E64" s="361"/>
      <c r="F64" s="361"/>
      <c r="G64" s="361"/>
      <c r="H64" s="361"/>
      <c r="I64" s="361"/>
      <c r="J64" s="363"/>
      <c r="K64" s="361"/>
      <c r="L64" s="382"/>
      <c r="M64" s="382"/>
      <c r="N64" s="381"/>
      <c r="O64" s="311"/>
      <c r="P64" s="311"/>
      <c r="Q64" s="311"/>
    </row>
    <row r="65" spans="1:18" ht="18" customHeight="1" x14ac:dyDescent="0.2">
      <c r="A65" s="655"/>
      <c r="B65" s="656"/>
      <c r="C65" s="390"/>
      <c r="D65" s="363"/>
      <c r="E65" s="363"/>
      <c r="F65" s="363"/>
      <c r="G65" s="363"/>
      <c r="H65" s="363"/>
      <c r="I65" s="363"/>
      <c r="J65" s="363"/>
      <c r="K65" s="363"/>
      <c r="L65" s="383"/>
      <c r="M65" s="383"/>
      <c r="N65" s="379"/>
      <c r="O65" s="311"/>
      <c r="P65" s="311"/>
      <c r="Q65" s="311"/>
    </row>
    <row r="66" spans="1:18" ht="18" customHeight="1" thickBot="1" x14ac:dyDescent="0.25">
      <c r="A66" s="659"/>
      <c r="B66" s="660"/>
      <c r="C66" s="329" t="s">
        <v>547</v>
      </c>
      <c r="D66" s="365"/>
      <c r="E66" s="375"/>
      <c r="F66" s="375"/>
      <c r="G66" s="375"/>
      <c r="H66" s="375"/>
      <c r="I66" s="375"/>
      <c r="J66" s="365">
        <f>SUM('8690421'!C37)/1000</f>
        <v>2184.84</v>
      </c>
      <c r="K66" s="375"/>
      <c r="L66" s="376"/>
      <c r="M66" s="376"/>
      <c r="N66" s="367">
        <f t="shared" si="2"/>
        <v>2184.84</v>
      </c>
      <c r="O66" s="311"/>
      <c r="P66" s="311"/>
      <c r="Q66" s="311"/>
    </row>
    <row r="67" spans="1:18" ht="18" customHeight="1" x14ac:dyDescent="0.2">
      <c r="A67" s="663" t="s">
        <v>7</v>
      </c>
      <c r="B67" s="662"/>
      <c r="C67" s="390"/>
      <c r="D67" s="361"/>
      <c r="E67" s="418"/>
      <c r="F67" s="361"/>
      <c r="G67" s="361"/>
      <c r="H67" s="361"/>
      <c r="I67" s="361"/>
      <c r="J67" s="361"/>
      <c r="K67" s="361"/>
      <c r="L67" s="382"/>
      <c r="M67" s="382"/>
      <c r="N67" s="381"/>
      <c r="O67" s="311"/>
      <c r="P67" s="311"/>
      <c r="Q67" s="311"/>
    </row>
    <row r="68" spans="1:18" ht="18" customHeight="1" x14ac:dyDescent="0.2">
      <c r="A68" s="655"/>
      <c r="B68" s="656"/>
      <c r="C68" s="390"/>
      <c r="D68" s="363"/>
      <c r="E68" s="419"/>
      <c r="F68" s="363"/>
      <c r="G68" s="363"/>
      <c r="H68" s="363"/>
      <c r="I68" s="363"/>
      <c r="J68" s="363"/>
      <c r="K68" s="363"/>
      <c r="L68" s="383"/>
      <c r="M68" s="383"/>
      <c r="N68" s="379"/>
      <c r="O68" s="311"/>
      <c r="P68" s="311"/>
      <c r="Q68" s="311"/>
    </row>
    <row r="69" spans="1:18" ht="18" customHeight="1" thickBot="1" x14ac:dyDescent="0.25">
      <c r="A69" s="657"/>
      <c r="B69" s="658"/>
      <c r="C69" s="329" t="s">
        <v>547</v>
      </c>
      <c r="D69" s="375">
        <f>SUM('9603202'!C11)/1000</f>
        <v>84</v>
      </c>
      <c r="E69" s="417"/>
      <c r="F69" s="365"/>
      <c r="G69" s="365"/>
      <c r="H69" s="365"/>
      <c r="I69" s="365"/>
      <c r="J69" s="365"/>
      <c r="K69" s="365"/>
      <c r="L69" s="368"/>
      <c r="M69" s="368"/>
      <c r="N69" s="369">
        <f t="shared" si="2"/>
        <v>84</v>
      </c>
      <c r="O69" s="311"/>
      <c r="P69" s="311"/>
      <c r="Q69" s="311"/>
    </row>
    <row r="70" spans="1:18" ht="18" customHeight="1" x14ac:dyDescent="0.2">
      <c r="A70" s="653" t="s">
        <v>8</v>
      </c>
      <c r="B70" s="654"/>
      <c r="C70" s="390"/>
      <c r="D70" s="363"/>
      <c r="E70" s="361"/>
      <c r="F70" s="361"/>
      <c r="G70" s="361"/>
      <c r="H70" s="361"/>
      <c r="I70" s="382"/>
      <c r="J70" s="361"/>
      <c r="K70" s="418"/>
      <c r="L70" s="382"/>
      <c r="M70" s="382"/>
      <c r="N70" s="381"/>
      <c r="O70" s="311"/>
      <c r="P70" s="311"/>
      <c r="Q70" s="311"/>
    </row>
    <row r="71" spans="1:18" ht="18" customHeight="1" x14ac:dyDescent="0.2">
      <c r="A71" s="655"/>
      <c r="B71" s="656"/>
      <c r="C71" s="390"/>
      <c r="D71" s="363"/>
      <c r="E71" s="363"/>
      <c r="F71" s="363"/>
      <c r="G71" s="363"/>
      <c r="H71" s="363"/>
      <c r="I71" s="383"/>
      <c r="J71" s="363"/>
      <c r="K71" s="419"/>
      <c r="L71" s="383"/>
      <c r="M71" s="383"/>
      <c r="N71" s="379"/>
      <c r="O71" s="311"/>
      <c r="P71" s="311"/>
      <c r="Q71" s="311"/>
    </row>
    <row r="72" spans="1:18" ht="18" customHeight="1" thickBot="1" x14ac:dyDescent="0.25">
      <c r="A72" s="657"/>
      <c r="B72" s="658"/>
      <c r="C72" s="329" t="s">
        <v>574</v>
      </c>
      <c r="D72" s="365"/>
      <c r="E72" s="365"/>
      <c r="F72" s="365"/>
      <c r="G72" s="365"/>
      <c r="H72" s="365"/>
      <c r="I72" s="368"/>
      <c r="J72" s="375">
        <f>SUM('8904421'!C14)/1000</f>
        <v>6492</v>
      </c>
      <c r="K72" s="417"/>
      <c r="L72" s="368"/>
      <c r="M72" s="368"/>
      <c r="N72" s="369">
        <f t="shared" si="2"/>
        <v>6492</v>
      </c>
      <c r="O72" s="311"/>
      <c r="P72" s="311"/>
      <c r="Q72" s="311"/>
    </row>
    <row r="73" spans="1:18" ht="18" customHeight="1" x14ac:dyDescent="0.2">
      <c r="A73" s="664" t="s">
        <v>9</v>
      </c>
      <c r="B73" s="654"/>
      <c r="C73" s="389"/>
      <c r="D73" s="361"/>
      <c r="E73" s="418"/>
      <c r="F73" s="361"/>
      <c r="G73" s="361"/>
      <c r="H73" s="361"/>
      <c r="I73" s="361"/>
      <c r="J73" s="361"/>
      <c r="K73" s="361"/>
      <c r="L73" s="382"/>
      <c r="M73" s="382"/>
      <c r="N73" s="381"/>
      <c r="O73" s="311"/>
      <c r="P73" s="311"/>
      <c r="Q73" s="311"/>
    </row>
    <row r="74" spans="1:18" ht="18" customHeight="1" x14ac:dyDescent="0.2">
      <c r="A74" s="655"/>
      <c r="B74" s="656"/>
      <c r="C74" s="390"/>
      <c r="D74" s="363"/>
      <c r="E74" s="419"/>
      <c r="F74" s="363"/>
      <c r="G74" s="363"/>
      <c r="H74" s="363"/>
      <c r="I74" s="363"/>
      <c r="J74" s="363"/>
      <c r="K74" s="363"/>
      <c r="L74" s="383"/>
      <c r="M74" s="383"/>
      <c r="N74" s="379"/>
      <c r="O74" s="311"/>
      <c r="P74" s="311"/>
      <c r="Q74" s="311"/>
    </row>
    <row r="75" spans="1:18" ht="18" customHeight="1" thickBot="1" x14ac:dyDescent="0.25">
      <c r="A75" s="659"/>
      <c r="B75" s="660"/>
      <c r="C75" s="329" t="s">
        <v>547</v>
      </c>
      <c r="D75" s="375">
        <f>SUM('9311021'!C32)/1000</f>
        <v>5240</v>
      </c>
      <c r="E75" s="417"/>
      <c r="F75" s="375"/>
      <c r="G75" s="375"/>
      <c r="H75" s="375"/>
      <c r="I75" s="375"/>
      <c r="J75" s="375"/>
      <c r="K75" s="375"/>
      <c r="L75" s="376"/>
      <c r="M75" s="376"/>
      <c r="N75" s="367">
        <f t="shared" ref="N75:N78" si="3">SUM(D75:M75)</f>
        <v>5240</v>
      </c>
      <c r="O75" s="311"/>
      <c r="P75" s="311"/>
      <c r="Q75" s="311"/>
    </row>
    <row r="76" spans="1:18" ht="18" customHeight="1" x14ac:dyDescent="0.2">
      <c r="A76" s="665" t="s">
        <v>10</v>
      </c>
      <c r="B76" s="662"/>
      <c r="C76" s="389"/>
      <c r="D76" s="383"/>
      <c r="E76" s="361"/>
      <c r="F76" s="418"/>
      <c r="G76" s="361"/>
      <c r="H76" s="361"/>
      <c r="I76" s="361"/>
      <c r="J76" s="361"/>
      <c r="K76" s="361"/>
      <c r="L76" s="382"/>
      <c r="M76" s="382"/>
      <c r="N76" s="381"/>
      <c r="O76" s="327"/>
      <c r="P76" s="311"/>
      <c r="Q76" s="311"/>
    </row>
    <row r="77" spans="1:18" ht="18" customHeight="1" x14ac:dyDescent="0.2">
      <c r="A77" s="655"/>
      <c r="B77" s="656"/>
      <c r="C77" s="390"/>
      <c r="D77" s="383"/>
      <c r="E77" s="363"/>
      <c r="F77" s="419"/>
      <c r="G77" s="363"/>
      <c r="H77" s="363"/>
      <c r="I77" s="363"/>
      <c r="J77" s="363"/>
      <c r="K77" s="363"/>
      <c r="L77" s="383"/>
      <c r="M77" s="383"/>
      <c r="N77" s="379"/>
      <c r="O77" s="311"/>
      <c r="P77" s="311"/>
      <c r="Q77" s="311"/>
    </row>
    <row r="78" spans="1:18" ht="18" customHeight="1" thickBot="1" x14ac:dyDescent="0.25">
      <c r="A78" s="659"/>
      <c r="B78" s="660"/>
      <c r="C78" s="329" t="s">
        <v>547</v>
      </c>
      <c r="D78" s="368"/>
      <c r="E78" s="375">
        <f>SUM('9105021'!C42)/1000</f>
        <v>42645</v>
      </c>
      <c r="F78" s="417"/>
      <c r="G78" s="365"/>
      <c r="H78" s="365"/>
      <c r="I78" s="365"/>
      <c r="J78" s="365"/>
      <c r="K78" s="365"/>
      <c r="L78" s="368"/>
      <c r="M78" s="368"/>
      <c r="N78" s="369">
        <f t="shared" si="3"/>
        <v>42645</v>
      </c>
      <c r="O78" s="311"/>
      <c r="P78" s="311"/>
      <c r="Q78" s="311"/>
    </row>
    <row r="79" spans="1:18" ht="18" customHeight="1" x14ac:dyDescent="0.2">
      <c r="A79" s="661" t="s">
        <v>105</v>
      </c>
      <c r="B79" s="662"/>
      <c r="C79" s="389"/>
      <c r="D79" s="551"/>
      <c r="E79" s="551"/>
      <c r="F79" s="551"/>
      <c r="G79" s="551"/>
      <c r="H79" s="551"/>
      <c r="I79" s="551"/>
      <c r="J79" s="552"/>
      <c r="K79" s="551"/>
      <c r="L79" s="551"/>
      <c r="M79" s="551"/>
      <c r="N79" s="551"/>
      <c r="O79" s="543"/>
      <c r="P79" s="311"/>
      <c r="Q79" s="311"/>
      <c r="R79" s="328"/>
    </row>
    <row r="80" spans="1:18" ht="18" customHeight="1" x14ac:dyDescent="0.2">
      <c r="A80" s="655"/>
      <c r="B80" s="656"/>
      <c r="C80" s="390"/>
      <c r="D80" s="553"/>
      <c r="E80" s="553"/>
      <c r="F80" s="553"/>
      <c r="G80" s="553"/>
      <c r="H80" s="553"/>
      <c r="I80" s="554"/>
      <c r="J80" s="553"/>
      <c r="K80" s="553"/>
      <c r="L80" s="553"/>
      <c r="M80" s="553"/>
      <c r="N80" s="553"/>
      <c r="O80" s="543"/>
      <c r="P80" s="327"/>
      <c r="Q80" s="311"/>
      <c r="R80" s="328"/>
    </row>
    <row r="81" spans="1:18" ht="18" customHeight="1" thickBot="1" x14ac:dyDescent="0.25">
      <c r="A81" s="659"/>
      <c r="B81" s="660"/>
      <c r="C81" s="329" t="s">
        <v>547</v>
      </c>
      <c r="D81" s="555">
        <f t="shared" ref="D81:N81" si="4">SUM(D9+D12+D15+D18+D21+D24+D27+D30+D33+D36+D39+D42+D45+D48+D51+D54+D57+D60+D63+D66+D69+D72+D75+D78)</f>
        <v>40779</v>
      </c>
      <c r="E81" s="555">
        <f t="shared" si="4"/>
        <v>67777.034501999995</v>
      </c>
      <c r="F81" s="555">
        <f t="shared" si="4"/>
        <v>122458.147</v>
      </c>
      <c r="G81" s="555">
        <f t="shared" si="4"/>
        <v>0</v>
      </c>
      <c r="H81" s="555">
        <f t="shared" si="4"/>
        <v>0</v>
      </c>
      <c r="I81" s="555">
        <f t="shared" si="4"/>
        <v>13500</v>
      </c>
      <c r="J81" s="555">
        <f t="shared" si="4"/>
        <v>11146</v>
      </c>
      <c r="K81" s="555">
        <f t="shared" si="4"/>
        <v>0</v>
      </c>
      <c r="L81" s="555">
        <f t="shared" si="4"/>
        <v>0</v>
      </c>
      <c r="M81" s="555">
        <f t="shared" si="4"/>
        <v>24000</v>
      </c>
      <c r="N81" s="555">
        <f t="shared" si="4"/>
        <v>279660.18150199996</v>
      </c>
      <c r="O81" s="543"/>
      <c r="P81" s="327"/>
      <c r="Q81" s="311"/>
      <c r="R81" s="328"/>
    </row>
    <row r="82" spans="1:18" ht="18" customHeight="1" x14ac:dyDescent="0.2">
      <c r="A82" s="330"/>
      <c r="B82" s="330"/>
      <c r="C82" s="331"/>
      <c r="D82" s="332"/>
      <c r="E82" s="332"/>
      <c r="F82" s="332"/>
      <c r="G82" s="332"/>
      <c r="H82" s="332"/>
      <c r="I82" s="332"/>
      <c r="J82" s="332"/>
      <c r="K82" s="332"/>
      <c r="L82" s="332"/>
      <c r="M82" s="332"/>
      <c r="N82" s="332"/>
      <c r="O82" s="327"/>
      <c r="P82" s="327"/>
      <c r="Q82" s="311"/>
      <c r="R82" s="328"/>
    </row>
    <row r="83" spans="1:18" ht="18" customHeight="1" x14ac:dyDescent="0.2"/>
    <row r="84" spans="1:18" ht="18" customHeight="1" x14ac:dyDescent="0.2">
      <c r="N84" s="635"/>
    </row>
    <row r="85" spans="1:18" ht="18" customHeight="1" x14ac:dyDescent="0.2"/>
    <row r="86" spans="1:18" ht="18" customHeight="1" x14ac:dyDescent="0.2"/>
    <row r="87" spans="1:18" ht="18" customHeight="1" x14ac:dyDescent="0.2"/>
    <row r="88" spans="1:18" ht="18" customHeight="1" x14ac:dyDescent="0.2"/>
    <row r="89" spans="1:18" ht="18" customHeight="1" x14ac:dyDescent="0.2"/>
    <row r="90" spans="1:18" ht="18" customHeight="1" x14ac:dyDescent="0.2"/>
    <row r="91" spans="1:18" ht="18" customHeight="1" x14ac:dyDescent="0.2"/>
    <row r="92" spans="1:18" ht="18" customHeight="1" x14ac:dyDescent="0.2"/>
    <row r="93" spans="1:18" ht="18" customHeight="1" x14ac:dyDescent="0.2"/>
    <row r="94" spans="1:18" ht="18" customHeight="1" x14ac:dyDescent="0.2"/>
    <row r="95" spans="1:18" ht="18" customHeight="1" x14ac:dyDescent="0.2"/>
    <row r="96" spans="1:18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</sheetData>
  <mergeCells count="39">
    <mergeCell ref="A1:N1"/>
    <mergeCell ref="A2:N2"/>
    <mergeCell ref="N4:N6"/>
    <mergeCell ref="D5:E5"/>
    <mergeCell ref="F5:H5"/>
    <mergeCell ref="I5:I6"/>
    <mergeCell ref="L5:L6"/>
    <mergeCell ref="J5:K5"/>
    <mergeCell ref="O2:R2"/>
    <mergeCell ref="M3:N3"/>
    <mergeCell ref="A4:B6"/>
    <mergeCell ref="C4:C6"/>
    <mergeCell ref="D4:M4"/>
    <mergeCell ref="M5:M6"/>
    <mergeCell ref="A7:B9"/>
    <mergeCell ref="A55:B57"/>
    <mergeCell ref="A25:B27"/>
    <mergeCell ref="A46:B48"/>
    <mergeCell ref="A49:B51"/>
    <mergeCell ref="A52:B54"/>
    <mergeCell ref="A40:B42"/>
    <mergeCell ref="A10:B12"/>
    <mergeCell ref="A22:B24"/>
    <mergeCell ref="A58:B60"/>
    <mergeCell ref="A13:B15"/>
    <mergeCell ref="A37:B39"/>
    <mergeCell ref="A16:B18"/>
    <mergeCell ref="A19:B21"/>
    <mergeCell ref="A43:B45"/>
    <mergeCell ref="A28:B30"/>
    <mergeCell ref="A31:B33"/>
    <mergeCell ref="A34:B36"/>
    <mergeCell ref="A61:B63"/>
    <mergeCell ref="A64:B66"/>
    <mergeCell ref="A79:B81"/>
    <mergeCell ref="A67:B69"/>
    <mergeCell ref="A70:B72"/>
    <mergeCell ref="A73:B75"/>
    <mergeCell ref="A76:B78"/>
  </mergeCells>
  <phoneticPr fontId="7" type="noConversion"/>
  <pageMargins left="0.78740157480314965" right="0.78740157480314965" top="0.98425196850393704" bottom="0.98425196850393704" header="0.51181102362204722" footer="0.51181102362204722"/>
  <pageSetup paperSize="9" scale="72" fitToHeight="0" orientation="landscape" r:id="rId1"/>
  <headerFooter alignWithMargins="0">
    <oddFooter>&amp;L&amp;F</oddFooter>
  </headerFooter>
  <rowBreaks count="2" manualBreakCount="2">
    <brk id="27" max="16383" man="1"/>
    <brk id="5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N59"/>
  <sheetViews>
    <sheetView topLeftCell="A4" zoomScale="80" zoomScaleNormal="80" zoomScaleSheetLayoutView="100" workbookViewId="0">
      <selection activeCell="C32" sqref="C32"/>
    </sheetView>
  </sheetViews>
  <sheetFormatPr defaultRowHeight="12.75" x14ac:dyDescent="0.2"/>
  <cols>
    <col min="1" max="1" width="11.7109375" customWidth="1"/>
    <col min="2" max="2" width="66.28515625" customWidth="1"/>
    <col min="3" max="3" width="15.140625" customWidth="1"/>
    <col min="4" max="5" width="12.5703125" bestFit="1" customWidth="1"/>
    <col min="6" max="6" width="1.5703125" customWidth="1"/>
    <col min="7" max="7" width="32" customWidth="1"/>
    <col min="8" max="8" width="7.85546875" customWidth="1"/>
    <col min="9" max="9" width="10" style="642" bestFit="1" customWidth="1"/>
    <col min="10" max="10" width="9.28515625" style="642" bestFit="1" customWidth="1"/>
    <col min="11" max="11" width="10.7109375" style="642" customWidth="1"/>
    <col min="12" max="12" width="13.42578125" style="642" bestFit="1" customWidth="1"/>
    <col min="13" max="13" width="14.5703125" bestFit="1" customWidth="1"/>
    <col min="14" max="14" width="13.42578125" bestFit="1" customWidth="1"/>
    <col min="258" max="258" width="11.7109375" customWidth="1"/>
    <col min="259" max="259" width="66.28515625" customWidth="1"/>
    <col min="260" max="260" width="15.140625" customWidth="1"/>
    <col min="261" max="262" width="12.5703125" bestFit="1" customWidth="1"/>
    <col min="514" max="514" width="11.7109375" customWidth="1"/>
    <col min="515" max="515" width="66.28515625" customWidth="1"/>
    <col min="516" max="516" width="15.140625" customWidth="1"/>
    <col min="517" max="518" width="12.5703125" bestFit="1" customWidth="1"/>
    <col min="770" max="770" width="11.7109375" customWidth="1"/>
    <col min="771" max="771" width="66.28515625" customWidth="1"/>
    <col min="772" max="772" width="15.140625" customWidth="1"/>
    <col min="773" max="774" width="12.5703125" bestFit="1" customWidth="1"/>
    <col min="1026" max="1026" width="11.7109375" customWidth="1"/>
    <col min="1027" max="1027" width="66.28515625" customWidth="1"/>
    <col min="1028" max="1028" width="15.140625" customWidth="1"/>
    <col min="1029" max="1030" width="12.5703125" bestFit="1" customWidth="1"/>
    <col min="1282" max="1282" width="11.7109375" customWidth="1"/>
    <col min="1283" max="1283" width="66.28515625" customWidth="1"/>
    <col min="1284" max="1284" width="15.140625" customWidth="1"/>
    <col min="1285" max="1286" width="12.5703125" bestFit="1" customWidth="1"/>
    <col min="1538" max="1538" width="11.7109375" customWidth="1"/>
    <col min="1539" max="1539" width="66.28515625" customWidth="1"/>
    <col min="1540" max="1540" width="15.140625" customWidth="1"/>
    <col min="1541" max="1542" width="12.5703125" bestFit="1" customWidth="1"/>
    <col min="1794" max="1794" width="11.7109375" customWidth="1"/>
    <col min="1795" max="1795" width="66.28515625" customWidth="1"/>
    <col min="1796" max="1796" width="15.140625" customWidth="1"/>
    <col min="1797" max="1798" width="12.5703125" bestFit="1" customWidth="1"/>
    <col min="2050" max="2050" width="11.7109375" customWidth="1"/>
    <col min="2051" max="2051" width="66.28515625" customWidth="1"/>
    <col min="2052" max="2052" width="15.140625" customWidth="1"/>
    <col min="2053" max="2054" width="12.5703125" bestFit="1" customWidth="1"/>
    <col min="2306" max="2306" width="11.7109375" customWidth="1"/>
    <col min="2307" max="2307" width="66.28515625" customWidth="1"/>
    <col min="2308" max="2308" width="15.140625" customWidth="1"/>
    <col min="2309" max="2310" width="12.5703125" bestFit="1" customWidth="1"/>
    <col min="2562" max="2562" width="11.7109375" customWidth="1"/>
    <col min="2563" max="2563" width="66.28515625" customWidth="1"/>
    <col min="2564" max="2564" width="15.140625" customWidth="1"/>
    <col min="2565" max="2566" width="12.5703125" bestFit="1" customWidth="1"/>
    <col min="2818" max="2818" width="11.7109375" customWidth="1"/>
    <col min="2819" max="2819" width="66.28515625" customWidth="1"/>
    <col min="2820" max="2820" width="15.140625" customWidth="1"/>
    <col min="2821" max="2822" width="12.5703125" bestFit="1" customWidth="1"/>
    <col min="3074" max="3074" width="11.7109375" customWidth="1"/>
    <col min="3075" max="3075" width="66.28515625" customWidth="1"/>
    <col min="3076" max="3076" width="15.140625" customWidth="1"/>
    <col min="3077" max="3078" width="12.5703125" bestFit="1" customWidth="1"/>
    <col min="3330" max="3330" width="11.7109375" customWidth="1"/>
    <col min="3331" max="3331" width="66.28515625" customWidth="1"/>
    <col min="3332" max="3332" width="15.140625" customWidth="1"/>
    <col min="3333" max="3334" width="12.5703125" bestFit="1" customWidth="1"/>
    <col min="3586" max="3586" width="11.7109375" customWidth="1"/>
    <col min="3587" max="3587" width="66.28515625" customWidth="1"/>
    <col min="3588" max="3588" width="15.140625" customWidth="1"/>
    <col min="3589" max="3590" width="12.5703125" bestFit="1" customWidth="1"/>
    <col min="3842" max="3842" width="11.7109375" customWidth="1"/>
    <col min="3843" max="3843" width="66.28515625" customWidth="1"/>
    <col min="3844" max="3844" width="15.140625" customWidth="1"/>
    <col min="3845" max="3846" width="12.5703125" bestFit="1" customWidth="1"/>
    <col min="4098" max="4098" width="11.7109375" customWidth="1"/>
    <col min="4099" max="4099" width="66.28515625" customWidth="1"/>
    <col min="4100" max="4100" width="15.140625" customWidth="1"/>
    <col min="4101" max="4102" width="12.5703125" bestFit="1" customWidth="1"/>
    <col min="4354" max="4354" width="11.7109375" customWidth="1"/>
    <col min="4355" max="4355" width="66.28515625" customWidth="1"/>
    <col min="4356" max="4356" width="15.140625" customWidth="1"/>
    <col min="4357" max="4358" width="12.5703125" bestFit="1" customWidth="1"/>
    <col min="4610" max="4610" width="11.7109375" customWidth="1"/>
    <col min="4611" max="4611" width="66.28515625" customWidth="1"/>
    <col min="4612" max="4612" width="15.140625" customWidth="1"/>
    <col min="4613" max="4614" width="12.5703125" bestFit="1" customWidth="1"/>
    <col min="4866" max="4866" width="11.7109375" customWidth="1"/>
    <col min="4867" max="4867" width="66.28515625" customWidth="1"/>
    <col min="4868" max="4868" width="15.140625" customWidth="1"/>
    <col min="4869" max="4870" width="12.5703125" bestFit="1" customWidth="1"/>
    <col min="5122" max="5122" width="11.7109375" customWidth="1"/>
    <col min="5123" max="5123" width="66.28515625" customWidth="1"/>
    <col min="5124" max="5124" width="15.140625" customWidth="1"/>
    <col min="5125" max="5126" width="12.5703125" bestFit="1" customWidth="1"/>
    <col min="5378" max="5378" width="11.7109375" customWidth="1"/>
    <col min="5379" max="5379" width="66.28515625" customWidth="1"/>
    <col min="5380" max="5380" width="15.140625" customWidth="1"/>
    <col min="5381" max="5382" width="12.5703125" bestFit="1" customWidth="1"/>
    <col min="5634" max="5634" width="11.7109375" customWidth="1"/>
    <col min="5635" max="5635" width="66.28515625" customWidth="1"/>
    <col min="5636" max="5636" width="15.140625" customWidth="1"/>
    <col min="5637" max="5638" width="12.5703125" bestFit="1" customWidth="1"/>
    <col min="5890" max="5890" width="11.7109375" customWidth="1"/>
    <col min="5891" max="5891" width="66.28515625" customWidth="1"/>
    <col min="5892" max="5892" width="15.140625" customWidth="1"/>
    <col min="5893" max="5894" width="12.5703125" bestFit="1" customWidth="1"/>
    <col min="6146" max="6146" width="11.7109375" customWidth="1"/>
    <col min="6147" max="6147" width="66.28515625" customWidth="1"/>
    <col min="6148" max="6148" width="15.140625" customWidth="1"/>
    <col min="6149" max="6150" width="12.5703125" bestFit="1" customWidth="1"/>
    <col min="6402" max="6402" width="11.7109375" customWidth="1"/>
    <col min="6403" max="6403" width="66.28515625" customWidth="1"/>
    <col min="6404" max="6404" width="15.140625" customWidth="1"/>
    <col min="6405" max="6406" width="12.5703125" bestFit="1" customWidth="1"/>
    <col min="6658" max="6658" width="11.7109375" customWidth="1"/>
    <col min="6659" max="6659" width="66.28515625" customWidth="1"/>
    <col min="6660" max="6660" width="15.140625" customWidth="1"/>
    <col min="6661" max="6662" width="12.5703125" bestFit="1" customWidth="1"/>
    <col min="6914" max="6914" width="11.7109375" customWidth="1"/>
    <col min="6915" max="6915" width="66.28515625" customWidth="1"/>
    <col min="6916" max="6916" width="15.140625" customWidth="1"/>
    <col min="6917" max="6918" width="12.5703125" bestFit="1" customWidth="1"/>
    <col min="7170" max="7170" width="11.7109375" customWidth="1"/>
    <col min="7171" max="7171" width="66.28515625" customWidth="1"/>
    <col min="7172" max="7172" width="15.140625" customWidth="1"/>
    <col min="7173" max="7174" width="12.5703125" bestFit="1" customWidth="1"/>
    <col min="7426" max="7426" width="11.7109375" customWidth="1"/>
    <col min="7427" max="7427" width="66.28515625" customWidth="1"/>
    <col min="7428" max="7428" width="15.140625" customWidth="1"/>
    <col min="7429" max="7430" width="12.5703125" bestFit="1" customWidth="1"/>
    <col min="7682" max="7682" width="11.7109375" customWidth="1"/>
    <col min="7683" max="7683" width="66.28515625" customWidth="1"/>
    <col min="7684" max="7684" width="15.140625" customWidth="1"/>
    <col min="7685" max="7686" width="12.5703125" bestFit="1" customWidth="1"/>
    <col min="7938" max="7938" width="11.7109375" customWidth="1"/>
    <col min="7939" max="7939" width="66.28515625" customWidth="1"/>
    <col min="7940" max="7940" width="15.140625" customWidth="1"/>
    <col min="7941" max="7942" width="12.5703125" bestFit="1" customWidth="1"/>
    <col min="8194" max="8194" width="11.7109375" customWidth="1"/>
    <col min="8195" max="8195" width="66.28515625" customWidth="1"/>
    <col min="8196" max="8196" width="15.140625" customWidth="1"/>
    <col min="8197" max="8198" width="12.5703125" bestFit="1" customWidth="1"/>
    <col min="8450" max="8450" width="11.7109375" customWidth="1"/>
    <col min="8451" max="8451" width="66.28515625" customWidth="1"/>
    <col min="8452" max="8452" width="15.140625" customWidth="1"/>
    <col min="8453" max="8454" width="12.5703125" bestFit="1" customWidth="1"/>
    <col min="8706" max="8706" width="11.7109375" customWidth="1"/>
    <col min="8707" max="8707" width="66.28515625" customWidth="1"/>
    <col min="8708" max="8708" width="15.140625" customWidth="1"/>
    <col min="8709" max="8710" width="12.5703125" bestFit="1" customWidth="1"/>
    <col min="8962" max="8962" width="11.7109375" customWidth="1"/>
    <col min="8963" max="8963" width="66.28515625" customWidth="1"/>
    <col min="8964" max="8964" width="15.140625" customWidth="1"/>
    <col min="8965" max="8966" width="12.5703125" bestFit="1" customWidth="1"/>
    <col min="9218" max="9218" width="11.7109375" customWidth="1"/>
    <col min="9219" max="9219" width="66.28515625" customWidth="1"/>
    <col min="9220" max="9220" width="15.140625" customWidth="1"/>
    <col min="9221" max="9222" width="12.5703125" bestFit="1" customWidth="1"/>
    <col min="9474" max="9474" width="11.7109375" customWidth="1"/>
    <col min="9475" max="9475" width="66.28515625" customWidth="1"/>
    <col min="9476" max="9476" width="15.140625" customWidth="1"/>
    <col min="9477" max="9478" width="12.5703125" bestFit="1" customWidth="1"/>
    <col min="9730" max="9730" width="11.7109375" customWidth="1"/>
    <col min="9731" max="9731" width="66.28515625" customWidth="1"/>
    <col min="9732" max="9732" width="15.140625" customWidth="1"/>
    <col min="9733" max="9734" width="12.5703125" bestFit="1" customWidth="1"/>
    <col min="9986" max="9986" width="11.7109375" customWidth="1"/>
    <col min="9987" max="9987" width="66.28515625" customWidth="1"/>
    <col min="9988" max="9988" width="15.140625" customWidth="1"/>
    <col min="9989" max="9990" width="12.5703125" bestFit="1" customWidth="1"/>
    <col min="10242" max="10242" width="11.7109375" customWidth="1"/>
    <col min="10243" max="10243" width="66.28515625" customWidth="1"/>
    <col min="10244" max="10244" width="15.140625" customWidth="1"/>
    <col min="10245" max="10246" width="12.5703125" bestFit="1" customWidth="1"/>
    <col min="10498" max="10498" width="11.7109375" customWidth="1"/>
    <col min="10499" max="10499" width="66.28515625" customWidth="1"/>
    <col min="10500" max="10500" width="15.140625" customWidth="1"/>
    <col min="10501" max="10502" width="12.5703125" bestFit="1" customWidth="1"/>
    <col min="10754" max="10754" width="11.7109375" customWidth="1"/>
    <col min="10755" max="10755" width="66.28515625" customWidth="1"/>
    <col min="10756" max="10756" width="15.140625" customWidth="1"/>
    <col min="10757" max="10758" width="12.5703125" bestFit="1" customWidth="1"/>
    <col min="11010" max="11010" width="11.7109375" customWidth="1"/>
    <col min="11011" max="11011" width="66.28515625" customWidth="1"/>
    <col min="11012" max="11012" width="15.140625" customWidth="1"/>
    <col min="11013" max="11014" width="12.5703125" bestFit="1" customWidth="1"/>
    <col min="11266" max="11266" width="11.7109375" customWidth="1"/>
    <col min="11267" max="11267" width="66.28515625" customWidth="1"/>
    <col min="11268" max="11268" width="15.140625" customWidth="1"/>
    <col min="11269" max="11270" width="12.5703125" bestFit="1" customWidth="1"/>
    <col min="11522" max="11522" width="11.7109375" customWidth="1"/>
    <col min="11523" max="11523" width="66.28515625" customWidth="1"/>
    <col min="11524" max="11524" width="15.140625" customWidth="1"/>
    <col min="11525" max="11526" width="12.5703125" bestFit="1" customWidth="1"/>
    <col min="11778" max="11778" width="11.7109375" customWidth="1"/>
    <col min="11779" max="11779" width="66.28515625" customWidth="1"/>
    <col min="11780" max="11780" width="15.140625" customWidth="1"/>
    <col min="11781" max="11782" width="12.5703125" bestFit="1" customWidth="1"/>
    <col min="12034" max="12034" width="11.7109375" customWidth="1"/>
    <col min="12035" max="12035" width="66.28515625" customWidth="1"/>
    <col min="12036" max="12036" width="15.140625" customWidth="1"/>
    <col min="12037" max="12038" width="12.5703125" bestFit="1" customWidth="1"/>
    <col min="12290" max="12290" width="11.7109375" customWidth="1"/>
    <col min="12291" max="12291" width="66.28515625" customWidth="1"/>
    <col min="12292" max="12292" width="15.140625" customWidth="1"/>
    <col min="12293" max="12294" width="12.5703125" bestFit="1" customWidth="1"/>
    <col min="12546" max="12546" width="11.7109375" customWidth="1"/>
    <col min="12547" max="12547" width="66.28515625" customWidth="1"/>
    <col min="12548" max="12548" width="15.140625" customWidth="1"/>
    <col min="12549" max="12550" width="12.5703125" bestFit="1" customWidth="1"/>
    <col min="12802" max="12802" width="11.7109375" customWidth="1"/>
    <col min="12803" max="12803" width="66.28515625" customWidth="1"/>
    <col min="12804" max="12804" width="15.140625" customWidth="1"/>
    <col min="12805" max="12806" width="12.5703125" bestFit="1" customWidth="1"/>
    <col min="13058" max="13058" width="11.7109375" customWidth="1"/>
    <col min="13059" max="13059" width="66.28515625" customWidth="1"/>
    <col min="13060" max="13060" width="15.140625" customWidth="1"/>
    <col min="13061" max="13062" width="12.5703125" bestFit="1" customWidth="1"/>
    <col min="13314" max="13314" width="11.7109375" customWidth="1"/>
    <col min="13315" max="13315" width="66.28515625" customWidth="1"/>
    <col min="13316" max="13316" width="15.140625" customWidth="1"/>
    <col min="13317" max="13318" width="12.5703125" bestFit="1" customWidth="1"/>
    <col min="13570" max="13570" width="11.7109375" customWidth="1"/>
    <col min="13571" max="13571" width="66.28515625" customWidth="1"/>
    <col min="13572" max="13572" width="15.140625" customWidth="1"/>
    <col min="13573" max="13574" width="12.5703125" bestFit="1" customWidth="1"/>
    <col min="13826" max="13826" width="11.7109375" customWidth="1"/>
    <col min="13827" max="13827" width="66.28515625" customWidth="1"/>
    <col min="13828" max="13828" width="15.140625" customWidth="1"/>
    <col min="13829" max="13830" width="12.5703125" bestFit="1" customWidth="1"/>
    <col min="14082" max="14082" width="11.7109375" customWidth="1"/>
    <col min="14083" max="14083" width="66.28515625" customWidth="1"/>
    <col min="14084" max="14084" width="15.140625" customWidth="1"/>
    <col min="14085" max="14086" width="12.5703125" bestFit="1" customWidth="1"/>
    <col min="14338" max="14338" width="11.7109375" customWidth="1"/>
    <col min="14339" max="14339" width="66.28515625" customWidth="1"/>
    <col min="14340" max="14340" width="15.140625" customWidth="1"/>
    <col min="14341" max="14342" width="12.5703125" bestFit="1" customWidth="1"/>
    <col min="14594" max="14594" width="11.7109375" customWidth="1"/>
    <col min="14595" max="14595" width="66.28515625" customWidth="1"/>
    <col min="14596" max="14596" width="15.140625" customWidth="1"/>
    <col min="14597" max="14598" width="12.5703125" bestFit="1" customWidth="1"/>
    <col min="14850" max="14850" width="11.7109375" customWidth="1"/>
    <col min="14851" max="14851" width="66.28515625" customWidth="1"/>
    <col min="14852" max="14852" width="15.140625" customWidth="1"/>
    <col min="14853" max="14854" width="12.5703125" bestFit="1" customWidth="1"/>
    <col min="15106" max="15106" width="11.7109375" customWidth="1"/>
    <col min="15107" max="15107" width="66.28515625" customWidth="1"/>
    <col min="15108" max="15108" width="15.140625" customWidth="1"/>
    <col min="15109" max="15110" width="12.5703125" bestFit="1" customWidth="1"/>
    <col min="15362" max="15362" width="11.7109375" customWidth="1"/>
    <col min="15363" max="15363" width="66.28515625" customWidth="1"/>
    <col min="15364" max="15364" width="15.140625" customWidth="1"/>
    <col min="15365" max="15366" width="12.5703125" bestFit="1" customWidth="1"/>
    <col min="15618" max="15618" width="11.7109375" customWidth="1"/>
    <col min="15619" max="15619" width="66.28515625" customWidth="1"/>
    <col min="15620" max="15620" width="15.140625" customWidth="1"/>
    <col min="15621" max="15622" width="12.5703125" bestFit="1" customWidth="1"/>
    <col min="15874" max="15874" width="11.7109375" customWidth="1"/>
    <col min="15875" max="15875" width="66.28515625" customWidth="1"/>
    <col min="15876" max="15876" width="15.140625" customWidth="1"/>
    <col min="15877" max="15878" width="12.5703125" bestFit="1" customWidth="1"/>
    <col min="16130" max="16130" width="11.7109375" customWidth="1"/>
    <col min="16131" max="16131" width="66.28515625" customWidth="1"/>
    <col min="16132" max="16132" width="15.140625" customWidth="1"/>
    <col min="16133" max="16134" width="12.5703125" bestFit="1" customWidth="1"/>
  </cols>
  <sheetData>
    <row r="1" spans="1:12" ht="45" customHeight="1" thickBot="1" x14ac:dyDescent="0.25">
      <c r="A1" s="778" t="s">
        <v>421</v>
      </c>
      <c r="B1" s="779"/>
      <c r="C1" s="15" t="s">
        <v>547</v>
      </c>
    </row>
    <row r="2" spans="1:12" x14ac:dyDescent="0.2">
      <c r="A2" s="73">
        <v>51</v>
      </c>
      <c r="B2" s="79" t="s">
        <v>394</v>
      </c>
      <c r="C2" s="605">
        <f>SUM(C3:C10)</f>
        <v>8066356</v>
      </c>
      <c r="E2" s="36"/>
    </row>
    <row r="3" spans="1:12" ht="15" customHeight="1" x14ac:dyDescent="0.2">
      <c r="A3" s="62" t="s">
        <v>289</v>
      </c>
      <c r="B3" s="63" t="s">
        <v>286</v>
      </c>
      <c r="C3" s="75">
        <v>0</v>
      </c>
    </row>
    <row r="4" spans="1:12" ht="15" customHeight="1" x14ac:dyDescent="0.2">
      <c r="A4" s="62" t="s">
        <v>288</v>
      </c>
      <c r="B4" s="63" t="s">
        <v>596</v>
      </c>
      <c r="C4" s="75">
        <v>8016440</v>
      </c>
      <c r="E4" s="36"/>
    </row>
    <row r="5" spans="1:12" x14ac:dyDescent="0.2">
      <c r="A5" s="62" t="s">
        <v>581</v>
      </c>
      <c r="B5" s="606" t="s">
        <v>597</v>
      </c>
      <c r="C5" s="75">
        <v>0</v>
      </c>
    </row>
    <row r="6" spans="1:12" ht="17.25" customHeight="1" x14ac:dyDescent="0.2">
      <c r="A6" s="62" t="s">
        <v>583</v>
      </c>
      <c r="B6" s="606" t="s">
        <v>584</v>
      </c>
      <c r="C6" s="75">
        <v>0</v>
      </c>
    </row>
    <row r="7" spans="1:12" s="4" customFormat="1" ht="15" customHeight="1" x14ac:dyDescent="0.2">
      <c r="A7" s="78" t="s">
        <v>585</v>
      </c>
      <c r="B7" s="607" t="s">
        <v>586</v>
      </c>
      <c r="C7" s="75">
        <v>0</v>
      </c>
      <c r="I7" s="643"/>
      <c r="J7" s="643"/>
      <c r="K7" s="643"/>
      <c r="L7" s="643"/>
    </row>
    <row r="8" spans="1:12" ht="15.75" customHeight="1" x14ac:dyDescent="0.2">
      <c r="A8" s="62" t="s">
        <v>587</v>
      </c>
      <c r="B8" s="63" t="s">
        <v>588</v>
      </c>
      <c r="C8" s="75">
        <v>0</v>
      </c>
    </row>
    <row r="9" spans="1:12" ht="12.75" customHeight="1" x14ac:dyDescent="0.2">
      <c r="A9" s="62" t="s">
        <v>392</v>
      </c>
      <c r="B9" s="63" t="s">
        <v>393</v>
      </c>
      <c r="C9" s="75">
        <v>49916</v>
      </c>
    </row>
    <row r="10" spans="1:12" ht="13.5" customHeight="1" x14ac:dyDescent="0.2">
      <c r="A10" s="62" t="s">
        <v>589</v>
      </c>
      <c r="B10" s="63" t="s">
        <v>598</v>
      </c>
      <c r="C10" s="75">
        <v>0</v>
      </c>
    </row>
    <row r="11" spans="1:12" ht="13.5" customHeight="1" x14ac:dyDescent="0.2">
      <c r="A11" s="602">
        <v>52</v>
      </c>
      <c r="B11" s="79" t="s">
        <v>591</v>
      </c>
      <c r="C11" s="74">
        <f>SUM(C12)</f>
        <v>0</v>
      </c>
    </row>
    <row r="12" spans="1:12" ht="13.5" customHeight="1" thickBot="1" x14ac:dyDescent="0.25">
      <c r="A12" s="62" t="s">
        <v>592</v>
      </c>
      <c r="B12" s="63" t="s">
        <v>593</v>
      </c>
      <c r="C12" s="75">
        <v>0</v>
      </c>
    </row>
    <row r="13" spans="1:12" ht="20.85" customHeight="1" thickBot="1" x14ac:dyDescent="0.25">
      <c r="A13" s="804" t="s">
        <v>460</v>
      </c>
      <c r="B13" s="805"/>
      <c r="C13" s="96">
        <f>SUM(C2+C11)</f>
        <v>8066356</v>
      </c>
    </row>
    <row r="14" spans="1:12" ht="14.25" customHeight="1" x14ac:dyDescent="0.2">
      <c r="A14" s="185" t="s">
        <v>396</v>
      </c>
      <c r="B14" s="184" t="s">
        <v>397</v>
      </c>
      <c r="C14" s="75">
        <v>2164000</v>
      </c>
      <c r="D14" s="637"/>
    </row>
    <row r="15" spans="1:12" ht="14.25" customHeight="1" x14ac:dyDescent="0.2">
      <c r="A15" s="186" t="s">
        <v>594</v>
      </c>
      <c r="B15" s="184" t="s">
        <v>595</v>
      </c>
      <c r="C15" s="75">
        <v>0</v>
      </c>
    </row>
    <row r="16" spans="1:12" ht="14.25" customHeight="1" thickBot="1" x14ac:dyDescent="0.25">
      <c r="A16" s="187"/>
      <c r="B16" s="184" t="s">
        <v>281</v>
      </c>
      <c r="C16" s="75">
        <v>2000</v>
      </c>
    </row>
    <row r="17" spans="1:5" ht="20.85" customHeight="1" thickBot="1" x14ac:dyDescent="0.25">
      <c r="A17" s="806" t="s">
        <v>395</v>
      </c>
      <c r="B17" s="807"/>
      <c r="C17" s="95">
        <f>SUM(C14:C16)</f>
        <v>2166000</v>
      </c>
    </row>
    <row r="18" spans="1:5" ht="16.5" customHeight="1" x14ac:dyDescent="0.2">
      <c r="A18" s="87" t="s">
        <v>398</v>
      </c>
      <c r="B18" s="85" t="s">
        <v>399</v>
      </c>
      <c r="C18" s="75">
        <v>11000000</v>
      </c>
      <c r="D18" s="36"/>
    </row>
    <row r="19" spans="1:5" ht="13.5" customHeight="1" x14ac:dyDescent="0.2">
      <c r="A19" s="88" t="s">
        <v>400</v>
      </c>
      <c r="B19" s="84" t="s">
        <v>282</v>
      </c>
      <c r="C19" s="75">
        <v>4000</v>
      </c>
    </row>
    <row r="20" spans="1:5" ht="13.5" customHeight="1" x14ac:dyDescent="0.2">
      <c r="A20" s="88" t="s">
        <v>402</v>
      </c>
      <c r="B20" s="84" t="s">
        <v>403</v>
      </c>
      <c r="C20" s="75">
        <v>30000</v>
      </c>
    </row>
    <row r="21" spans="1:5" x14ac:dyDescent="0.2">
      <c r="A21" s="88" t="s">
        <v>404</v>
      </c>
      <c r="B21" s="83" t="s">
        <v>405</v>
      </c>
      <c r="C21" s="75">
        <v>5000</v>
      </c>
    </row>
    <row r="22" spans="1:5" x14ac:dyDescent="0.2">
      <c r="A22" s="88" t="s">
        <v>406</v>
      </c>
      <c r="B22" s="83" t="s">
        <v>629</v>
      </c>
      <c r="C22" s="75">
        <v>50000</v>
      </c>
    </row>
    <row r="23" spans="1:5" x14ac:dyDescent="0.2">
      <c r="A23" s="88" t="s">
        <v>408</v>
      </c>
      <c r="B23" s="83" t="s">
        <v>280</v>
      </c>
      <c r="C23" s="75">
        <v>75000</v>
      </c>
    </row>
    <row r="24" spans="1:5" ht="13.5" thickBot="1" x14ac:dyDescent="0.25">
      <c r="A24" s="89" t="s">
        <v>410</v>
      </c>
      <c r="B24" s="86" t="s">
        <v>283</v>
      </c>
      <c r="C24" s="75">
        <v>350000</v>
      </c>
    </row>
    <row r="25" spans="1:5" x14ac:dyDescent="0.2">
      <c r="A25" s="90" t="s">
        <v>412</v>
      </c>
      <c r="B25" s="63" t="s">
        <v>413</v>
      </c>
      <c r="C25" s="75">
        <v>92000</v>
      </c>
    </row>
    <row r="26" spans="1:5" x14ac:dyDescent="0.2">
      <c r="A26" s="90" t="s">
        <v>414</v>
      </c>
      <c r="B26" s="81" t="s">
        <v>415</v>
      </c>
      <c r="C26" s="75">
        <v>37000</v>
      </c>
    </row>
    <row r="27" spans="1:5" x14ac:dyDescent="0.2">
      <c r="A27" s="90" t="s">
        <v>416</v>
      </c>
      <c r="B27" s="81" t="s">
        <v>284</v>
      </c>
      <c r="C27" s="75">
        <v>273000</v>
      </c>
    </row>
    <row r="28" spans="1:5" x14ac:dyDescent="0.2">
      <c r="A28" s="90" t="s">
        <v>418</v>
      </c>
      <c r="B28" s="63" t="s">
        <v>419</v>
      </c>
      <c r="C28" s="75">
        <v>228000</v>
      </c>
    </row>
    <row r="29" spans="1:5" x14ac:dyDescent="0.2">
      <c r="A29" s="639">
        <v>55225</v>
      </c>
      <c r="B29" s="640" t="s">
        <v>599</v>
      </c>
      <c r="C29" s="638">
        <v>800000</v>
      </c>
      <c r="E29" s="36"/>
    </row>
    <row r="30" spans="1:5" x14ac:dyDescent="0.2">
      <c r="A30" s="90" t="s">
        <v>380</v>
      </c>
      <c r="B30" s="63" t="s">
        <v>529</v>
      </c>
      <c r="C30" s="75">
        <v>40000</v>
      </c>
    </row>
    <row r="31" spans="1:5" ht="14.25" customHeight="1" thickBot="1" x14ac:dyDescent="0.25">
      <c r="A31" s="91" t="s">
        <v>381</v>
      </c>
      <c r="B31" s="82" t="s">
        <v>482</v>
      </c>
      <c r="C31" s="75">
        <f>SUM(C18:C30)*0.27</f>
        <v>3505680</v>
      </c>
    </row>
    <row r="32" spans="1:5" ht="14.25" customHeight="1" thickBot="1" x14ac:dyDescent="0.25">
      <c r="A32" s="183" t="s">
        <v>278</v>
      </c>
      <c r="B32" s="83" t="s">
        <v>279</v>
      </c>
      <c r="C32" s="75">
        <v>3719180</v>
      </c>
      <c r="D32" s="224"/>
    </row>
    <row r="33" spans="1:14" ht="23.25" customHeight="1" thickBot="1" x14ac:dyDescent="0.25">
      <c r="A33" s="808" t="s">
        <v>420</v>
      </c>
      <c r="B33" s="809"/>
      <c r="C33" s="98">
        <f>SUM(C18:C32)</f>
        <v>20208860</v>
      </c>
    </row>
    <row r="34" spans="1:14" s="5" customFormat="1" ht="40.700000000000003" customHeight="1" thickBot="1" x14ac:dyDescent="0.25">
      <c r="A34" s="810" t="s">
        <v>424</v>
      </c>
      <c r="B34" s="811"/>
      <c r="C34" s="97">
        <f>SUM(C13+C17+C33)</f>
        <v>30441216</v>
      </c>
      <c r="I34" s="644"/>
      <c r="J34" s="644"/>
      <c r="K34" s="644"/>
      <c r="L34" s="644"/>
    </row>
    <row r="35" spans="1:14" ht="59.65" customHeight="1" thickBot="1" x14ac:dyDescent="0.25">
      <c r="C35" s="2"/>
    </row>
    <row r="36" spans="1:14" ht="48.75" customHeight="1" thickBot="1" x14ac:dyDescent="0.25">
      <c r="A36" s="798" t="s">
        <v>421</v>
      </c>
      <c r="B36" s="799"/>
      <c r="C36" s="241" t="s">
        <v>547</v>
      </c>
    </row>
    <row r="37" spans="1:14" ht="15" customHeight="1" x14ac:dyDescent="0.2">
      <c r="A37" s="42" t="s">
        <v>215</v>
      </c>
      <c r="B37" s="39" t="s">
        <v>216</v>
      </c>
      <c r="C37" s="93">
        <v>12678000</v>
      </c>
    </row>
    <row r="38" spans="1:14" ht="14.25" customHeight="1" thickBot="1" x14ac:dyDescent="0.25">
      <c r="A38" s="385" t="s">
        <v>228</v>
      </c>
      <c r="B38" s="397" t="s">
        <v>230</v>
      </c>
      <c r="C38" s="94">
        <f>C37*0.27</f>
        <v>3423060</v>
      </c>
      <c r="D38" s="224"/>
    </row>
    <row r="39" spans="1:14" ht="22.5" customHeight="1" thickBot="1" x14ac:dyDescent="0.25">
      <c r="A39" s="800" t="s">
        <v>508</v>
      </c>
      <c r="B39" s="801"/>
      <c r="C39" s="52">
        <f>SUM(C37:C38)</f>
        <v>16101060</v>
      </c>
    </row>
    <row r="40" spans="1:14" s="5" customFormat="1" ht="37.5" customHeight="1" thickBot="1" x14ac:dyDescent="0.25">
      <c r="A40" s="802" t="s">
        <v>423</v>
      </c>
      <c r="B40" s="803"/>
      <c r="C40" s="18">
        <f>SUM(C39)</f>
        <v>16101060</v>
      </c>
      <c r="I40" s="644"/>
      <c r="J40" s="644"/>
      <c r="K40" s="644"/>
      <c r="L40" s="644"/>
    </row>
    <row r="43" spans="1:14" x14ac:dyDescent="0.2">
      <c r="A43" t="s">
        <v>426</v>
      </c>
      <c r="B43" t="s">
        <v>548</v>
      </c>
    </row>
    <row r="44" spans="1:14" ht="13.5" thickBot="1" x14ac:dyDescent="0.25"/>
    <row r="45" spans="1:14" ht="27.75" customHeight="1" thickBot="1" x14ac:dyDescent="0.25">
      <c r="A45" s="112" t="s">
        <v>427</v>
      </c>
      <c r="B45" s="112" t="s">
        <v>440</v>
      </c>
      <c r="C45" s="113" t="s">
        <v>441</v>
      </c>
      <c r="D45" s="112" t="s">
        <v>442</v>
      </c>
      <c r="I45" s="618">
        <v>1</v>
      </c>
      <c r="M45" t="s">
        <v>621</v>
      </c>
      <c r="N45" t="s">
        <v>622</v>
      </c>
    </row>
    <row r="46" spans="1:14" x14ac:dyDescent="0.2">
      <c r="A46" s="106" t="s">
        <v>428</v>
      </c>
      <c r="B46" s="103">
        <v>35</v>
      </c>
      <c r="C46" s="99">
        <v>15</v>
      </c>
      <c r="D46" s="103">
        <f>SUM(B46:C46)</f>
        <v>50</v>
      </c>
    </row>
    <row r="47" spans="1:14" ht="15" x14ac:dyDescent="0.25">
      <c r="A47" s="101" t="s">
        <v>429</v>
      </c>
      <c r="B47" s="104">
        <v>33</v>
      </c>
      <c r="C47" s="3">
        <v>16</v>
      </c>
      <c r="D47" s="104">
        <f t="shared" ref="D47:D57" si="0">SUM(B47:C47)</f>
        <v>49</v>
      </c>
      <c r="G47" s="641" t="s">
        <v>616</v>
      </c>
      <c r="H47" s="642">
        <v>400</v>
      </c>
      <c r="I47" s="642">
        <f>H47*$I$45</f>
        <v>400</v>
      </c>
      <c r="J47" s="642">
        <v>81</v>
      </c>
      <c r="K47" s="642">
        <v>220</v>
      </c>
      <c r="L47" s="642">
        <f>(I47*J47*K47)*80%</f>
        <v>5702400</v>
      </c>
      <c r="M47" s="645">
        <f>L47/1.27</f>
        <v>4490078.7401574804</v>
      </c>
      <c r="N47" s="646">
        <f>L47-M47</f>
        <v>1212321.2598425196</v>
      </c>
    </row>
    <row r="48" spans="1:14" ht="15" x14ac:dyDescent="0.25">
      <c r="A48" s="101" t="s">
        <v>430</v>
      </c>
      <c r="B48" s="104">
        <v>36</v>
      </c>
      <c r="C48" s="3">
        <v>17</v>
      </c>
      <c r="D48" s="104">
        <f t="shared" si="0"/>
        <v>53</v>
      </c>
      <c r="G48" s="641" t="s">
        <v>617</v>
      </c>
      <c r="H48" s="642">
        <v>350</v>
      </c>
      <c r="I48" s="642">
        <f t="shared" ref="I48:I51" si="1">H48*$I$45</f>
        <v>350</v>
      </c>
      <c r="J48" s="642">
        <v>54</v>
      </c>
      <c r="K48" s="642">
        <v>180</v>
      </c>
      <c r="L48" s="642">
        <f>(I48*J48*K48)</f>
        <v>3402000</v>
      </c>
      <c r="M48" s="645">
        <f t="shared" ref="M48:M51" si="2">L48/1.27</f>
        <v>2678740.1574803148</v>
      </c>
      <c r="N48" s="646">
        <f t="shared" ref="N48:N51" si="3">L48-M48</f>
        <v>723259.84251968516</v>
      </c>
    </row>
    <row r="49" spans="1:14" ht="15" x14ac:dyDescent="0.25">
      <c r="A49" s="101" t="s">
        <v>431</v>
      </c>
      <c r="B49" s="104">
        <v>40</v>
      </c>
      <c r="C49" s="3">
        <v>15</v>
      </c>
      <c r="D49" s="104">
        <f t="shared" si="0"/>
        <v>55</v>
      </c>
      <c r="G49" s="641" t="s">
        <v>618</v>
      </c>
      <c r="H49" s="642">
        <v>500</v>
      </c>
      <c r="I49" s="642">
        <f t="shared" si="1"/>
        <v>500</v>
      </c>
      <c r="J49" s="642">
        <v>35</v>
      </c>
      <c r="K49" s="642">
        <v>180</v>
      </c>
      <c r="L49" s="642">
        <f>(I49*J49*K49)</f>
        <v>3150000</v>
      </c>
      <c r="M49" s="645">
        <f t="shared" si="2"/>
        <v>2480314.9606299214</v>
      </c>
      <c r="N49" s="646">
        <f t="shared" si="3"/>
        <v>669685.03937007859</v>
      </c>
    </row>
    <row r="50" spans="1:14" ht="15" x14ac:dyDescent="0.25">
      <c r="A50" s="101" t="s">
        <v>432</v>
      </c>
      <c r="B50" s="104">
        <v>42</v>
      </c>
      <c r="C50" s="3">
        <v>0</v>
      </c>
      <c r="D50" s="104">
        <f t="shared" si="0"/>
        <v>42</v>
      </c>
      <c r="G50" s="641" t="s">
        <v>619</v>
      </c>
      <c r="H50" s="642">
        <v>500</v>
      </c>
      <c r="I50" s="642">
        <f t="shared" si="1"/>
        <v>500</v>
      </c>
      <c r="J50" s="642">
        <v>8</v>
      </c>
      <c r="K50" s="642">
        <v>230</v>
      </c>
      <c r="L50" s="642">
        <f>(I50*J50*K50)</f>
        <v>920000</v>
      </c>
      <c r="M50" s="645">
        <f t="shared" si="2"/>
        <v>724409.4488188976</v>
      </c>
      <c r="N50" s="646">
        <f t="shared" si="3"/>
        <v>195590.5511811024</v>
      </c>
    </row>
    <row r="51" spans="1:14" ht="15" x14ac:dyDescent="0.25">
      <c r="A51" s="101" t="s">
        <v>433</v>
      </c>
      <c r="B51" s="104">
        <v>38</v>
      </c>
      <c r="C51" s="3">
        <v>0</v>
      </c>
      <c r="D51" s="104">
        <f t="shared" si="0"/>
        <v>38</v>
      </c>
      <c r="G51" s="641" t="s">
        <v>620</v>
      </c>
      <c r="H51" s="642">
        <v>500</v>
      </c>
      <c r="I51" s="642">
        <f t="shared" si="1"/>
        <v>500</v>
      </c>
      <c r="J51" s="642">
        <v>16</v>
      </c>
      <c r="K51" s="642">
        <v>230</v>
      </c>
      <c r="L51" s="642">
        <f>(I51*J51*K51)</f>
        <v>1840000</v>
      </c>
      <c r="M51" s="645">
        <f t="shared" si="2"/>
        <v>1448818.8976377952</v>
      </c>
      <c r="N51" s="646">
        <f t="shared" si="3"/>
        <v>391181.10236220481</v>
      </c>
    </row>
    <row r="52" spans="1:14" ht="15" x14ac:dyDescent="0.25">
      <c r="A52" s="101" t="s">
        <v>434</v>
      </c>
      <c r="B52" s="104">
        <v>39</v>
      </c>
      <c r="C52" s="3">
        <v>0</v>
      </c>
      <c r="D52" s="104">
        <f t="shared" si="0"/>
        <v>39</v>
      </c>
      <c r="G52" s="641"/>
      <c r="H52" s="641"/>
      <c r="N52" s="645"/>
    </row>
    <row r="53" spans="1:14" x14ac:dyDescent="0.2">
      <c r="A53" s="101" t="s">
        <v>435</v>
      </c>
      <c r="B53" s="104">
        <v>20</v>
      </c>
      <c r="C53" s="3">
        <v>38</v>
      </c>
      <c r="D53" s="104">
        <f t="shared" si="0"/>
        <v>58</v>
      </c>
      <c r="M53" s="645">
        <f>SUM(M47:M52)</f>
        <v>11822362.204724411</v>
      </c>
      <c r="N53" s="645">
        <f>SUM(N47:N52)</f>
        <v>3192037.7952755908</v>
      </c>
    </row>
    <row r="54" spans="1:14" x14ac:dyDescent="0.2">
      <c r="A54" s="101" t="s">
        <v>436</v>
      </c>
      <c r="B54" s="104">
        <v>32</v>
      </c>
      <c r="C54" s="3">
        <v>16</v>
      </c>
      <c r="D54" s="104">
        <f t="shared" si="0"/>
        <v>48</v>
      </c>
    </row>
    <row r="55" spans="1:14" x14ac:dyDescent="0.2">
      <c r="A55" s="101" t="s">
        <v>437</v>
      </c>
      <c r="B55" s="104">
        <v>31</v>
      </c>
      <c r="C55" s="3">
        <v>21</v>
      </c>
      <c r="D55" s="104">
        <f t="shared" si="0"/>
        <v>52</v>
      </c>
      <c r="M55" s="645">
        <f>M53+N53</f>
        <v>15014400.000000002</v>
      </c>
    </row>
    <row r="56" spans="1:14" x14ac:dyDescent="0.2">
      <c r="A56" s="101" t="s">
        <v>438</v>
      </c>
      <c r="B56" s="104">
        <v>35</v>
      </c>
      <c r="C56" s="3">
        <v>10</v>
      </c>
      <c r="D56" s="104">
        <f t="shared" si="0"/>
        <v>45</v>
      </c>
    </row>
    <row r="57" spans="1:14" ht="13.5" thickBot="1" x14ac:dyDescent="0.25">
      <c r="A57" s="102" t="s">
        <v>439</v>
      </c>
      <c r="B57" s="107">
        <v>36</v>
      </c>
      <c r="C57" s="108">
        <v>8</v>
      </c>
      <c r="D57" s="107">
        <f t="shared" si="0"/>
        <v>44</v>
      </c>
    </row>
    <row r="58" spans="1:14" ht="13.5" thickBot="1" x14ac:dyDescent="0.25">
      <c r="A58" s="101" t="s">
        <v>443</v>
      </c>
      <c r="B58" s="105">
        <f>SUM(B46:B57)/12</f>
        <v>34.75</v>
      </c>
      <c r="C58" s="100">
        <f>SUM(C46:C57)/12</f>
        <v>13</v>
      </c>
      <c r="D58" s="105">
        <f>SUM(B58:C58)</f>
        <v>47.75</v>
      </c>
    </row>
    <row r="59" spans="1:14" ht="16.5" thickBot="1" x14ac:dyDescent="0.25">
      <c r="A59" s="109" t="s">
        <v>444</v>
      </c>
      <c r="B59" s="110">
        <v>0.35</v>
      </c>
      <c r="C59" s="111">
        <v>0.13</v>
      </c>
      <c r="D59" s="110">
        <f>SUM(B59:C59)</f>
        <v>0.48</v>
      </c>
    </row>
  </sheetData>
  <mergeCells count="8">
    <mergeCell ref="A39:B39"/>
    <mergeCell ref="A40:B40"/>
    <mergeCell ref="A1:B1"/>
    <mergeCell ref="A13:B13"/>
    <mergeCell ref="A17:B17"/>
    <mergeCell ref="A33:B33"/>
    <mergeCell ref="A34:B34"/>
    <mergeCell ref="A36:B36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2" orientation="landscape" r:id="rId1"/>
  <headerFooter alignWithMargins="0">
    <oddFooter>&amp;L&amp;F&amp;CKONYHA ÖSSZESÍTŐ TÁBLA</oddFooter>
  </headerFooter>
  <rowBreaks count="1" manualBreakCount="1">
    <brk id="3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zoomScale="90" zoomScaleNormal="90" zoomScaleSheetLayoutView="100" workbookViewId="0">
      <selection activeCell="B7" sqref="B7:C10"/>
    </sheetView>
  </sheetViews>
  <sheetFormatPr defaultRowHeight="12.75" x14ac:dyDescent="0.2"/>
  <cols>
    <col min="1" max="1" width="14.140625" customWidth="1"/>
    <col min="2" max="2" width="55.140625" customWidth="1"/>
    <col min="3" max="3" width="16.7109375" customWidth="1"/>
  </cols>
  <sheetData>
    <row r="1" spans="1:3" ht="46.5" customHeight="1" thickBot="1" x14ac:dyDescent="0.25">
      <c r="A1" s="812" t="s">
        <v>53</v>
      </c>
      <c r="B1" s="813"/>
      <c r="C1" s="14" t="s">
        <v>546</v>
      </c>
    </row>
    <row r="2" spans="1:3" ht="17.25" customHeight="1" x14ac:dyDescent="0.2">
      <c r="A2" s="54" t="s">
        <v>231</v>
      </c>
      <c r="B2" s="114" t="s">
        <v>513</v>
      </c>
      <c r="C2" s="167">
        <v>8500000</v>
      </c>
    </row>
    <row r="3" spans="1:3" ht="26.25" customHeight="1" thickBot="1" x14ac:dyDescent="0.25">
      <c r="A3" s="54" t="s">
        <v>232</v>
      </c>
      <c r="B3" s="114" t="s">
        <v>578</v>
      </c>
      <c r="C3" s="168">
        <v>1500000</v>
      </c>
    </row>
    <row r="4" spans="1:3" ht="24.95" customHeight="1" thickBot="1" x14ac:dyDescent="0.25">
      <c r="A4" s="814" t="s">
        <v>72</v>
      </c>
      <c r="B4" s="815"/>
      <c r="C4" s="400">
        <f>SUM(C2:C3)</f>
        <v>10000000</v>
      </c>
    </row>
    <row r="5" spans="1:3" ht="30.75" customHeight="1" thickBot="1" x14ac:dyDescent="0.25">
      <c r="A5" s="816" t="s">
        <v>25</v>
      </c>
      <c r="B5" s="817"/>
      <c r="C5" s="572">
        <f>SUM(C2:C3)</f>
        <v>10000000</v>
      </c>
    </row>
  </sheetData>
  <mergeCells count="3">
    <mergeCell ref="A1:B1"/>
    <mergeCell ref="A4:B4"/>
    <mergeCell ref="A5:B5"/>
  </mergeCells>
  <phoneticPr fontId="7" type="noConversion"/>
  <printOptions horizontalCentered="1"/>
  <pageMargins left="0.78749999999999998" right="0.78749999999999998" top="0.98402777777777783" bottom="0.98402777777777795" header="0.51180555555555562" footer="0.51180555555555562"/>
  <pageSetup paperSize="9" scale="87" firstPageNumber="0" orientation="landscape" horizontalDpi="300" verticalDpi="300" r:id="rId1"/>
  <headerFooter alignWithMargins="0">
    <oddFooter>&amp;L&amp;F&amp;CSaját tulajdonú ingatlan adásvétele&amp;R&amp;A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zoomScaleSheetLayoutView="100" workbookViewId="0">
      <selection activeCell="C4" sqref="C4"/>
    </sheetView>
  </sheetViews>
  <sheetFormatPr defaultRowHeight="12.75" x14ac:dyDescent="0.2"/>
  <cols>
    <col min="1" max="1" width="11.85546875" customWidth="1"/>
    <col min="2" max="2" width="68.42578125" customWidth="1"/>
    <col min="3" max="3" width="17.7109375" customWidth="1"/>
  </cols>
  <sheetData>
    <row r="1" spans="1:3" ht="51.75" customHeight="1" thickBot="1" x14ac:dyDescent="0.25">
      <c r="A1" s="818" t="s">
        <v>31</v>
      </c>
      <c r="B1" s="819"/>
      <c r="C1" s="28" t="s">
        <v>547</v>
      </c>
    </row>
    <row r="2" spans="1:3" x14ac:dyDescent="0.2">
      <c r="A2" s="118" t="s">
        <v>445</v>
      </c>
      <c r="B2" s="120" t="s">
        <v>471</v>
      </c>
      <c r="C2" s="75">
        <v>10000</v>
      </c>
    </row>
    <row r="3" spans="1:3" x14ac:dyDescent="0.2">
      <c r="A3" s="118" t="s">
        <v>447</v>
      </c>
      <c r="B3" s="120" t="s">
        <v>448</v>
      </c>
      <c r="C3" s="75">
        <v>7000</v>
      </c>
    </row>
    <row r="4" spans="1:3" ht="13.5" thickBot="1" x14ac:dyDescent="0.25">
      <c r="A4" s="118" t="s">
        <v>381</v>
      </c>
      <c r="B4" s="120" t="s">
        <v>482</v>
      </c>
      <c r="C4" s="75">
        <f>SUM(C2:C3)*0.27</f>
        <v>4590</v>
      </c>
    </row>
    <row r="5" spans="1:3" ht="21.75" customHeight="1" thickBot="1" x14ac:dyDescent="0.25">
      <c r="A5" s="784" t="s">
        <v>486</v>
      </c>
      <c r="B5" s="785"/>
      <c r="C5" s="399">
        <f>SUM(C2:C4)</f>
        <v>21590</v>
      </c>
    </row>
    <row r="6" spans="1:3" ht="22.5" customHeight="1" thickBot="1" x14ac:dyDescent="0.25">
      <c r="A6" s="820" t="s">
        <v>509</v>
      </c>
      <c r="B6" s="821"/>
      <c r="C6" s="575">
        <f t="shared" ref="C6:C7" si="0">SUM(C5)</f>
        <v>21590</v>
      </c>
    </row>
    <row r="7" spans="1:3" ht="41.85" customHeight="1" thickBot="1" x14ac:dyDescent="0.25">
      <c r="A7" s="822" t="s">
        <v>134</v>
      </c>
      <c r="B7" s="823"/>
      <c r="C7" s="576">
        <f t="shared" si="0"/>
        <v>21590</v>
      </c>
    </row>
    <row r="8" spans="1:3" ht="41.85" customHeight="1" thickBot="1" x14ac:dyDescent="0.25">
      <c r="A8" s="573"/>
      <c r="B8" s="573"/>
      <c r="C8" s="574"/>
    </row>
    <row r="9" spans="1:3" ht="52.5" customHeight="1" thickBot="1" x14ac:dyDescent="0.25">
      <c r="A9" s="824" t="s">
        <v>30</v>
      </c>
      <c r="B9" s="825"/>
      <c r="C9" s="13" t="s">
        <v>547</v>
      </c>
    </row>
    <row r="10" spans="1:3" ht="16.5" customHeight="1" thickBot="1" x14ac:dyDescent="0.25">
      <c r="A10" s="46" t="s">
        <v>218</v>
      </c>
      <c r="B10" s="48" t="s">
        <v>488</v>
      </c>
      <c r="C10" s="115">
        <v>750000</v>
      </c>
    </row>
    <row r="11" spans="1:3" ht="19.5" customHeight="1" thickBot="1" x14ac:dyDescent="0.25">
      <c r="A11" s="826" t="s">
        <v>161</v>
      </c>
      <c r="B11" s="827"/>
      <c r="C11" s="398">
        <f t="shared" ref="C11:C12" si="1">SUM(C10)</f>
        <v>750000</v>
      </c>
    </row>
    <row r="12" spans="1:3" ht="24" customHeight="1" thickBot="1" x14ac:dyDescent="0.25">
      <c r="A12" s="828" t="s">
        <v>508</v>
      </c>
      <c r="B12" s="829"/>
      <c r="C12" s="122">
        <f t="shared" si="1"/>
        <v>750000</v>
      </c>
    </row>
    <row r="13" spans="1:3" ht="36.75" customHeight="1" thickBot="1" x14ac:dyDescent="0.25">
      <c r="A13" s="746" t="s">
        <v>25</v>
      </c>
      <c r="B13" s="747"/>
      <c r="C13" s="577">
        <f>SUM(C12)</f>
        <v>750000</v>
      </c>
    </row>
  </sheetData>
  <mergeCells count="8">
    <mergeCell ref="A1:B1"/>
    <mergeCell ref="A5:B5"/>
    <mergeCell ref="A6:B6"/>
    <mergeCell ref="A13:B13"/>
    <mergeCell ref="A7:B7"/>
    <mergeCell ref="A9:B9"/>
    <mergeCell ref="A11:B11"/>
    <mergeCell ref="A12:B12"/>
  </mergeCells>
  <phoneticPr fontId="7" type="noConversion"/>
  <printOptions horizontalCentered="1"/>
  <pageMargins left="0.78749999999999998" right="0.78749999999999998" top="0.98402777777777783" bottom="0.98402777777777795" header="0.51180555555555562" footer="0.51180555555555562"/>
  <pageSetup paperSize="9" scale="80" firstPageNumber="0" orientation="landscape" cellComments="asDisplayed" horizontalDpi="300" verticalDpi="300" r:id="rId1"/>
  <headerFooter alignWithMargins="0">
    <oddFooter>&amp;L&amp;F&amp;CLakóingatlan bérbeadása, üzemeltetése&amp;R&amp;A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zoomScaleSheetLayoutView="100" workbookViewId="0">
      <selection activeCell="C3" sqref="C3"/>
    </sheetView>
  </sheetViews>
  <sheetFormatPr defaultRowHeight="12.75" x14ac:dyDescent="0.2"/>
  <cols>
    <col min="1" max="1" width="11.85546875" customWidth="1"/>
    <col min="2" max="2" width="63.5703125" customWidth="1"/>
    <col min="3" max="3" width="18.42578125" customWidth="1"/>
  </cols>
  <sheetData>
    <row r="1" spans="1:3" ht="52.5" customHeight="1" thickBot="1" x14ac:dyDescent="0.25">
      <c r="A1" s="818" t="s">
        <v>32</v>
      </c>
      <c r="B1" s="819"/>
      <c r="C1" s="15" t="s">
        <v>546</v>
      </c>
    </row>
    <row r="2" spans="1:3" s="4" customFormat="1" ht="12.75" customHeight="1" x14ac:dyDescent="0.2">
      <c r="A2" s="118" t="s">
        <v>445</v>
      </c>
      <c r="B2" s="72" t="s">
        <v>446</v>
      </c>
      <c r="C2" s="93">
        <v>4000</v>
      </c>
    </row>
    <row r="3" spans="1:3" s="4" customFormat="1" ht="12.75" customHeight="1" thickBot="1" x14ac:dyDescent="0.25">
      <c r="A3" s="118" t="s">
        <v>381</v>
      </c>
      <c r="B3" s="72" t="s">
        <v>482</v>
      </c>
      <c r="C3" s="94">
        <f>SUM(C2)*0.27</f>
        <v>1080</v>
      </c>
    </row>
    <row r="4" spans="1:3" s="4" customFormat="1" ht="17.25" customHeight="1" thickBot="1" x14ac:dyDescent="0.25">
      <c r="A4" s="830" t="s">
        <v>486</v>
      </c>
      <c r="B4" s="831"/>
      <c r="C4" s="401">
        <f>SUM(C2:C3)</f>
        <v>5080</v>
      </c>
    </row>
    <row r="5" spans="1:3" ht="30.75" customHeight="1" thickBot="1" x14ac:dyDescent="0.25">
      <c r="A5" s="836" t="s">
        <v>509</v>
      </c>
      <c r="B5" s="837"/>
      <c r="C5" s="407">
        <f t="shared" ref="C5:C6" si="0">SUM(C4)</f>
        <v>5080</v>
      </c>
    </row>
    <row r="6" spans="1:3" ht="34.5" customHeight="1" thickBot="1" x14ac:dyDescent="0.25">
      <c r="A6" s="834" t="s">
        <v>73</v>
      </c>
      <c r="B6" s="835"/>
      <c r="C6" s="16">
        <f t="shared" si="0"/>
        <v>5080</v>
      </c>
    </row>
    <row r="7" spans="1:3" ht="34.5" customHeight="1" thickBot="1" x14ac:dyDescent="0.25">
      <c r="A7" s="403"/>
      <c r="B7" s="404"/>
      <c r="C7" s="405"/>
    </row>
    <row r="8" spans="1:3" ht="44.25" customHeight="1" thickBot="1" x14ac:dyDescent="0.25">
      <c r="A8" s="824" t="s">
        <v>32</v>
      </c>
      <c r="B8" s="825"/>
      <c r="C8" s="19" t="s">
        <v>547</v>
      </c>
    </row>
    <row r="9" spans="1:3" ht="15" customHeight="1" x14ac:dyDescent="0.2">
      <c r="A9" s="42" t="s">
        <v>205</v>
      </c>
      <c r="B9" s="41" t="s">
        <v>210</v>
      </c>
      <c r="C9" s="116">
        <v>150000</v>
      </c>
    </row>
    <row r="10" spans="1:3" ht="14.25" customHeight="1" thickBot="1" x14ac:dyDescent="0.25">
      <c r="A10" s="47" t="s">
        <v>211</v>
      </c>
      <c r="B10" s="48" t="s">
        <v>623</v>
      </c>
      <c r="C10" s="117">
        <v>100000</v>
      </c>
    </row>
    <row r="11" spans="1:3" ht="21" customHeight="1" thickBot="1" x14ac:dyDescent="0.25">
      <c r="A11" s="838" t="s">
        <v>68</v>
      </c>
      <c r="B11" s="839"/>
      <c r="C11" s="406">
        <f>SUM(C9:C10)</f>
        <v>250000</v>
      </c>
    </row>
    <row r="12" spans="1:3" ht="24.75" customHeight="1" thickBot="1" x14ac:dyDescent="0.25">
      <c r="A12" s="832" t="s">
        <v>74</v>
      </c>
      <c r="B12" s="833"/>
      <c r="C12" s="402">
        <f>SUM(C11)</f>
        <v>250000</v>
      </c>
    </row>
  </sheetData>
  <mergeCells count="7">
    <mergeCell ref="A1:B1"/>
    <mergeCell ref="A4:B4"/>
    <mergeCell ref="A12:B12"/>
    <mergeCell ref="A6:B6"/>
    <mergeCell ref="A8:B8"/>
    <mergeCell ref="A5:B5"/>
    <mergeCell ref="A11:B11"/>
  </mergeCells>
  <phoneticPr fontId="7" type="noConversion"/>
  <printOptions horizontalCentered="1"/>
  <pageMargins left="0.78749999999999998" right="0.78749999999999998" top="0.98402777777777783" bottom="0.98402777777777795" header="0.51180555555555562" footer="0.51180555555555562"/>
  <pageSetup paperSize="9" scale="80" firstPageNumber="0" orientation="landscape" horizontalDpi="300" verticalDpi="300" r:id="rId1"/>
  <headerFooter alignWithMargins="0">
    <oddFooter>&amp;L&amp;F&amp;CNem lakóingatlan bérbeadása, üzemeltetése&amp;R&amp;A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35"/>
  </sheetPr>
  <dimension ref="A1:I101"/>
  <sheetViews>
    <sheetView topLeftCell="A46" zoomScale="110" zoomScaleNormal="110" zoomScaleSheetLayoutView="100" workbookViewId="0">
      <selection activeCell="E57" sqref="E57"/>
    </sheetView>
  </sheetViews>
  <sheetFormatPr defaultRowHeight="12.75" x14ac:dyDescent="0.2"/>
  <cols>
    <col min="1" max="1" width="15.5703125" customWidth="1"/>
    <col min="2" max="2" width="59.140625" customWidth="1"/>
    <col min="3" max="3" width="19.7109375" style="2" customWidth="1"/>
    <col min="4" max="4" width="9.85546875" customWidth="1"/>
  </cols>
  <sheetData>
    <row r="1" spans="1:4" ht="59.25" customHeight="1" thickBot="1" x14ac:dyDescent="0.25">
      <c r="A1" s="867" t="s">
        <v>34</v>
      </c>
      <c r="B1" s="868"/>
      <c r="C1" s="15" t="s">
        <v>547</v>
      </c>
    </row>
    <row r="2" spans="1:4" ht="13.5" customHeight="1" x14ac:dyDescent="0.2">
      <c r="A2" s="154" t="s">
        <v>341</v>
      </c>
      <c r="B2" s="155" t="s">
        <v>458</v>
      </c>
      <c r="C2" s="180">
        <v>5384000</v>
      </c>
    </row>
    <row r="3" spans="1:4" ht="11.25" customHeight="1" x14ac:dyDescent="0.2">
      <c r="A3" s="90" t="s">
        <v>342</v>
      </c>
      <c r="B3" s="72" t="s">
        <v>515</v>
      </c>
      <c r="C3" s="181">
        <v>1260000</v>
      </c>
      <c r="D3" s="224"/>
    </row>
    <row r="4" spans="1:4" x14ac:dyDescent="0.2">
      <c r="A4" s="90" t="s">
        <v>343</v>
      </c>
      <c r="B4" s="151" t="s">
        <v>455</v>
      </c>
      <c r="C4" s="181">
        <v>200000</v>
      </c>
    </row>
    <row r="5" spans="1:4" ht="13.5" customHeight="1" thickBot="1" x14ac:dyDescent="0.25">
      <c r="A5" s="156" t="s">
        <v>344</v>
      </c>
      <c r="B5" s="157" t="s">
        <v>450</v>
      </c>
      <c r="C5" s="182">
        <v>808000</v>
      </c>
    </row>
    <row r="6" spans="1:4" ht="13.5" customHeight="1" x14ac:dyDescent="0.2">
      <c r="A6" s="152"/>
      <c r="B6" s="153" t="s">
        <v>567</v>
      </c>
      <c r="C6" s="181">
        <v>1885000</v>
      </c>
    </row>
    <row r="7" spans="1:4" ht="13.5" thickBot="1" x14ac:dyDescent="0.25">
      <c r="A7" s="90" t="s">
        <v>345</v>
      </c>
      <c r="B7" s="72" t="s">
        <v>568</v>
      </c>
      <c r="C7" s="181">
        <v>283000</v>
      </c>
    </row>
    <row r="8" spans="1:4" ht="17.25" customHeight="1" thickBot="1" x14ac:dyDescent="0.25">
      <c r="A8" s="869" t="s">
        <v>460</v>
      </c>
      <c r="B8" s="870"/>
      <c r="C8" s="423">
        <f>SUM(C2:C7)</f>
        <v>9820000</v>
      </c>
    </row>
    <row r="9" spans="1:4" ht="14.25" customHeight="1" thickBot="1" x14ac:dyDescent="0.25">
      <c r="A9" s="162" t="s">
        <v>396</v>
      </c>
      <c r="B9" s="424" t="s">
        <v>122</v>
      </c>
      <c r="C9" s="93">
        <v>2651000</v>
      </c>
    </row>
    <row r="10" spans="1:4" ht="16.5" customHeight="1" thickBot="1" x14ac:dyDescent="0.25">
      <c r="A10" s="871" t="s">
        <v>461</v>
      </c>
      <c r="B10" s="872"/>
      <c r="C10" s="411">
        <f>SUM(C9:C9)</f>
        <v>2651000</v>
      </c>
    </row>
    <row r="11" spans="1:4" ht="13.5" customHeight="1" x14ac:dyDescent="0.2">
      <c r="A11" s="56" t="s">
        <v>346</v>
      </c>
      <c r="B11" s="587" t="s">
        <v>464</v>
      </c>
      <c r="C11" s="76">
        <v>210000</v>
      </c>
    </row>
    <row r="12" spans="1:4" ht="13.5" customHeight="1" x14ac:dyDescent="0.2">
      <c r="A12" s="56" t="s">
        <v>347</v>
      </c>
      <c r="B12" s="588" t="s">
        <v>348</v>
      </c>
      <c r="C12" s="76">
        <v>35000</v>
      </c>
    </row>
    <row r="13" spans="1:4" ht="13.5" customHeight="1" x14ac:dyDescent="0.2">
      <c r="A13" s="56" t="s">
        <v>349</v>
      </c>
      <c r="B13" s="588" t="s">
        <v>350</v>
      </c>
      <c r="C13" s="76">
        <v>21000</v>
      </c>
    </row>
    <row r="14" spans="1:4" ht="13.5" customHeight="1" x14ac:dyDescent="0.2">
      <c r="A14" s="56" t="s">
        <v>406</v>
      </c>
      <c r="B14" s="588" t="s">
        <v>467</v>
      </c>
      <c r="C14" s="76">
        <v>105000</v>
      </c>
    </row>
    <row r="15" spans="1:4" s="4" customFormat="1" ht="13.5" customHeight="1" x14ac:dyDescent="0.2">
      <c r="A15" s="55" t="s">
        <v>382</v>
      </c>
      <c r="B15" s="588" t="s">
        <v>504</v>
      </c>
      <c r="C15" s="76">
        <v>26000</v>
      </c>
    </row>
    <row r="16" spans="1:4" s="4" customFormat="1" ht="13.5" customHeight="1" x14ac:dyDescent="0.2">
      <c r="A16" s="55" t="s">
        <v>385</v>
      </c>
      <c r="B16" s="588" t="s">
        <v>468</v>
      </c>
      <c r="C16" s="76">
        <v>16000</v>
      </c>
    </row>
    <row r="17" spans="1:7" ht="13.5" thickBot="1" x14ac:dyDescent="0.25">
      <c r="A17" s="55" t="s">
        <v>351</v>
      </c>
      <c r="B17" s="589" t="s">
        <v>516</v>
      </c>
      <c r="C17" s="76">
        <v>262000</v>
      </c>
    </row>
    <row r="18" spans="1:7" x14ac:dyDescent="0.2">
      <c r="A18" s="162" t="s">
        <v>412</v>
      </c>
      <c r="B18" s="163" t="s">
        <v>353</v>
      </c>
      <c r="C18" s="165">
        <v>68000</v>
      </c>
    </row>
    <row r="19" spans="1:7" x14ac:dyDescent="0.2">
      <c r="A19" s="55" t="s">
        <v>354</v>
      </c>
      <c r="B19" s="163" t="s">
        <v>355</v>
      </c>
      <c r="C19" s="76">
        <v>34000</v>
      </c>
    </row>
    <row r="20" spans="1:7" x14ac:dyDescent="0.2">
      <c r="A20" s="55" t="s">
        <v>357</v>
      </c>
      <c r="B20" s="163" t="s">
        <v>356</v>
      </c>
      <c r="C20" s="76">
        <v>50000</v>
      </c>
    </row>
    <row r="21" spans="1:7" x14ac:dyDescent="0.2">
      <c r="A21" s="55" t="s">
        <v>387</v>
      </c>
      <c r="B21" s="164" t="s">
        <v>469</v>
      </c>
      <c r="C21" s="76">
        <v>16000</v>
      </c>
    </row>
    <row r="22" spans="1:7" x14ac:dyDescent="0.2">
      <c r="A22" s="55" t="s">
        <v>358</v>
      </c>
      <c r="B22" s="164" t="s">
        <v>470</v>
      </c>
      <c r="C22" s="76">
        <v>1100000</v>
      </c>
    </row>
    <row r="23" spans="1:7" x14ac:dyDescent="0.2">
      <c r="A23" s="55" t="s">
        <v>359</v>
      </c>
      <c r="B23" s="164" t="s">
        <v>471</v>
      </c>
      <c r="C23" s="76">
        <v>200000</v>
      </c>
    </row>
    <row r="24" spans="1:7" x14ac:dyDescent="0.2">
      <c r="A24" s="55">
        <v>55227</v>
      </c>
      <c r="B24" s="164" t="s">
        <v>472</v>
      </c>
      <c r="C24" s="76">
        <v>84000</v>
      </c>
    </row>
    <row r="25" spans="1:7" x14ac:dyDescent="0.2">
      <c r="A25" s="55" t="s">
        <v>418</v>
      </c>
      <c r="B25" s="164" t="s">
        <v>473</v>
      </c>
      <c r="C25" s="76">
        <v>105000</v>
      </c>
    </row>
    <row r="26" spans="1:7" x14ac:dyDescent="0.2">
      <c r="A26" s="55" t="s">
        <v>360</v>
      </c>
      <c r="B26" s="163" t="s">
        <v>361</v>
      </c>
      <c r="C26" s="76">
        <v>37000</v>
      </c>
      <c r="G26" s="598"/>
    </row>
    <row r="27" spans="1:7" x14ac:dyDescent="0.2">
      <c r="A27" s="55" t="s">
        <v>362</v>
      </c>
      <c r="B27" s="163" t="s">
        <v>475</v>
      </c>
      <c r="C27" s="76">
        <v>300000</v>
      </c>
    </row>
    <row r="28" spans="1:7" x14ac:dyDescent="0.2">
      <c r="A28" s="55" t="s">
        <v>363</v>
      </c>
      <c r="B28" s="163" t="s">
        <v>476</v>
      </c>
      <c r="C28" s="76">
        <v>65000</v>
      </c>
    </row>
    <row r="29" spans="1:7" x14ac:dyDescent="0.2">
      <c r="A29" s="55" t="s">
        <v>364</v>
      </c>
      <c r="B29" s="163" t="s">
        <v>368</v>
      </c>
      <c r="C29" s="76">
        <v>53000</v>
      </c>
    </row>
    <row r="30" spans="1:7" x14ac:dyDescent="0.2">
      <c r="A30" s="55" t="s">
        <v>365</v>
      </c>
      <c r="B30" s="163" t="s">
        <v>478</v>
      </c>
      <c r="C30" s="76">
        <v>7000</v>
      </c>
    </row>
    <row r="31" spans="1:7" x14ac:dyDescent="0.2">
      <c r="A31" s="55" t="s">
        <v>625</v>
      </c>
      <c r="B31" s="163" t="s">
        <v>626</v>
      </c>
      <c r="C31" s="76">
        <v>2054000</v>
      </c>
    </row>
    <row r="32" spans="1:7" x14ac:dyDescent="0.2">
      <c r="A32" s="55" t="s">
        <v>366</v>
      </c>
      <c r="B32" s="163" t="s">
        <v>479</v>
      </c>
      <c r="C32" s="76">
        <v>200000</v>
      </c>
    </row>
    <row r="33" spans="1:9" x14ac:dyDescent="0.2">
      <c r="A33" s="55" t="s">
        <v>367</v>
      </c>
      <c r="B33" s="163" t="s">
        <v>369</v>
      </c>
      <c r="C33" s="76">
        <v>68000</v>
      </c>
    </row>
    <row r="34" spans="1:9" x14ac:dyDescent="0.2">
      <c r="A34" s="55" t="s">
        <v>370</v>
      </c>
      <c r="B34" s="163" t="s">
        <v>474</v>
      </c>
      <c r="C34" s="76">
        <v>550000</v>
      </c>
      <c r="D34" s="6"/>
    </row>
    <row r="35" spans="1:9" x14ac:dyDescent="0.2">
      <c r="A35" s="55" t="s">
        <v>371</v>
      </c>
      <c r="B35" s="163" t="s">
        <v>506</v>
      </c>
      <c r="C35" s="76">
        <v>50000</v>
      </c>
    </row>
    <row r="36" spans="1:9" x14ac:dyDescent="0.2">
      <c r="A36" s="55" t="s">
        <v>372</v>
      </c>
      <c r="B36" s="163" t="s">
        <v>480</v>
      </c>
      <c r="C36" s="76">
        <v>682000</v>
      </c>
      <c r="I36" s="597"/>
    </row>
    <row r="37" spans="1:9" ht="13.5" thickBot="1" x14ac:dyDescent="0.25">
      <c r="A37" s="161" t="s">
        <v>373</v>
      </c>
      <c r="B37" s="163" t="s">
        <v>481</v>
      </c>
      <c r="C37" s="166">
        <v>263000</v>
      </c>
    </row>
    <row r="38" spans="1:9" ht="14.25" customHeight="1" x14ac:dyDescent="0.2">
      <c r="A38" s="631" t="s">
        <v>381</v>
      </c>
      <c r="B38" s="632" t="s">
        <v>482</v>
      </c>
      <c r="C38" s="630">
        <f>SUM(C11+C12+C13+C14+C15+C16+C17+C18+C19+C20+C21+C22+C23+C24+C25+C26+C27+C28+C29+C30+C32+C33+C34+C35+C36+C37+C39+C40+C41)*0.27</f>
        <v>1445040</v>
      </c>
      <c r="D38" s="224"/>
    </row>
    <row r="39" spans="1:9" x14ac:dyDescent="0.2">
      <c r="A39" s="56" t="s">
        <v>269</v>
      </c>
      <c r="B39" s="590" t="s">
        <v>565</v>
      </c>
      <c r="C39" s="76">
        <v>345000</v>
      </c>
    </row>
    <row r="40" spans="1:9" x14ac:dyDescent="0.2">
      <c r="A40" s="56" t="s">
        <v>270</v>
      </c>
      <c r="B40" s="590" t="s">
        <v>271</v>
      </c>
      <c r="C40" s="76">
        <v>250000</v>
      </c>
    </row>
    <row r="41" spans="1:9" x14ac:dyDescent="0.2">
      <c r="A41" s="56" t="s">
        <v>272</v>
      </c>
      <c r="B41" s="590" t="s">
        <v>484</v>
      </c>
      <c r="C41" s="76">
        <v>150000</v>
      </c>
    </row>
    <row r="42" spans="1:9" x14ac:dyDescent="0.2">
      <c r="A42" s="55" t="s">
        <v>275</v>
      </c>
      <c r="B42" s="591" t="s">
        <v>485</v>
      </c>
      <c r="C42" s="76">
        <v>60000</v>
      </c>
    </row>
    <row r="43" spans="1:9" ht="13.5" customHeight="1" thickBot="1" x14ac:dyDescent="0.25">
      <c r="A43" s="55" t="s">
        <v>276</v>
      </c>
      <c r="B43" s="589" t="s">
        <v>277</v>
      </c>
      <c r="C43" s="76">
        <v>200000</v>
      </c>
    </row>
    <row r="44" spans="1:9" ht="18" customHeight="1" thickBot="1" x14ac:dyDescent="0.25">
      <c r="A44" s="873" t="s">
        <v>486</v>
      </c>
      <c r="B44" s="874"/>
      <c r="C44" s="412">
        <f>SUM(C11:C43)</f>
        <v>9111040</v>
      </c>
    </row>
    <row r="45" spans="1:9" x14ac:dyDescent="0.2">
      <c r="A45" s="42" t="s">
        <v>324</v>
      </c>
      <c r="B45" s="141" t="s">
        <v>325</v>
      </c>
      <c r="C45" s="167">
        <v>950000</v>
      </c>
    </row>
    <row r="46" spans="1:9" ht="13.5" thickBot="1" x14ac:dyDescent="0.25">
      <c r="A46" s="148" t="s">
        <v>326</v>
      </c>
      <c r="B46" s="83" t="s">
        <v>632</v>
      </c>
      <c r="C46" s="168">
        <v>1000000</v>
      </c>
    </row>
    <row r="47" spans="1:9" x14ac:dyDescent="0.2">
      <c r="A47" s="134" t="s">
        <v>327</v>
      </c>
      <c r="B47" s="87" t="s">
        <v>171</v>
      </c>
      <c r="C47" s="144">
        <v>137000</v>
      </c>
    </row>
    <row r="48" spans="1:9" ht="13.5" thickBot="1" x14ac:dyDescent="0.25">
      <c r="A48" s="78" t="s">
        <v>328</v>
      </c>
      <c r="B48" s="88" t="s">
        <v>172</v>
      </c>
      <c r="C48" s="170">
        <v>345000</v>
      </c>
      <c r="E48" s="169"/>
    </row>
    <row r="49" spans="1:3" ht="17.25" customHeight="1" thickBot="1" x14ac:dyDescent="0.25">
      <c r="A49" s="864" t="s">
        <v>330</v>
      </c>
      <c r="B49" s="865"/>
      <c r="C49" s="171">
        <f>SUM(C45:C48)</f>
        <v>2432000</v>
      </c>
    </row>
    <row r="50" spans="1:3" x14ac:dyDescent="0.2">
      <c r="A50" s="42" t="s">
        <v>329</v>
      </c>
      <c r="B50" s="141" t="s">
        <v>519</v>
      </c>
      <c r="C50" s="167">
        <v>35000</v>
      </c>
    </row>
    <row r="51" spans="1:3" x14ac:dyDescent="0.2">
      <c r="A51" s="148" t="s">
        <v>329</v>
      </c>
      <c r="B51" s="83" t="s">
        <v>520</v>
      </c>
      <c r="C51" s="168">
        <v>100000</v>
      </c>
    </row>
    <row r="52" spans="1:3" x14ac:dyDescent="0.2">
      <c r="A52" s="148" t="s">
        <v>329</v>
      </c>
      <c r="B52" s="83" t="s">
        <v>630</v>
      </c>
      <c r="C52" s="168">
        <v>6000000</v>
      </c>
    </row>
    <row r="53" spans="1:3" x14ac:dyDescent="0.2">
      <c r="A53" s="148" t="s">
        <v>329</v>
      </c>
      <c r="B53" s="149" t="s">
        <v>631</v>
      </c>
      <c r="C53" s="172">
        <v>1500000</v>
      </c>
    </row>
    <row r="54" spans="1:3" x14ac:dyDescent="0.2">
      <c r="A54" s="148" t="s">
        <v>329</v>
      </c>
      <c r="B54" s="83" t="s">
        <v>521</v>
      </c>
      <c r="C54" s="168"/>
    </row>
    <row r="55" spans="1:3" x14ac:dyDescent="0.2">
      <c r="A55" s="148"/>
      <c r="B55" s="83" t="s">
        <v>333</v>
      </c>
      <c r="C55" s="168"/>
    </row>
    <row r="56" spans="1:3" x14ac:dyDescent="0.2">
      <c r="A56" s="148"/>
      <c r="B56" s="83" t="s">
        <v>334</v>
      </c>
      <c r="C56" s="168"/>
    </row>
    <row r="57" spans="1:3" x14ac:dyDescent="0.2">
      <c r="A57" s="148"/>
      <c r="B57" s="83" t="s">
        <v>335</v>
      </c>
      <c r="C57" s="168"/>
    </row>
    <row r="58" spans="1:3" x14ac:dyDescent="0.2">
      <c r="A58" s="148"/>
      <c r="B58" s="83" t="s">
        <v>336</v>
      </c>
      <c r="C58" s="168"/>
    </row>
    <row r="59" spans="1:3" x14ac:dyDescent="0.2">
      <c r="A59" s="148"/>
      <c r="B59" s="83" t="s">
        <v>337</v>
      </c>
      <c r="C59" s="168"/>
    </row>
    <row r="60" spans="1:3" x14ac:dyDescent="0.2">
      <c r="A60" s="148"/>
      <c r="B60" s="83" t="s">
        <v>338</v>
      </c>
      <c r="C60" s="168"/>
    </row>
    <row r="61" spans="1:3" x14ac:dyDescent="0.2">
      <c r="A61" s="148"/>
      <c r="B61" s="83" t="s">
        <v>339</v>
      </c>
      <c r="C61" s="168"/>
    </row>
    <row r="62" spans="1:3" ht="13.5" thickBot="1" x14ac:dyDescent="0.25">
      <c r="A62" s="150" t="s">
        <v>329</v>
      </c>
      <c r="B62" s="149" t="s">
        <v>522</v>
      </c>
      <c r="C62" s="172">
        <v>800000</v>
      </c>
    </row>
    <row r="63" spans="1:3" ht="13.5" thickBot="1" x14ac:dyDescent="0.25">
      <c r="A63" s="146" t="s">
        <v>329</v>
      </c>
      <c r="B63" s="147" t="s">
        <v>332</v>
      </c>
      <c r="C63" s="633"/>
    </row>
    <row r="64" spans="1:3" ht="13.5" thickBot="1" x14ac:dyDescent="0.25">
      <c r="A64" s="146"/>
      <c r="B64" s="147"/>
      <c r="C64" s="173"/>
    </row>
    <row r="65" spans="1:3" ht="13.5" thickBot="1" x14ac:dyDescent="0.25">
      <c r="A65" s="146"/>
      <c r="B65" s="147"/>
      <c r="C65" s="173"/>
    </row>
    <row r="66" spans="1:3" ht="19.5" customHeight="1" thickBot="1" x14ac:dyDescent="0.25">
      <c r="A66" s="864" t="s">
        <v>331</v>
      </c>
      <c r="B66" s="866"/>
      <c r="C66" s="171">
        <f>SUM(C50:C65)</f>
        <v>8435000</v>
      </c>
    </row>
    <row r="67" spans="1:3" ht="20.85" customHeight="1" thickBot="1" x14ac:dyDescent="0.25">
      <c r="A67" s="850" t="s">
        <v>523</v>
      </c>
      <c r="B67" s="851"/>
      <c r="C67" s="413">
        <f>C66+C49</f>
        <v>10867000</v>
      </c>
    </row>
    <row r="68" spans="1:3" ht="25.9" customHeight="1" thickBot="1" x14ac:dyDescent="0.25">
      <c r="A68" s="852" t="s">
        <v>509</v>
      </c>
      <c r="B68" s="853"/>
      <c r="C68" s="145">
        <f>SUM(C8+C10+C44+C67)</f>
        <v>32449040</v>
      </c>
    </row>
    <row r="69" spans="1:3" ht="25.9" customHeight="1" thickBot="1" x14ac:dyDescent="0.25">
      <c r="A69" s="146" t="s">
        <v>340</v>
      </c>
      <c r="B69" s="147" t="s">
        <v>572</v>
      </c>
      <c r="C69" s="173">
        <v>200000</v>
      </c>
    </row>
    <row r="70" spans="1:3" ht="25.9" customHeight="1" thickBot="1" x14ac:dyDescent="0.25">
      <c r="A70" s="852" t="s">
        <v>602</v>
      </c>
      <c r="B70" s="853"/>
      <c r="C70" s="611">
        <f>SUM(C69)</f>
        <v>200000</v>
      </c>
    </row>
    <row r="71" spans="1:3" ht="14.25" customHeight="1" x14ac:dyDescent="0.2">
      <c r="A71" s="185"/>
      <c r="B71" s="429" t="s">
        <v>454</v>
      </c>
      <c r="C71" s="93">
        <v>5000000</v>
      </c>
    </row>
    <row r="72" spans="1:3" ht="14.25" customHeight="1" x14ac:dyDescent="0.2">
      <c r="A72" s="647"/>
      <c r="B72" s="648" t="s">
        <v>612</v>
      </c>
      <c r="C72" s="649">
        <v>0</v>
      </c>
    </row>
    <row r="73" spans="1:3" ht="14.25" customHeight="1" thickBot="1" x14ac:dyDescent="0.25">
      <c r="A73" s="186"/>
      <c r="B73" s="429" t="s">
        <v>613</v>
      </c>
      <c r="C73" s="94">
        <v>0</v>
      </c>
    </row>
    <row r="74" spans="1:3" ht="18.75" customHeight="1" thickBot="1" x14ac:dyDescent="0.25">
      <c r="A74" s="862" t="s">
        <v>70</v>
      </c>
      <c r="B74" s="863"/>
      <c r="C74" s="414">
        <f>SUM(C71:C73)</f>
        <v>5000000</v>
      </c>
    </row>
    <row r="75" spans="1:3" s="5" customFormat="1" ht="36.75" customHeight="1" thickBot="1" x14ac:dyDescent="0.25">
      <c r="A75" s="858" t="s">
        <v>134</v>
      </c>
      <c r="B75" s="859"/>
      <c r="C75" s="578">
        <f>C68+C70+C74</f>
        <v>37649040</v>
      </c>
    </row>
    <row r="76" spans="1:3" ht="14.25" x14ac:dyDescent="0.2">
      <c r="A76" s="1"/>
      <c r="B76" s="1"/>
      <c r="C76" s="174"/>
    </row>
    <row r="77" spans="1:3" ht="12.75" customHeight="1" thickBot="1" x14ac:dyDescent="0.25">
      <c r="A77" s="1"/>
      <c r="B77" s="1"/>
      <c r="C77" s="174"/>
    </row>
    <row r="78" spans="1:3" ht="13.5" hidden="1" thickBot="1" x14ac:dyDescent="0.25">
      <c r="C78" s="175"/>
    </row>
    <row r="79" spans="1:3" ht="47.25" customHeight="1" thickBot="1" x14ac:dyDescent="0.25">
      <c r="A79" s="854" t="s">
        <v>34</v>
      </c>
      <c r="B79" s="855"/>
      <c r="C79" s="176" t="s">
        <v>547</v>
      </c>
    </row>
    <row r="80" spans="1:3" x14ac:dyDescent="0.2">
      <c r="A80" s="562">
        <v>27455</v>
      </c>
      <c r="B80" s="563" t="s">
        <v>186</v>
      </c>
      <c r="C80" s="564">
        <v>0</v>
      </c>
    </row>
    <row r="81" spans="1:3" ht="13.5" customHeight="1" x14ac:dyDescent="0.2">
      <c r="A81" s="565"/>
      <c r="B81" s="563" t="s">
        <v>157</v>
      </c>
      <c r="C81" s="564">
        <v>0</v>
      </c>
    </row>
    <row r="82" spans="1:3" ht="13.5" customHeight="1" x14ac:dyDescent="0.2">
      <c r="A82" s="565"/>
      <c r="B82" s="563" t="s">
        <v>158</v>
      </c>
      <c r="C82" s="564">
        <v>0</v>
      </c>
    </row>
    <row r="83" spans="1:3" ht="13.5" customHeight="1" x14ac:dyDescent="0.2">
      <c r="A83" s="565"/>
      <c r="B83" s="563" t="s">
        <v>159</v>
      </c>
      <c r="C83" s="564">
        <v>0</v>
      </c>
    </row>
    <row r="84" spans="1:3" ht="13.5" customHeight="1" x14ac:dyDescent="0.2">
      <c r="A84" s="565"/>
      <c r="B84" s="563" t="s">
        <v>163</v>
      </c>
      <c r="C84" s="564">
        <v>0</v>
      </c>
    </row>
    <row r="85" spans="1:3" ht="13.5" customHeight="1" thickBot="1" x14ac:dyDescent="0.25">
      <c r="A85" s="566"/>
      <c r="B85" s="563" t="s">
        <v>164</v>
      </c>
      <c r="C85" s="564">
        <v>0</v>
      </c>
    </row>
    <row r="86" spans="1:3" ht="13.5" customHeight="1" thickBot="1" x14ac:dyDescent="0.25">
      <c r="A86" s="860" t="s">
        <v>162</v>
      </c>
      <c r="B86" s="861"/>
      <c r="C86" s="415">
        <f>SUM(C80:C85)</f>
        <v>0</v>
      </c>
    </row>
    <row r="87" spans="1:3" ht="13.5" customHeight="1" thickBot="1" x14ac:dyDescent="0.25">
      <c r="A87" s="78" t="s">
        <v>320</v>
      </c>
      <c r="B87" s="133" t="s">
        <v>160</v>
      </c>
      <c r="C87" s="117">
        <v>0</v>
      </c>
    </row>
    <row r="88" spans="1:3" ht="18" customHeight="1" thickBot="1" x14ac:dyDescent="0.25">
      <c r="A88" s="856" t="s">
        <v>319</v>
      </c>
      <c r="B88" s="857"/>
      <c r="C88" s="546">
        <f>SUM(C87:C87)</f>
        <v>0</v>
      </c>
    </row>
    <row r="89" spans="1:3" ht="23.25" customHeight="1" thickBot="1" x14ac:dyDescent="0.25">
      <c r="A89" s="842" t="s">
        <v>525</v>
      </c>
      <c r="B89" s="843"/>
      <c r="C89" s="137">
        <f>C88+C86</f>
        <v>0</v>
      </c>
    </row>
    <row r="90" spans="1:3" ht="15.75" customHeight="1" x14ac:dyDescent="0.2">
      <c r="A90" s="139" t="s">
        <v>173</v>
      </c>
      <c r="B90" s="135" t="s">
        <v>174</v>
      </c>
      <c r="C90" s="138">
        <v>50000</v>
      </c>
    </row>
    <row r="91" spans="1:3" ht="13.5" customHeight="1" x14ac:dyDescent="0.2">
      <c r="A91" s="421" t="s">
        <v>205</v>
      </c>
      <c r="B91" s="135" t="s">
        <v>207</v>
      </c>
      <c r="C91" s="138">
        <v>10000</v>
      </c>
    </row>
    <row r="92" spans="1:3" ht="13.5" customHeight="1" thickBot="1" x14ac:dyDescent="0.25">
      <c r="A92" s="140" t="s">
        <v>321</v>
      </c>
      <c r="B92" s="135" t="s">
        <v>322</v>
      </c>
      <c r="C92" s="138">
        <v>0</v>
      </c>
    </row>
    <row r="93" spans="1:3" ht="20.25" customHeight="1" thickBot="1" x14ac:dyDescent="0.25">
      <c r="A93" s="848" t="s">
        <v>120</v>
      </c>
      <c r="B93" s="849"/>
      <c r="C93" s="406">
        <f>SUM(C90:C92)</f>
        <v>60000</v>
      </c>
    </row>
    <row r="94" spans="1:3" ht="14.25" customHeight="1" x14ac:dyDescent="0.2">
      <c r="A94" s="134" t="s">
        <v>215</v>
      </c>
      <c r="B94" s="87" t="s">
        <v>604</v>
      </c>
      <c r="C94" s="144">
        <v>0</v>
      </c>
    </row>
    <row r="95" spans="1:3" ht="14.25" customHeight="1" x14ac:dyDescent="0.2">
      <c r="A95" s="78" t="s">
        <v>217</v>
      </c>
      <c r="B95" s="88" t="s">
        <v>566</v>
      </c>
      <c r="C95" s="170">
        <v>1213000</v>
      </c>
    </row>
    <row r="96" spans="1:3" ht="13.5" thickBot="1" x14ac:dyDescent="0.25">
      <c r="A96" s="142" t="s">
        <v>323</v>
      </c>
      <c r="B96" s="143" t="s">
        <v>603</v>
      </c>
      <c r="C96" s="170">
        <v>0</v>
      </c>
    </row>
    <row r="97" spans="1:3" ht="22.5" x14ac:dyDescent="0.2">
      <c r="A97" s="45" t="s">
        <v>222</v>
      </c>
      <c r="B97" s="41" t="s">
        <v>624</v>
      </c>
      <c r="C97" s="117">
        <v>4921381</v>
      </c>
    </row>
    <row r="98" spans="1:3" ht="13.5" thickBot="1" x14ac:dyDescent="0.25">
      <c r="A98" s="148" t="s">
        <v>226</v>
      </c>
      <c r="B98" s="136" t="s">
        <v>227</v>
      </c>
      <c r="C98" s="117">
        <v>0</v>
      </c>
    </row>
    <row r="99" spans="1:3" ht="20.25" customHeight="1" thickBot="1" x14ac:dyDescent="0.25">
      <c r="A99" s="846" t="s">
        <v>121</v>
      </c>
      <c r="B99" s="847"/>
      <c r="C99" s="420">
        <f>SUM(C94:C98)</f>
        <v>6134381</v>
      </c>
    </row>
    <row r="100" spans="1:3" ht="24.75" customHeight="1" thickBot="1" x14ac:dyDescent="0.25">
      <c r="A100" s="844" t="s">
        <v>68</v>
      </c>
      <c r="B100" s="845"/>
      <c r="C100" s="179">
        <f>SUM(C93+C99)</f>
        <v>6194381</v>
      </c>
    </row>
    <row r="101" spans="1:3" ht="43.7" customHeight="1" thickBot="1" x14ac:dyDescent="0.25">
      <c r="A101" s="840" t="s">
        <v>35</v>
      </c>
      <c r="B101" s="841"/>
      <c r="C101" s="579">
        <f>SUM(C89+C100)</f>
        <v>6194381</v>
      </c>
    </row>
  </sheetData>
  <mergeCells count="19">
    <mergeCell ref="A49:B49"/>
    <mergeCell ref="A66:B66"/>
    <mergeCell ref="A1:B1"/>
    <mergeCell ref="A8:B8"/>
    <mergeCell ref="A10:B10"/>
    <mergeCell ref="A44:B44"/>
    <mergeCell ref="A67:B67"/>
    <mergeCell ref="A68:B68"/>
    <mergeCell ref="A79:B79"/>
    <mergeCell ref="A88:B88"/>
    <mergeCell ref="A75:B75"/>
    <mergeCell ref="A86:B86"/>
    <mergeCell ref="A74:B74"/>
    <mergeCell ref="A70:B70"/>
    <mergeCell ref="A101:B101"/>
    <mergeCell ref="A89:B89"/>
    <mergeCell ref="A100:B100"/>
    <mergeCell ref="A99:B99"/>
    <mergeCell ref="A93:B93"/>
  </mergeCells>
  <phoneticPr fontId="7" type="noConversion"/>
  <printOptions horizontalCentered="1"/>
  <pageMargins left="0.78740157480314965" right="0.78740157480314965" top="0" bottom="0" header="0" footer="0"/>
  <pageSetup paperSize="9" scale="95" firstPageNumber="0" orientation="landscape" cellComments="asDisplayed" horizontalDpi="300" verticalDpi="300" r:id="rId1"/>
  <headerFooter alignWithMargins="0">
    <oddFooter>&amp;L&amp;F&amp;CÖnkormányzati jogalkotás&amp;R8411121</oddFooter>
  </headerFooter>
  <rowBreaks count="3" manualBreakCount="3">
    <brk id="37" max="4" man="1"/>
    <brk id="75" max="16383" man="1"/>
    <brk id="1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zoomScaleSheetLayoutView="75" workbookViewId="0">
      <selection activeCell="C3" sqref="C3"/>
    </sheetView>
  </sheetViews>
  <sheetFormatPr defaultRowHeight="12.75" x14ac:dyDescent="0.2"/>
  <cols>
    <col min="1" max="1" width="11.28515625" customWidth="1"/>
    <col min="2" max="2" width="70.85546875" customWidth="1"/>
    <col min="3" max="3" width="12.85546875" customWidth="1"/>
  </cols>
  <sheetData>
    <row r="1" spans="1:3" ht="50.25" customHeight="1" thickBot="1" x14ac:dyDescent="0.25">
      <c r="A1" s="875" t="s">
        <v>314</v>
      </c>
      <c r="B1" s="875"/>
      <c r="C1" s="31" t="s">
        <v>546</v>
      </c>
    </row>
    <row r="2" spans="1:3" ht="16.5" customHeight="1" x14ac:dyDescent="0.2">
      <c r="A2" s="124" t="s">
        <v>315</v>
      </c>
      <c r="B2" s="125" t="s">
        <v>316</v>
      </c>
      <c r="C2" s="126">
        <v>1450000</v>
      </c>
    </row>
    <row r="3" spans="1:3" ht="17.25" customHeight="1" thickBot="1" x14ac:dyDescent="0.25">
      <c r="A3" s="127" t="s">
        <v>381</v>
      </c>
      <c r="B3" s="128" t="s">
        <v>482</v>
      </c>
      <c r="C3" s="129">
        <f>SUM(C2)*0.27</f>
        <v>391500</v>
      </c>
    </row>
    <row r="4" spans="1:3" ht="20.25" customHeight="1" thickBot="1" x14ac:dyDescent="0.25">
      <c r="A4" s="876" t="s">
        <v>457</v>
      </c>
      <c r="B4" s="877"/>
      <c r="C4" s="130">
        <f>SUM(C2:C3)</f>
        <v>1841500</v>
      </c>
    </row>
    <row r="5" spans="1:3" ht="30.75" customHeight="1" thickBot="1" x14ac:dyDescent="0.25">
      <c r="A5" s="878" t="s">
        <v>509</v>
      </c>
      <c r="B5" s="879"/>
      <c r="C5" s="131">
        <f>SUM(C4)</f>
        <v>1841500</v>
      </c>
    </row>
    <row r="6" spans="1:3" s="5" customFormat="1" ht="40.700000000000003" customHeight="1" thickBot="1" x14ac:dyDescent="0.25">
      <c r="A6" s="880" t="s">
        <v>534</v>
      </c>
      <c r="B6" s="881"/>
      <c r="C6" s="123">
        <f>SUM(C5)</f>
        <v>1841500</v>
      </c>
    </row>
    <row r="20" spans="2:2" x14ac:dyDescent="0.2">
      <c r="B20" t="s">
        <v>71</v>
      </c>
    </row>
  </sheetData>
  <mergeCells count="4">
    <mergeCell ref="A1:B1"/>
    <mergeCell ref="A4:B4"/>
    <mergeCell ref="A5:B5"/>
    <mergeCell ref="A6:B6"/>
  </mergeCells>
  <phoneticPr fontId="7" type="noConversion"/>
  <printOptions horizontalCentered="1"/>
  <pageMargins left="0.78749999999999998" right="0.78749999999999998" top="0.98402777777777783" bottom="0.98402777777777795" header="0.51180555555555562" footer="0.51180555555555562"/>
  <pageSetup paperSize="9" scale="91" firstPageNumber="0" orientation="landscape" horizontalDpi="300" verticalDpi="300" r:id="rId1"/>
  <headerFooter alignWithMargins="0">
    <oddFooter>&amp;L&amp;F&amp;CKözvilágítási feladatok&amp;R&amp;A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35"/>
  </sheetPr>
  <dimension ref="A1:D32"/>
  <sheetViews>
    <sheetView zoomScale="90" zoomScaleNormal="90" zoomScaleSheetLayoutView="100" workbookViewId="0">
      <selection activeCell="C17" sqref="C17"/>
    </sheetView>
  </sheetViews>
  <sheetFormatPr defaultRowHeight="12.75" x14ac:dyDescent="0.2"/>
  <cols>
    <col min="1" max="1" width="14.5703125" customWidth="1"/>
    <col min="2" max="2" width="50.7109375" customWidth="1"/>
    <col min="3" max="3" width="15.7109375" bestFit="1" customWidth="1"/>
    <col min="4" max="4" width="11" bestFit="1" customWidth="1"/>
  </cols>
  <sheetData>
    <row r="1" spans="1:4" ht="53.25" customHeight="1" thickBot="1" x14ac:dyDescent="0.25">
      <c r="A1" s="778" t="s">
        <v>47</v>
      </c>
      <c r="B1" s="779"/>
      <c r="C1" s="15" t="s">
        <v>547</v>
      </c>
    </row>
    <row r="2" spans="1:4" ht="12.75" customHeight="1" thickBot="1" x14ac:dyDescent="0.25">
      <c r="A2" s="192" t="s">
        <v>342</v>
      </c>
      <c r="B2" s="193" t="s">
        <v>292</v>
      </c>
      <c r="C2" s="608">
        <v>3120000</v>
      </c>
    </row>
    <row r="3" spans="1:4" ht="20.85" customHeight="1" thickBot="1" x14ac:dyDescent="0.25">
      <c r="A3" s="893" t="s">
        <v>460</v>
      </c>
      <c r="B3" s="894"/>
      <c r="C3" s="634">
        <f>SUM(C2:C2)</f>
        <v>3120000</v>
      </c>
    </row>
    <row r="4" spans="1:4" ht="14.25" customHeight="1" thickBot="1" x14ac:dyDescent="0.25">
      <c r="A4" s="183" t="s">
        <v>396</v>
      </c>
      <c r="B4" s="146" t="s">
        <v>397</v>
      </c>
      <c r="C4" s="608">
        <v>842000</v>
      </c>
      <c r="D4" s="36"/>
    </row>
    <row r="5" spans="1:4" ht="20.85" customHeight="1" thickBot="1" x14ac:dyDescent="0.25">
      <c r="A5" s="895" t="s">
        <v>461</v>
      </c>
      <c r="B5" s="896"/>
      <c r="C5" s="190">
        <f>SUM(C4:C4)</f>
        <v>842000</v>
      </c>
    </row>
    <row r="6" spans="1:4" ht="13.5" customHeight="1" x14ac:dyDescent="0.2">
      <c r="A6" s="62" t="s">
        <v>293</v>
      </c>
      <c r="B6" s="81" t="s">
        <v>465</v>
      </c>
      <c r="C6" s="93">
        <v>840000</v>
      </c>
    </row>
    <row r="7" spans="1:4" ht="13.5" customHeight="1" x14ac:dyDescent="0.2">
      <c r="A7" s="62" t="s">
        <v>408</v>
      </c>
      <c r="B7" s="81" t="s">
        <v>45</v>
      </c>
      <c r="C7" s="75">
        <v>84000</v>
      </c>
    </row>
    <row r="8" spans="1:4" x14ac:dyDescent="0.2">
      <c r="A8" s="62" t="s">
        <v>352</v>
      </c>
      <c r="B8" s="63" t="s">
        <v>527</v>
      </c>
      <c r="C8" s="75">
        <v>262000</v>
      </c>
    </row>
    <row r="9" spans="1:4" ht="13.5" thickBot="1" x14ac:dyDescent="0.25">
      <c r="A9" s="194">
        <v>5491954929</v>
      </c>
      <c r="B9" s="82" t="s">
        <v>516</v>
      </c>
      <c r="C9" s="94">
        <v>210000</v>
      </c>
    </row>
    <row r="10" spans="1:4" x14ac:dyDescent="0.2">
      <c r="A10" s="90" t="s">
        <v>387</v>
      </c>
      <c r="B10" s="81" t="s">
        <v>294</v>
      </c>
      <c r="C10" s="75">
        <v>105000</v>
      </c>
    </row>
    <row r="11" spans="1:4" x14ac:dyDescent="0.2">
      <c r="A11" s="90" t="s">
        <v>445</v>
      </c>
      <c r="B11" s="81" t="s">
        <v>295</v>
      </c>
      <c r="C11" s="75">
        <v>5000</v>
      </c>
    </row>
    <row r="12" spans="1:4" x14ac:dyDescent="0.2">
      <c r="A12" s="90">
        <v>5521755227</v>
      </c>
      <c r="B12" s="81" t="s">
        <v>528</v>
      </c>
      <c r="C12" s="75">
        <v>21000</v>
      </c>
    </row>
    <row r="13" spans="1:4" x14ac:dyDescent="0.2">
      <c r="A13" s="90" t="s">
        <v>418</v>
      </c>
      <c r="B13" s="63" t="s">
        <v>511</v>
      </c>
      <c r="C13" s="75">
        <v>157000</v>
      </c>
    </row>
    <row r="14" spans="1:4" x14ac:dyDescent="0.2">
      <c r="A14" s="195" t="s">
        <v>363</v>
      </c>
      <c r="B14" s="120" t="s">
        <v>296</v>
      </c>
      <c r="C14" s="75">
        <v>105000</v>
      </c>
    </row>
    <row r="15" spans="1:4" x14ac:dyDescent="0.2">
      <c r="A15" s="195" t="s">
        <v>370</v>
      </c>
      <c r="B15" s="120" t="s">
        <v>297</v>
      </c>
      <c r="C15" s="75">
        <v>128000</v>
      </c>
    </row>
    <row r="16" spans="1:4" ht="13.5" thickBot="1" x14ac:dyDescent="0.25">
      <c r="A16" s="91" t="s">
        <v>373</v>
      </c>
      <c r="B16" s="82" t="s">
        <v>298</v>
      </c>
      <c r="C16" s="75">
        <v>10000</v>
      </c>
    </row>
    <row r="17" spans="1:4" ht="14.25" customHeight="1" thickBot="1" x14ac:dyDescent="0.25">
      <c r="A17" s="91" t="s">
        <v>381</v>
      </c>
      <c r="B17" s="82" t="s">
        <v>482</v>
      </c>
      <c r="C17" s="182">
        <f>SUM(C6:C16)*0.27</f>
        <v>520290.00000000006</v>
      </c>
      <c r="D17" s="224"/>
    </row>
    <row r="18" spans="1:4" ht="24.95" customHeight="1" thickBot="1" x14ac:dyDescent="0.25">
      <c r="A18" s="897" t="s">
        <v>486</v>
      </c>
      <c r="B18" s="898"/>
      <c r="C18" s="98">
        <f>SUM(C6:C17)</f>
        <v>2447290</v>
      </c>
    </row>
    <row r="19" spans="1:4" ht="20.25" customHeight="1" x14ac:dyDescent="0.2">
      <c r="A19" s="891" t="s">
        <v>509</v>
      </c>
      <c r="B19" s="892"/>
      <c r="C19" s="352">
        <f>SUM(C3+C5+C18)</f>
        <v>6409290</v>
      </c>
    </row>
    <row r="20" spans="1:4" x14ac:dyDescent="0.2">
      <c r="A20" s="78"/>
      <c r="B20" s="88" t="s">
        <v>182</v>
      </c>
      <c r="C20" s="168">
        <v>4000000</v>
      </c>
    </row>
    <row r="21" spans="1:4" ht="13.5" thickBot="1" x14ac:dyDescent="0.25">
      <c r="A21" s="78" t="s">
        <v>285</v>
      </c>
      <c r="B21" s="88" t="s">
        <v>580</v>
      </c>
      <c r="C21" s="168">
        <v>100000</v>
      </c>
    </row>
    <row r="22" spans="1:4" ht="18" customHeight="1" thickBot="1" x14ac:dyDescent="0.25">
      <c r="A22" s="889" t="s">
        <v>487</v>
      </c>
      <c r="B22" s="890"/>
      <c r="C22" s="191">
        <f>SUM(C20:C21)</f>
        <v>4100000</v>
      </c>
    </row>
    <row r="23" spans="1:4" ht="18" customHeight="1" thickBot="1" x14ac:dyDescent="0.25">
      <c r="A23" s="884" t="s">
        <v>299</v>
      </c>
      <c r="B23" s="885"/>
      <c r="C23" s="197">
        <f>SUM(C22)</f>
        <v>4100000</v>
      </c>
    </row>
    <row r="24" spans="1:4" s="5" customFormat="1" ht="40.700000000000003" customHeight="1" thickBot="1" x14ac:dyDescent="0.25">
      <c r="A24" s="882" t="s">
        <v>530</v>
      </c>
      <c r="B24" s="883"/>
      <c r="C24" s="353">
        <f>SUM(C23,C19)</f>
        <v>10509290</v>
      </c>
    </row>
    <row r="25" spans="1:4" ht="59.65" customHeight="1" thickBot="1" x14ac:dyDescent="0.25">
      <c r="C25" s="36"/>
    </row>
    <row r="26" spans="1:4" ht="48.75" customHeight="1" thickBot="1" x14ac:dyDescent="0.25">
      <c r="A26" s="798" t="s">
        <v>124</v>
      </c>
      <c r="B26" s="799"/>
      <c r="C26" s="176" t="s">
        <v>547</v>
      </c>
    </row>
    <row r="27" spans="1:4" ht="15.75" customHeight="1" thickBot="1" x14ac:dyDescent="0.25">
      <c r="A27" s="357">
        <v>4652222</v>
      </c>
      <c r="B27" s="85" t="s">
        <v>152</v>
      </c>
      <c r="C27" s="355">
        <v>0</v>
      </c>
    </row>
    <row r="28" spans="1:4" ht="13.5" customHeight="1" thickBot="1" x14ac:dyDescent="0.25">
      <c r="A28" s="864" t="s">
        <v>376</v>
      </c>
      <c r="B28" s="886"/>
      <c r="C28" s="358">
        <f>SUM(C27)</f>
        <v>0</v>
      </c>
    </row>
    <row r="29" spans="1:4" ht="24.75" customHeight="1" thickBot="1" x14ac:dyDescent="0.25">
      <c r="A29" s="146">
        <v>47622</v>
      </c>
      <c r="B29" s="84" t="s">
        <v>84</v>
      </c>
      <c r="C29" s="356">
        <v>0</v>
      </c>
    </row>
    <row r="30" spans="1:4" ht="15.75" customHeight="1" thickBot="1" x14ac:dyDescent="0.25">
      <c r="A30" s="864" t="s">
        <v>153</v>
      </c>
      <c r="B30" s="886"/>
      <c r="C30" s="358">
        <f>SUM(C29)</f>
        <v>0</v>
      </c>
    </row>
    <row r="31" spans="1:4" ht="15.75" customHeight="1" thickBot="1" x14ac:dyDescent="0.25">
      <c r="A31" s="887" t="s">
        <v>123</v>
      </c>
      <c r="B31" s="888"/>
      <c r="C31" s="427">
        <f>SUM(C30,C28)</f>
        <v>0</v>
      </c>
    </row>
    <row r="32" spans="1:4" s="5" customFormat="1" ht="37.5" customHeight="1" thickBot="1" x14ac:dyDescent="0.25">
      <c r="A32" s="802" t="s">
        <v>531</v>
      </c>
      <c r="B32" s="803"/>
      <c r="C32" s="189">
        <f>SUM(C31)</f>
        <v>0</v>
      </c>
    </row>
  </sheetData>
  <mergeCells count="13">
    <mergeCell ref="A22:B22"/>
    <mergeCell ref="A19:B19"/>
    <mergeCell ref="A1:B1"/>
    <mergeCell ref="A3:B3"/>
    <mergeCell ref="A5:B5"/>
    <mergeCell ref="A18:B18"/>
    <mergeCell ref="A24:B24"/>
    <mergeCell ref="A32:B32"/>
    <mergeCell ref="A26:B26"/>
    <mergeCell ref="A23:B23"/>
    <mergeCell ref="A28:B28"/>
    <mergeCell ref="A30:B30"/>
    <mergeCell ref="A31:B31"/>
  </mergeCells>
  <phoneticPr fontId="7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9" firstPageNumber="0" orientation="landscape" cellComments="asDisplayed" horizontalDpi="300" verticalDpi="300" r:id="rId1"/>
  <headerFooter alignWithMargins="0">
    <oddFooter>&amp;L&amp;F&amp;CVáros- és községgazdálkodási tevékenység&amp;R&amp;A</oddFooter>
  </headerFooter>
  <rowBreaks count="1" manualBreakCount="1">
    <brk id="24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zoomScaleNormal="75" zoomScaleSheetLayoutView="100" workbookViewId="0">
      <selection activeCell="C6" sqref="C6"/>
    </sheetView>
  </sheetViews>
  <sheetFormatPr defaultRowHeight="12.75" x14ac:dyDescent="0.2"/>
  <cols>
    <col min="1" max="1" width="16.140625" customWidth="1"/>
    <col min="2" max="2" width="59.85546875" customWidth="1"/>
    <col min="3" max="3" width="22.140625" customWidth="1"/>
  </cols>
  <sheetData>
    <row r="1" spans="1:3" ht="70.5" customHeight="1" thickBot="1" x14ac:dyDescent="0.25">
      <c r="A1" s="899" t="s">
        <v>301</v>
      </c>
      <c r="B1" s="900"/>
      <c r="C1" s="15" t="s">
        <v>547</v>
      </c>
    </row>
    <row r="2" spans="1:3" ht="14.85" customHeight="1" x14ac:dyDescent="0.2">
      <c r="A2" s="428" t="s">
        <v>300</v>
      </c>
      <c r="B2" s="428" t="s">
        <v>628</v>
      </c>
      <c r="C2" s="430">
        <v>32884000</v>
      </c>
    </row>
    <row r="3" spans="1:3" ht="14.85" customHeight="1" thickBot="1" x14ac:dyDescent="0.25">
      <c r="A3" s="431" t="s">
        <v>300</v>
      </c>
      <c r="B3" s="431" t="s">
        <v>627</v>
      </c>
      <c r="C3" s="432">
        <v>50993000</v>
      </c>
    </row>
    <row r="4" spans="1:3" ht="14.85" customHeight="1" thickBot="1" x14ac:dyDescent="0.25">
      <c r="A4" s="431" t="s">
        <v>300</v>
      </c>
      <c r="B4" s="429" t="s">
        <v>615</v>
      </c>
      <c r="C4" s="432">
        <v>2936000</v>
      </c>
    </row>
    <row r="5" spans="1:3" ht="24.95" customHeight="1" thickBot="1" x14ac:dyDescent="0.25">
      <c r="A5" s="901" t="s">
        <v>532</v>
      </c>
      <c r="B5" s="902"/>
      <c r="C5" s="433">
        <f>SUM(C2:C4)</f>
        <v>86813000</v>
      </c>
    </row>
    <row r="6" spans="1:3" ht="23.25" customHeight="1" thickBot="1" x14ac:dyDescent="0.25">
      <c r="A6" s="903" t="s">
        <v>509</v>
      </c>
      <c r="B6" s="904"/>
      <c r="C6" s="298">
        <f t="shared" ref="C6:C7" si="0">SUM(C5)</f>
        <v>86813000</v>
      </c>
    </row>
    <row r="7" spans="1:3" s="5" customFormat="1" ht="39.75" customHeight="1" thickBot="1" x14ac:dyDescent="0.25">
      <c r="A7" s="810" t="s">
        <v>302</v>
      </c>
      <c r="B7" s="811"/>
      <c r="C7" s="32">
        <f t="shared" si="0"/>
        <v>86813000</v>
      </c>
    </row>
  </sheetData>
  <mergeCells count="4">
    <mergeCell ref="A1:B1"/>
    <mergeCell ref="A5:B5"/>
    <mergeCell ref="A6:B6"/>
    <mergeCell ref="A7:B7"/>
  </mergeCells>
  <phoneticPr fontId="7" type="noConversion"/>
  <printOptions horizontalCentered="1"/>
  <pageMargins left="0.78749999999999998" right="0.78749999999999998" top="0.98402777777777783" bottom="0.98402777777777795" header="0.51180555555555562" footer="0.51180555555555562"/>
  <pageSetup paperSize="9" scale="73" firstPageNumber="0" orientation="landscape" horizontalDpi="300" verticalDpi="300" r:id="rId1"/>
  <headerFooter alignWithMargins="0">
    <oddFooter>&amp;L&amp;F&amp;CÖnkormányzatok elszámolásai költségvetési szerveikkel&amp;R&amp;A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view="pageBreakPreview" topLeftCell="A4" zoomScaleSheetLayoutView="100" workbookViewId="0">
      <selection activeCell="C16" sqref="C16"/>
    </sheetView>
  </sheetViews>
  <sheetFormatPr defaultRowHeight="12.75" x14ac:dyDescent="0.2"/>
  <cols>
    <col min="1" max="1" width="14.7109375" customWidth="1"/>
    <col min="2" max="2" width="65.5703125" customWidth="1"/>
    <col min="3" max="3" width="19.85546875" customWidth="1"/>
    <col min="4" max="4" width="13.7109375" bestFit="1" customWidth="1"/>
  </cols>
  <sheetData>
    <row r="1" spans="1:4" ht="51.75" customHeight="1" thickBot="1" x14ac:dyDescent="0.25">
      <c r="A1" s="913" t="s">
        <v>533</v>
      </c>
      <c r="B1" s="914"/>
      <c r="C1" s="13" t="s">
        <v>547</v>
      </c>
    </row>
    <row r="2" spans="1:4" ht="13.5" thickBot="1" x14ac:dyDescent="0.25">
      <c r="A2" s="90">
        <v>4612</v>
      </c>
      <c r="B2" s="83" t="s">
        <v>605</v>
      </c>
      <c r="C2" s="75">
        <v>0</v>
      </c>
    </row>
    <row r="3" spans="1:4" ht="16.5" customHeight="1" thickBot="1" x14ac:dyDescent="0.25">
      <c r="A3" s="917" t="s">
        <v>317</v>
      </c>
      <c r="B3" s="918"/>
      <c r="C3" s="132">
        <f t="shared" ref="C3:C4" si="0">SUM(C2)</f>
        <v>0</v>
      </c>
    </row>
    <row r="4" spans="1:4" ht="16.5" customHeight="1" thickBot="1" x14ac:dyDescent="0.25">
      <c r="A4" s="919" t="s">
        <v>125</v>
      </c>
      <c r="B4" s="920"/>
      <c r="C4" s="422">
        <f t="shared" si="0"/>
        <v>0</v>
      </c>
    </row>
    <row r="5" spans="1:4" x14ac:dyDescent="0.2">
      <c r="A5" s="440" t="s">
        <v>187</v>
      </c>
      <c r="B5" s="436" t="s">
        <v>194</v>
      </c>
      <c r="C5" s="297">
        <f>SUM(C6)</f>
        <v>5100000</v>
      </c>
    </row>
    <row r="6" spans="1:4" x14ac:dyDescent="0.2">
      <c r="A6" s="62" t="s">
        <v>176</v>
      </c>
      <c r="B6" s="437" t="s">
        <v>196</v>
      </c>
      <c r="C6" s="75">
        <v>5100000</v>
      </c>
    </row>
    <row r="7" spans="1:4" x14ac:dyDescent="0.2">
      <c r="A7" s="440" t="s">
        <v>188</v>
      </c>
      <c r="B7" s="436" t="s">
        <v>195</v>
      </c>
      <c r="C7" s="297">
        <f>SUM(C8:C13)</f>
        <v>29100000</v>
      </c>
    </row>
    <row r="8" spans="1:4" x14ac:dyDescent="0.2">
      <c r="A8" s="62" t="s">
        <v>189</v>
      </c>
      <c r="B8" s="437" t="s">
        <v>197</v>
      </c>
      <c r="C8" s="75">
        <v>2900000</v>
      </c>
    </row>
    <row r="9" spans="1:4" x14ac:dyDescent="0.2">
      <c r="A9" s="62" t="s">
        <v>190</v>
      </c>
      <c r="B9" s="437" t="s">
        <v>198</v>
      </c>
      <c r="C9" s="75">
        <v>2800000</v>
      </c>
    </row>
    <row r="10" spans="1:4" x14ac:dyDescent="0.2">
      <c r="A10" s="62" t="s">
        <v>191</v>
      </c>
      <c r="B10" s="437" t="s">
        <v>199</v>
      </c>
      <c r="C10" s="75">
        <v>4930000</v>
      </c>
    </row>
    <row r="11" spans="1:4" x14ac:dyDescent="0.2">
      <c r="A11" s="62" t="s">
        <v>192</v>
      </c>
      <c r="B11" s="437" t="s">
        <v>200</v>
      </c>
      <c r="C11" s="75">
        <v>18000000</v>
      </c>
      <c r="D11" s="36"/>
    </row>
    <row r="12" spans="1:4" x14ac:dyDescent="0.2">
      <c r="A12" s="62" t="s">
        <v>193</v>
      </c>
      <c r="B12" s="437" t="s">
        <v>85</v>
      </c>
      <c r="C12" s="75">
        <v>450000</v>
      </c>
    </row>
    <row r="13" spans="1:4" ht="13.5" thickBot="1" x14ac:dyDescent="0.25">
      <c r="A13" s="62" t="s">
        <v>201</v>
      </c>
      <c r="B13" s="437" t="s">
        <v>318</v>
      </c>
      <c r="C13" s="75">
        <v>20000</v>
      </c>
    </row>
    <row r="14" spans="1:4" ht="17.25" customHeight="1" thickBot="1" x14ac:dyDescent="0.25">
      <c r="A14" s="917" t="s">
        <v>313</v>
      </c>
      <c r="B14" s="918"/>
      <c r="C14" s="132">
        <f>SUM(C5+C7)</f>
        <v>34200000</v>
      </c>
      <c r="D14" s="36"/>
    </row>
    <row r="15" spans="1:4" ht="18.75" customHeight="1" thickBot="1" x14ac:dyDescent="0.25">
      <c r="A15" s="915" t="s">
        <v>508</v>
      </c>
      <c r="B15" s="916"/>
      <c r="C15" s="57">
        <f>SUM(C14)</f>
        <v>34200000</v>
      </c>
    </row>
    <row r="16" spans="1:4" x14ac:dyDescent="0.2">
      <c r="A16" s="192" t="s">
        <v>257</v>
      </c>
      <c r="B16" s="193" t="s">
        <v>258</v>
      </c>
      <c r="C16" s="93">
        <v>48602283</v>
      </c>
    </row>
    <row r="17" spans="1:4" x14ac:dyDescent="0.2">
      <c r="A17" s="62" t="s">
        <v>259</v>
      </c>
      <c r="B17" s="63" t="s">
        <v>260</v>
      </c>
      <c r="C17" s="547">
        <v>43333400</v>
      </c>
    </row>
    <row r="18" spans="1:4" x14ac:dyDescent="0.2">
      <c r="A18" s="62" t="s">
        <v>261</v>
      </c>
      <c r="B18" s="63" t="s">
        <v>262</v>
      </c>
      <c r="C18" s="547">
        <v>8385334</v>
      </c>
    </row>
    <row r="19" spans="1:4" x14ac:dyDescent="0.2">
      <c r="A19" s="62"/>
      <c r="B19" s="63" t="s">
        <v>290</v>
      </c>
      <c r="C19" s="75">
        <v>14956880</v>
      </c>
    </row>
    <row r="20" spans="1:4" x14ac:dyDescent="0.2">
      <c r="A20" s="62" t="s">
        <v>264</v>
      </c>
      <c r="B20" s="63" t="s">
        <v>265</v>
      </c>
      <c r="C20" s="75">
        <v>5280590</v>
      </c>
    </row>
    <row r="21" spans="1:4" x14ac:dyDescent="0.2">
      <c r="A21" s="62" t="s">
        <v>266</v>
      </c>
      <c r="B21" s="63" t="s">
        <v>267</v>
      </c>
      <c r="C21" s="75">
        <v>1874160</v>
      </c>
      <c r="D21" s="36"/>
    </row>
    <row r="22" spans="1:4" ht="13.5" thickBot="1" x14ac:dyDescent="0.25">
      <c r="A22" s="62">
        <v>942221</v>
      </c>
      <c r="B22" s="63" t="s">
        <v>309</v>
      </c>
      <c r="C22" s="75">
        <v>25500</v>
      </c>
    </row>
    <row r="23" spans="1:4" ht="20.85" customHeight="1" thickBot="1" x14ac:dyDescent="0.25">
      <c r="A23" s="907" t="s">
        <v>263</v>
      </c>
      <c r="B23" s="908"/>
      <c r="C23" s="434">
        <f>SUM(C16:C22)</f>
        <v>122458147</v>
      </c>
    </row>
    <row r="24" spans="1:4" ht="15.75" customHeight="1" thickBot="1" x14ac:dyDescent="0.25">
      <c r="A24" s="439" t="s">
        <v>310</v>
      </c>
      <c r="B24" s="438" t="s">
        <v>311</v>
      </c>
      <c r="C24" s="435"/>
    </row>
    <row r="25" spans="1:4" ht="15.75" customHeight="1" thickBot="1" x14ac:dyDescent="0.25">
      <c r="A25" s="909" t="s">
        <v>312</v>
      </c>
      <c r="B25" s="910"/>
      <c r="C25" s="434">
        <f>SUM(C24)</f>
        <v>0</v>
      </c>
    </row>
    <row r="26" spans="1:4" ht="21" customHeight="1" thickBot="1" x14ac:dyDescent="0.25">
      <c r="A26" s="911" t="s">
        <v>374</v>
      </c>
      <c r="B26" s="912"/>
      <c r="C26" s="59">
        <f>SUM(C25,C23)</f>
        <v>122458147</v>
      </c>
    </row>
    <row r="27" spans="1:4" ht="50.65" customHeight="1" thickBot="1" x14ac:dyDescent="0.25">
      <c r="A27" s="905" t="s">
        <v>37</v>
      </c>
      <c r="B27" s="906"/>
      <c r="C27" s="58">
        <f>SUM(C15+C26+C4)</f>
        <v>156658147</v>
      </c>
    </row>
  </sheetData>
  <mergeCells count="9">
    <mergeCell ref="A27:B27"/>
    <mergeCell ref="A23:B23"/>
    <mergeCell ref="A25:B25"/>
    <mergeCell ref="A26:B26"/>
    <mergeCell ref="A1:B1"/>
    <mergeCell ref="A15:B15"/>
    <mergeCell ref="A14:B14"/>
    <mergeCell ref="A3:B3"/>
    <mergeCell ref="A4:B4"/>
  </mergeCells>
  <phoneticPr fontId="7" type="noConversion"/>
  <pageMargins left="0.74791666666666667" right="0.74791666666666667" top="0.98402777777777783" bottom="0.98402777777777772" header="0.51180555555555562" footer="0.5"/>
  <pageSetup paperSize="9" scale="94" firstPageNumber="0" orientation="landscape" cellComments="asDisplayed" horizontalDpi="300" verticalDpi="300" r:id="rId1"/>
  <headerFooter alignWithMargins="0">
    <oddFooter>&amp;L&amp;F&amp;CÖnkormányzatok elszámolásai&amp;R&amp;A</oddFooter>
  </headerFooter>
  <rowBreaks count="1" manualBreakCount="1">
    <brk id="15" max="4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zoomScaleNormal="75" zoomScaleSheetLayoutView="75" workbookViewId="0">
      <selection activeCell="C3" sqref="C3"/>
    </sheetView>
  </sheetViews>
  <sheetFormatPr defaultRowHeight="12.75" x14ac:dyDescent="0.2"/>
  <cols>
    <col min="1" max="1" width="12.85546875" customWidth="1"/>
    <col min="2" max="2" width="72.7109375" customWidth="1"/>
    <col min="3" max="3" width="17.7109375" customWidth="1"/>
  </cols>
  <sheetData>
    <row r="1" spans="1:3" ht="57" customHeight="1" thickBot="1" x14ac:dyDescent="0.25">
      <c r="A1" s="925" t="s">
        <v>48</v>
      </c>
      <c r="B1" s="926"/>
      <c r="C1" s="119" t="s">
        <v>547</v>
      </c>
    </row>
    <row r="2" spans="1:3" ht="15" customHeight="1" x14ac:dyDescent="0.2">
      <c r="A2" s="236">
        <v>43121</v>
      </c>
      <c r="B2" s="234" t="s">
        <v>570</v>
      </c>
      <c r="C2" s="238">
        <v>42000000</v>
      </c>
    </row>
    <row r="3" spans="1:3" ht="16.5" customHeight="1" thickBot="1" x14ac:dyDescent="0.25">
      <c r="A3" s="237">
        <v>4562</v>
      </c>
      <c r="B3" s="235" t="s">
        <v>75</v>
      </c>
      <c r="C3" s="239">
        <v>18000000</v>
      </c>
    </row>
    <row r="4" spans="1:3" ht="23.85" customHeight="1" thickBot="1" x14ac:dyDescent="0.25">
      <c r="A4" s="927" t="s">
        <v>39</v>
      </c>
      <c r="B4" s="928"/>
      <c r="C4" s="240">
        <f>SUM(C2:C3)</f>
        <v>60000000</v>
      </c>
    </row>
    <row r="5" spans="1:3" ht="36.75" customHeight="1" thickBot="1" x14ac:dyDescent="0.25">
      <c r="A5" s="929" t="s">
        <v>40</v>
      </c>
      <c r="B5" s="930"/>
      <c r="C5" s="246">
        <f>SUM(C4)</f>
        <v>60000000</v>
      </c>
    </row>
    <row r="6" spans="1:3" ht="13.5" thickBot="1" x14ac:dyDescent="0.25">
      <c r="A6" s="3"/>
      <c r="B6" s="3"/>
      <c r="C6" s="3"/>
    </row>
    <row r="7" spans="1:3" ht="46.5" customHeight="1" thickBot="1" x14ac:dyDescent="0.25">
      <c r="A7" s="931" t="s">
        <v>38</v>
      </c>
      <c r="B7" s="932"/>
      <c r="C7" s="13" t="s">
        <v>547</v>
      </c>
    </row>
    <row r="8" spans="1:3" ht="18.75" customHeight="1" x14ac:dyDescent="0.2">
      <c r="A8" s="242">
        <v>43131</v>
      </c>
      <c r="B8" s="243" t="s">
        <v>570</v>
      </c>
      <c r="C8" s="244">
        <v>42000000</v>
      </c>
    </row>
    <row r="9" spans="1:3" ht="18.75" customHeight="1" thickBot="1" x14ac:dyDescent="0.25">
      <c r="A9" s="594"/>
      <c r="B9" s="595" t="s">
        <v>571</v>
      </c>
      <c r="C9" s="613">
        <v>18000000</v>
      </c>
    </row>
    <row r="10" spans="1:3" ht="23.85" customHeight="1" thickBot="1" x14ac:dyDescent="0.25">
      <c r="A10" s="921" t="s">
        <v>502</v>
      </c>
      <c r="B10" s="922"/>
      <c r="C10" s="612">
        <f>SUM(C8:C9)</f>
        <v>60000000</v>
      </c>
    </row>
    <row r="11" spans="1:3" ht="36.75" customHeight="1" thickBot="1" x14ac:dyDescent="0.25">
      <c r="A11" s="923" t="s">
        <v>41</v>
      </c>
      <c r="B11" s="924"/>
      <c r="C11" s="245">
        <f t="shared" ref="C11" si="0">SUM(C10)</f>
        <v>60000000</v>
      </c>
    </row>
  </sheetData>
  <mergeCells count="6">
    <mergeCell ref="A10:B10"/>
    <mergeCell ref="A11:B11"/>
    <mergeCell ref="A1:B1"/>
    <mergeCell ref="A4:B4"/>
    <mergeCell ref="A5:B5"/>
    <mergeCell ref="A7:B7"/>
  </mergeCells>
  <phoneticPr fontId="7" type="noConversion"/>
  <pageMargins left="0.74791666666666667" right="0.74791666666666667" top="0.98402777777777783" bottom="0.98402777777777772" header="0.51180555555555562" footer="0.5"/>
  <pageSetup paperSize="9" scale="90" firstPageNumber="0" orientation="landscape" cellComments="asDisplayed" horizontalDpi="300" verticalDpi="300" r:id="rId1"/>
  <headerFooter alignWithMargins="0">
    <oddFooter>&amp;L&amp;F&amp;CFinanszírozási műveletek&amp;R&amp;A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02"/>
  <sheetViews>
    <sheetView view="pageLayout" zoomScaleNormal="110" workbookViewId="0">
      <selection activeCell="F84" sqref="F84"/>
    </sheetView>
  </sheetViews>
  <sheetFormatPr defaultRowHeight="12.75" x14ac:dyDescent="0.2"/>
  <cols>
    <col min="1" max="1" width="9.140625" style="309"/>
    <col min="2" max="2" width="10" style="309" customWidth="1"/>
    <col min="3" max="3" width="11.42578125" style="309" customWidth="1"/>
    <col min="4" max="4" width="8.42578125" style="309" customWidth="1"/>
    <col min="5" max="5" width="8.28515625" style="309" customWidth="1"/>
    <col min="6" max="6" width="8.7109375" style="309" customWidth="1"/>
    <col min="7" max="7" width="11.28515625" style="309" customWidth="1"/>
    <col min="8" max="8" width="11.140625" style="309" customWidth="1"/>
    <col min="9" max="9" width="11.7109375" style="309" customWidth="1"/>
    <col min="10" max="10" width="11.85546875" style="309" customWidth="1"/>
    <col min="11" max="11" width="12" style="309" customWidth="1"/>
    <col min="12" max="12" width="8.28515625" style="309" customWidth="1"/>
    <col min="13" max="13" width="7.5703125" style="309" customWidth="1"/>
    <col min="14" max="14" width="12.140625" style="309" customWidth="1"/>
    <col min="15" max="15" width="10.28515625" style="326" customWidth="1"/>
    <col min="16" max="17" width="9.140625" style="326"/>
    <col min="18" max="18" width="9.140625" style="309"/>
    <col min="19" max="22" width="9.140625" style="326"/>
    <col min="23" max="16384" width="9.140625" style="309"/>
  </cols>
  <sheetData>
    <row r="1" spans="1:18" ht="21" customHeight="1" x14ac:dyDescent="0.25">
      <c r="A1" s="689"/>
      <c r="B1" s="689"/>
      <c r="C1" s="689"/>
      <c r="D1" s="689"/>
      <c r="E1" s="689"/>
      <c r="F1" s="689"/>
      <c r="G1" s="689"/>
      <c r="H1" s="689"/>
      <c r="I1" s="689"/>
      <c r="J1" s="689"/>
      <c r="K1" s="689"/>
      <c r="L1" s="689"/>
      <c r="M1" s="689"/>
      <c r="N1" s="689"/>
      <c r="O1" s="333"/>
      <c r="P1" s="333"/>
      <c r="Q1" s="333"/>
      <c r="R1" s="308"/>
    </row>
    <row r="2" spans="1:18" ht="36" customHeight="1" x14ac:dyDescent="0.3">
      <c r="A2" s="690" t="s">
        <v>545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73"/>
      <c r="P2" s="673"/>
      <c r="Q2" s="673"/>
      <c r="R2" s="673"/>
    </row>
    <row r="3" spans="1:18" ht="15" customHeight="1" thickBot="1" x14ac:dyDescent="0.3">
      <c r="A3" s="310"/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674" t="s">
        <v>88</v>
      </c>
      <c r="N3" s="674"/>
    </row>
    <row r="4" spans="1:18" ht="13.5" customHeight="1" thickBot="1" x14ac:dyDescent="0.25">
      <c r="A4" s="675" t="s">
        <v>106</v>
      </c>
      <c r="B4" s="676"/>
      <c r="C4" s="681" t="s">
        <v>90</v>
      </c>
      <c r="D4" s="684" t="s">
        <v>107</v>
      </c>
      <c r="E4" s="684"/>
      <c r="F4" s="684"/>
      <c r="G4" s="684"/>
      <c r="H4" s="684"/>
      <c r="I4" s="684"/>
      <c r="J4" s="684"/>
      <c r="K4" s="684"/>
      <c r="L4" s="684"/>
      <c r="M4" s="684"/>
      <c r="N4" s="691" t="s">
        <v>108</v>
      </c>
    </row>
    <row r="5" spans="1:18" ht="13.5" thickBot="1" x14ac:dyDescent="0.25">
      <c r="A5" s="677"/>
      <c r="B5" s="678"/>
      <c r="C5" s="682"/>
      <c r="D5" s="737" t="s">
        <v>109</v>
      </c>
      <c r="E5" s="738"/>
      <c r="F5" s="738"/>
      <c r="G5" s="738"/>
      <c r="H5" s="738"/>
      <c r="I5" s="738" t="s">
        <v>69</v>
      </c>
      <c r="J5" s="738"/>
      <c r="K5" s="738"/>
      <c r="L5" s="739" t="s">
        <v>70</v>
      </c>
      <c r="M5" s="739"/>
      <c r="N5" s="736"/>
    </row>
    <row r="6" spans="1:18" ht="48.75" customHeight="1" thickBot="1" x14ac:dyDescent="0.25">
      <c r="A6" s="677"/>
      <c r="B6" s="678"/>
      <c r="C6" s="735"/>
      <c r="D6" s="334" t="s">
        <v>110</v>
      </c>
      <c r="E6" s="335" t="s">
        <v>111</v>
      </c>
      <c r="F6" s="336" t="s">
        <v>112</v>
      </c>
      <c r="G6" s="337" t="s">
        <v>113</v>
      </c>
      <c r="H6" s="338" t="s">
        <v>114</v>
      </c>
      <c r="I6" s="339" t="s">
        <v>115</v>
      </c>
      <c r="J6" s="340" t="s">
        <v>116</v>
      </c>
      <c r="K6" s="339" t="s">
        <v>117</v>
      </c>
      <c r="L6" s="338" t="s">
        <v>118</v>
      </c>
      <c r="M6" s="341" t="s">
        <v>119</v>
      </c>
      <c r="N6" s="736"/>
    </row>
    <row r="7" spans="1:18" ht="18" customHeight="1" x14ac:dyDescent="0.2">
      <c r="A7" s="663" t="s">
        <v>536</v>
      </c>
      <c r="B7" s="710"/>
      <c r="C7" s="322"/>
      <c r="D7" s="360"/>
      <c r="E7" s="361"/>
      <c r="F7" s="410"/>
      <c r="G7" s="361"/>
      <c r="H7" s="361"/>
      <c r="I7" s="361"/>
      <c r="J7" s="361"/>
      <c r="K7" s="361"/>
      <c r="L7" s="361"/>
      <c r="M7" s="362"/>
      <c r="N7" s="381"/>
    </row>
    <row r="8" spans="1:18" ht="18" customHeight="1" x14ac:dyDescent="0.2">
      <c r="A8" s="711"/>
      <c r="B8" s="712"/>
      <c r="C8" s="320"/>
      <c r="D8" s="363"/>
      <c r="E8" s="363"/>
      <c r="F8" s="363"/>
      <c r="G8" s="363"/>
      <c r="H8" s="363"/>
      <c r="I8" s="363"/>
      <c r="J8" s="363"/>
      <c r="K8" s="363"/>
      <c r="L8" s="363"/>
      <c r="M8" s="364"/>
      <c r="N8" s="379"/>
    </row>
    <row r="9" spans="1:18" ht="18" customHeight="1" thickBot="1" x14ac:dyDescent="0.25">
      <c r="A9" s="713"/>
      <c r="B9" s="714"/>
      <c r="C9" s="321" t="s">
        <v>547</v>
      </c>
      <c r="D9" s="365"/>
      <c r="E9" s="365"/>
      <c r="F9" s="365"/>
      <c r="G9" s="365"/>
      <c r="H9" s="365"/>
      <c r="I9" s="365"/>
      <c r="J9" s="365">
        <f>SUM('370000-1'!C5)/1000</f>
        <v>3302</v>
      </c>
      <c r="K9" s="365"/>
      <c r="L9" s="365"/>
      <c r="M9" s="366"/>
      <c r="N9" s="367">
        <f t="shared" ref="N9:N60" si="0">SUM(D9:M9)</f>
        <v>3302</v>
      </c>
      <c r="P9" s="342"/>
    </row>
    <row r="10" spans="1:18" ht="18" customHeight="1" x14ac:dyDescent="0.2">
      <c r="A10" s="671" t="s">
        <v>24</v>
      </c>
      <c r="B10" s="730"/>
      <c r="C10" s="322"/>
      <c r="D10" s="361"/>
      <c r="E10" s="361"/>
      <c r="F10" s="361"/>
      <c r="G10" s="361"/>
      <c r="H10" s="361"/>
      <c r="I10" s="361"/>
      <c r="J10" s="361"/>
      <c r="K10" s="361"/>
      <c r="L10" s="361"/>
      <c r="M10" s="362"/>
      <c r="N10" s="381"/>
    </row>
    <row r="11" spans="1:18" ht="18" customHeight="1" x14ac:dyDescent="0.2">
      <c r="A11" s="701"/>
      <c r="B11" s="731"/>
      <c r="C11" s="320"/>
      <c r="D11" s="363"/>
      <c r="E11" s="363"/>
      <c r="F11" s="363"/>
      <c r="G11" s="363"/>
      <c r="H11" s="363"/>
      <c r="I11" s="363"/>
      <c r="J11" s="363"/>
      <c r="K11" s="363"/>
      <c r="L11" s="363"/>
      <c r="M11" s="364"/>
      <c r="N11" s="379"/>
    </row>
    <row r="12" spans="1:18" ht="18" customHeight="1" thickBot="1" x14ac:dyDescent="0.25">
      <c r="A12" s="723"/>
      <c r="B12" s="724"/>
      <c r="C12" s="321" t="s">
        <v>547</v>
      </c>
      <c r="D12" s="365"/>
      <c r="E12" s="365"/>
      <c r="F12" s="365">
        <f>SUM('381103-1'!C4)/1000</f>
        <v>0</v>
      </c>
      <c r="G12" s="365"/>
      <c r="H12" s="365"/>
      <c r="I12" s="365"/>
      <c r="J12" s="365"/>
      <c r="K12" s="365"/>
      <c r="L12" s="365"/>
      <c r="M12" s="366"/>
      <c r="N12" s="369">
        <f t="shared" si="0"/>
        <v>0</v>
      </c>
      <c r="P12" s="342"/>
    </row>
    <row r="13" spans="1:18" ht="18" customHeight="1" x14ac:dyDescent="0.2">
      <c r="A13" s="663" t="s">
        <v>537</v>
      </c>
      <c r="B13" s="710"/>
      <c r="C13" s="319"/>
      <c r="D13" s="361"/>
      <c r="E13" s="361"/>
      <c r="F13" s="361"/>
      <c r="G13" s="361"/>
      <c r="H13" s="361"/>
      <c r="I13" s="361"/>
      <c r="J13" s="361"/>
      <c r="K13" s="361"/>
      <c r="L13" s="361"/>
      <c r="M13" s="362"/>
      <c r="N13" s="381"/>
    </row>
    <row r="14" spans="1:18" ht="18" customHeight="1" x14ac:dyDescent="0.2">
      <c r="A14" s="711"/>
      <c r="B14" s="712"/>
      <c r="C14" s="320"/>
      <c r="D14" s="363"/>
      <c r="E14" s="363"/>
      <c r="F14" s="363"/>
      <c r="G14" s="363"/>
      <c r="H14" s="363"/>
      <c r="I14" s="363"/>
      <c r="J14" s="363"/>
      <c r="K14" s="363"/>
      <c r="L14" s="363"/>
      <c r="M14" s="364"/>
      <c r="N14" s="379"/>
    </row>
    <row r="15" spans="1:18" ht="18" customHeight="1" thickBot="1" x14ac:dyDescent="0.25">
      <c r="A15" s="721"/>
      <c r="B15" s="722"/>
      <c r="C15" s="323" t="s">
        <v>547</v>
      </c>
      <c r="D15" s="375"/>
      <c r="E15" s="375"/>
      <c r="F15" s="375">
        <f>SUM('5221101'!C6)/1000</f>
        <v>323.85000000000002</v>
      </c>
      <c r="G15" s="375"/>
      <c r="H15" s="375"/>
      <c r="I15" s="375"/>
      <c r="J15" s="375"/>
      <c r="K15" s="375"/>
      <c r="L15" s="375"/>
      <c r="M15" s="377"/>
      <c r="N15" s="367">
        <f t="shared" si="0"/>
        <v>323.85000000000002</v>
      </c>
      <c r="P15" s="342"/>
    </row>
    <row r="16" spans="1:18" ht="18" customHeight="1" x14ac:dyDescent="0.2">
      <c r="A16" s="663" t="s">
        <v>538</v>
      </c>
      <c r="B16" s="710"/>
      <c r="C16" s="378"/>
      <c r="D16" s="363"/>
      <c r="E16" s="363"/>
      <c r="F16" s="363"/>
      <c r="G16" s="363"/>
      <c r="H16" s="363"/>
      <c r="I16" s="363"/>
      <c r="J16" s="363"/>
      <c r="K16" s="363"/>
      <c r="L16" s="363"/>
      <c r="M16" s="364"/>
      <c r="N16" s="381"/>
    </row>
    <row r="17" spans="1:16" ht="18" customHeight="1" x14ac:dyDescent="0.2">
      <c r="A17" s="711"/>
      <c r="B17" s="712"/>
      <c r="C17" s="380"/>
      <c r="D17" s="363"/>
      <c r="E17" s="363"/>
      <c r="F17" s="363"/>
      <c r="G17" s="363"/>
      <c r="H17" s="363"/>
      <c r="I17" s="363"/>
      <c r="J17" s="363"/>
      <c r="K17" s="363"/>
      <c r="L17" s="363"/>
      <c r="M17" s="364"/>
      <c r="N17" s="379"/>
    </row>
    <row r="18" spans="1:16" ht="18" customHeight="1" thickBot="1" x14ac:dyDescent="0.25">
      <c r="A18" s="721"/>
      <c r="B18" s="722"/>
      <c r="C18" s="321" t="s">
        <v>547</v>
      </c>
      <c r="D18" s="365">
        <f>'5629121'!C13/1000</f>
        <v>2742.56104</v>
      </c>
      <c r="E18" s="365">
        <f>'5629121'!C17/1000</f>
        <v>736.44</v>
      </c>
      <c r="F18" s="365">
        <f>'5629121'!C33/1000</f>
        <v>6871.0124000000005</v>
      </c>
      <c r="G18" s="365"/>
      <c r="H18" s="365"/>
      <c r="I18" s="365"/>
      <c r="J18" s="365"/>
      <c r="K18" s="365"/>
      <c r="L18" s="365"/>
      <c r="M18" s="366"/>
      <c r="N18" s="369">
        <f t="shared" si="0"/>
        <v>10350.013440000001</v>
      </c>
      <c r="P18" s="342"/>
    </row>
    <row r="19" spans="1:16" ht="18" customHeight="1" x14ac:dyDescent="0.2">
      <c r="A19" s="663" t="s">
        <v>539</v>
      </c>
      <c r="B19" s="732"/>
      <c r="C19" s="389"/>
      <c r="D19" s="361"/>
      <c r="E19" s="361"/>
      <c r="F19" s="361"/>
      <c r="G19" s="361"/>
      <c r="H19" s="361"/>
      <c r="I19" s="361"/>
      <c r="J19" s="361"/>
      <c r="K19" s="361"/>
      <c r="L19" s="361"/>
      <c r="M19" s="362"/>
      <c r="N19" s="381"/>
    </row>
    <row r="20" spans="1:16" ht="18" customHeight="1" x14ac:dyDescent="0.2">
      <c r="A20" s="711"/>
      <c r="B20" s="733"/>
      <c r="C20" s="390"/>
      <c r="D20" s="363"/>
      <c r="E20" s="363"/>
      <c r="F20" s="363"/>
      <c r="G20" s="363"/>
      <c r="H20" s="363"/>
      <c r="I20" s="363"/>
      <c r="J20" s="363"/>
      <c r="K20" s="363"/>
      <c r="L20" s="363"/>
      <c r="M20" s="364"/>
      <c r="N20" s="379"/>
    </row>
    <row r="21" spans="1:16" ht="18" customHeight="1" thickBot="1" x14ac:dyDescent="0.25">
      <c r="A21" s="721"/>
      <c r="B21" s="734"/>
      <c r="C21" s="345" t="s">
        <v>547</v>
      </c>
      <c r="D21" s="365">
        <f>'5629131 (4)'!C13/1000</f>
        <v>4033.1779999999999</v>
      </c>
      <c r="E21" s="365">
        <f>'5629131 (4)'!C17/1000</f>
        <v>1083</v>
      </c>
      <c r="F21" s="365">
        <f>'5629131 (4)'!C33/1000</f>
        <v>10104.43</v>
      </c>
      <c r="G21" s="365"/>
      <c r="H21" s="365"/>
      <c r="I21" s="365"/>
      <c r="J21" s="365"/>
      <c r="K21" s="365"/>
      <c r="L21" s="365"/>
      <c r="M21" s="366"/>
      <c r="N21" s="369">
        <f t="shared" si="0"/>
        <v>15220.608</v>
      </c>
      <c r="P21" s="342"/>
    </row>
    <row r="22" spans="1:16" ht="18" customHeight="1" x14ac:dyDescent="0.2">
      <c r="A22" s="663" t="s">
        <v>156</v>
      </c>
      <c r="B22" s="732"/>
      <c r="C22" s="389"/>
      <c r="D22" s="361"/>
      <c r="E22" s="361"/>
      <c r="F22" s="361"/>
      <c r="G22" s="361"/>
      <c r="H22" s="361"/>
      <c r="I22" s="361"/>
      <c r="J22" s="361"/>
      <c r="K22" s="361"/>
      <c r="L22" s="361"/>
      <c r="M22" s="362"/>
      <c r="N22" s="381"/>
    </row>
    <row r="23" spans="1:16" ht="18" customHeight="1" x14ac:dyDescent="0.2">
      <c r="A23" s="711"/>
      <c r="B23" s="733"/>
      <c r="C23" s="390"/>
      <c r="D23" s="363"/>
      <c r="E23" s="363"/>
      <c r="F23" s="363"/>
      <c r="G23" s="363"/>
      <c r="H23" s="363"/>
      <c r="I23" s="363"/>
      <c r="J23" s="363"/>
      <c r="K23" s="363"/>
      <c r="L23" s="363"/>
      <c r="M23" s="364"/>
      <c r="N23" s="379"/>
    </row>
    <row r="24" spans="1:16" ht="18" customHeight="1" thickBot="1" x14ac:dyDescent="0.25">
      <c r="A24" s="721"/>
      <c r="B24" s="734"/>
      <c r="C24" s="329" t="s">
        <v>547</v>
      </c>
      <c r="D24" s="375">
        <f>'5629171 (2)'!C13/1000</f>
        <v>429.93677479999997</v>
      </c>
      <c r="E24" s="375">
        <f>'5629171 (2)'!C17/1000</f>
        <v>115.3412</v>
      </c>
      <c r="F24" s="375">
        <f>'5629171 (2)'!C33/1000</f>
        <v>1077.1322379999999</v>
      </c>
      <c r="G24" s="375"/>
      <c r="H24" s="375"/>
      <c r="I24" s="375"/>
      <c r="J24" s="375"/>
      <c r="K24" s="375"/>
      <c r="L24" s="375"/>
      <c r="M24" s="377"/>
      <c r="N24" s="367">
        <f t="shared" ref="N24" si="1">SUM(D24:M24)</f>
        <v>1622.4102128</v>
      </c>
      <c r="P24" s="342"/>
    </row>
    <row r="25" spans="1:16" ht="18" customHeight="1" x14ac:dyDescent="0.2">
      <c r="A25" s="663" t="s">
        <v>155</v>
      </c>
      <c r="B25" s="732"/>
      <c r="C25" s="389"/>
      <c r="D25" s="361"/>
      <c r="E25" s="361"/>
      <c r="F25" s="361"/>
      <c r="G25" s="361"/>
      <c r="H25" s="361"/>
      <c r="I25" s="361"/>
      <c r="J25" s="361"/>
      <c r="K25" s="361"/>
      <c r="L25" s="361"/>
      <c r="M25" s="362"/>
      <c r="N25" s="381"/>
    </row>
    <row r="26" spans="1:16" ht="18" customHeight="1" x14ac:dyDescent="0.2">
      <c r="A26" s="711"/>
      <c r="B26" s="733"/>
      <c r="C26" s="390"/>
      <c r="D26" s="363"/>
      <c r="E26" s="363"/>
      <c r="F26" s="363"/>
      <c r="G26" s="363"/>
      <c r="H26" s="363"/>
      <c r="I26" s="363"/>
      <c r="J26" s="363"/>
      <c r="K26" s="363"/>
      <c r="L26" s="363"/>
      <c r="M26" s="364"/>
      <c r="N26" s="379"/>
    </row>
    <row r="27" spans="1:16" ht="18" customHeight="1" thickBot="1" x14ac:dyDescent="0.25">
      <c r="A27" s="721"/>
      <c r="B27" s="734"/>
      <c r="C27" s="329" t="s">
        <v>547</v>
      </c>
      <c r="D27" s="375">
        <f>SUM('5629191'!C13)/1000</f>
        <v>860.6801852000001</v>
      </c>
      <c r="E27" s="375">
        <f>SUM('5629191'!C17)/1000</f>
        <v>231.1122</v>
      </c>
      <c r="F27" s="375">
        <f>SUM('5629191'!C33)/1000</f>
        <v>2156.2853620000001</v>
      </c>
      <c r="G27" s="375"/>
      <c r="H27" s="375"/>
      <c r="I27" s="375"/>
      <c r="J27" s="375"/>
      <c r="K27" s="375"/>
      <c r="L27" s="375"/>
      <c r="M27" s="377"/>
      <c r="N27" s="367">
        <f>SUM(D27+E27+F27)</f>
        <v>3248.0777472</v>
      </c>
      <c r="P27" s="342"/>
    </row>
    <row r="28" spans="1:16" ht="18" customHeight="1" x14ac:dyDescent="0.2">
      <c r="A28" s="663" t="s">
        <v>611</v>
      </c>
      <c r="B28" s="710"/>
      <c r="C28" s="389"/>
      <c r="D28" s="361"/>
      <c r="E28" s="361"/>
      <c r="F28" s="361"/>
      <c r="G28" s="361"/>
      <c r="H28" s="361"/>
      <c r="I28" s="361"/>
      <c r="J28" s="361"/>
      <c r="K28" s="361"/>
      <c r="L28" s="361"/>
      <c r="M28" s="382"/>
      <c r="N28" s="381"/>
    </row>
    <row r="29" spans="1:16" ht="18" customHeight="1" x14ac:dyDescent="0.2">
      <c r="A29" s="711"/>
      <c r="B29" s="712"/>
      <c r="C29" s="390"/>
      <c r="D29" s="363"/>
      <c r="E29" s="363"/>
      <c r="F29" s="363"/>
      <c r="G29" s="363"/>
      <c r="H29" s="363"/>
      <c r="I29" s="363"/>
      <c r="J29" s="363"/>
      <c r="K29" s="363"/>
      <c r="L29" s="363"/>
      <c r="M29" s="383"/>
      <c r="N29" s="379"/>
    </row>
    <row r="30" spans="1:16" ht="34.5" customHeight="1" thickBot="1" x14ac:dyDescent="0.25">
      <c r="A30" s="721"/>
      <c r="B30" s="722"/>
      <c r="C30" s="329" t="s">
        <v>547</v>
      </c>
      <c r="D30" s="375"/>
      <c r="E30" s="375"/>
      <c r="F30" s="375">
        <f>SUM('6800011'!C5)/1000</f>
        <v>21.59</v>
      </c>
      <c r="G30" s="375"/>
      <c r="H30" s="375"/>
      <c r="I30" s="375"/>
      <c r="J30" s="375"/>
      <c r="K30" s="375"/>
      <c r="L30" s="375"/>
      <c r="M30" s="376"/>
      <c r="N30" s="367">
        <f t="shared" si="0"/>
        <v>21.59</v>
      </c>
      <c r="P30" s="342"/>
    </row>
    <row r="31" spans="1:16" ht="18" customHeight="1" x14ac:dyDescent="0.2">
      <c r="A31" s="663" t="s">
        <v>610</v>
      </c>
      <c r="B31" s="662"/>
      <c r="C31" s="390"/>
      <c r="D31" s="363"/>
      <c r="E31" s="363"/>
      <c r="F31" s="363"/>
      <c r="G31" s="363"/>
      <c r="H31" s="363"/>
      <c r="I31" s="363"/>
      <c r="J31" s="363"/>
      <c r="K31" s="363"/>
      <c r="L31" s="363"/>
      <c r="M31" s="383"/>
      <c r="N31" s="381"/>
    </row>
    <row r="32" spans="1:16" ht="18" customHeight="1" x14ac:dyDescent="0.2">
      <c r="A32" s="655"/>
      <c r="B32" s="656"/>
      <c r="C32" s="390"/>
      <c r="D32" s="363"/>
      <c r="E32" s="363"/>
      <c r="F32" s="363"/>
      <c r="G32" s="363"/>
      <c r="H32" s="363"/>
      <c r="I32" s="363"/>
      <c r="J32" s="363"/>
      <c r="K32" s="363"/>
      <c r="L32" s="363"/>
      <c r="M32" s="383"/>
      <c r="N32" s="379"/>
    </row>
    <row r="33" spans="1:16" ht="18" customHeight="1" thickBot="1" x14ac:dyDescent="0.25">
      <c r="A33" s="657"/>
      <c r="B33" s="658"/>
      <c r="C33" s="329" t="s">
        <v>547</v>
      </c>
      <c r="D33" s="365"/>
      <c r="E33" s="365"/>
      <c r="F33" s="365">
        <f>SUM('6800021'!C4)/1000</f>
        <v>5.08</v>
      </c>
      <c r="G33" s="365"/>
      <c r="H33" s="365"/>
      <c r="I33" s="365"/>
      <c r="J33" s="365"/>
      <c r="K33" s="365"/>
      <c r="L33" s="365"/>
      <c r="M33" s="368"/>
      <c r="N33" s="367">
        <f t="shared" si="0"/>
        <v>5.08</v>
      </c>
      <c r="P33" s="342"/>
    </row>
    <row r="34" spans="1:16" ht="18" customHeight="1" x14ac:dyDescent="0.2">
      <c r="A34" s="653" t="s">
        <v>12</v>
      </c>
      <c r="B34" s="715"/>
      <c r="C34" s="390"/>
      <c r="D34" s="361"/>
      <c r="E34" s="361"/>
      <c r="F34" s="361"/>
      <c r="G34" s="361"/>
      <c r="H34" s="361"/>
      <c r="I34" s="361"/>
      <c r="J34" s="410"/>
      <c r="K34" s="361"/>
      <c r="L34" s="361"/>
      <c r="M34" s="382"/>
      <c r="N34" s="381"/>
    </row>
    <row r="35" spans="1:16" ht="18" customHeight="1" x14ac:dyDescent="0.2">
      <c r="A35" s="711"/>
      <c r="B35" s="712"/>
      <c r="C35" s="390"/>
      <c r="D35" s="363"/>
      <c r="E35" s="363"/>
      <c r="F35" s="363"/>
      <c r="G35" s="363"/>
      <c r="H35" s="363"/>
      <c r="I35" s="363"/>
      <c r="J35" s="363"/>
      <c r="K35" s="363"/>
      <c r="L35" s="363"/>
      <c r="M35" s="383"/>
      <c r="N35" s="379"/>
    </row>
    <row r="36" spans="1:16" ht="30" customHeight="1" thickBot="1" x14ac:dyDescent="0.25">
      <c r="A36" s="713"/>
      <c r="B36" s="714"/>
      <c r="C36" s="329" t="s">
        <v>547</v>
      </c>
      <c r="D36" s="365">
        <f>SUM('8411121'!C8)/1000</f>
        <v>9820</v>
      </c>
      <c r="E36" s="365">
        <f>SUM('8411121'!C10)/1000</f>
        <v>2651</v>
      </c>
      <c r="F36" s="365">
        <f>SUM('8411121'!C44)/1000</f>
        <v>9111.0400000000009</v>
      </c>
      <c r="G36" s="365"/>
      <c r="H36" s="365">
        <f>SUM('8411121'!C67)/1000</f>
        <v>10867</v>
      </c>
      <c r="I36" s="365">
        <f>'8411121'!C70/1000</f>
        <v>200</v>
      </c>
      <c r="J36" s="365">
        <v>0</v>
      </c>
      <c r="K36" s="365">
        <v>0</v>
      </c>
      <c r="L36" s="365">
        <f>SUM('8411121'!C74)/1000</f>
        <v>5000</v>
      </c>
      <c r="M36" s="368"/>
      <c r="N36" s="367">
        <f t="shared" si="0"/>
        <v>37649.040000000001</v>
      </c>
      <c r="P36" s="342"/>
    </row>
    <row r="37" spans="1:16" ht="18" customHeight="1" x14ac:dyDescent="0.2">
      <c r="A37" s="653" t="s">
        <v>13</v>
      </c>
      <c r="B37" s="715"/>
      <c r="C37" s="390"/>
      <c r="D37" s="361"/>
      <c r="E37" s="361"/>
      <c r="F37" s="361"/>
      <c r="G37" s="361"/>
      <c r="H37" s="361"/>
      <c r="I37" s="361"/>
      <c r="J37" s="361"/>
      <c r="K37" s="361"/>
      <c r="L37" s="361"/>
      <c r="M37" s="382"/>
      <c r="N37" s="381"/>
    </row>
    <row r="38" spans="1:16" ht="18" customHeight="1" x14ac:dyDescent="0.2">
      <c r="A38" s="711"/>
      <c r="B38" s="712"/>
      <c r="C38" s="390"/>
      <c r="D38" s="363"/>
      <c r="E38" s="363"/>
      <c r="F38" s="363"/>
      <c r="G38" s="363"/>
      <c r="H38" s="363"/>
      <c r="I38" s="363"/>
      <c r="J38" s="363"/>
      <c r="K38" s="363"/>
      <c r="L38" s="363"/>
      <c r="M38" s="383"/>
      <c r="N38" s="379"/>
    </row>
    <row r="39" spans="1:16" ht="18" customHeight="1" thickBot="1" x14ac:dyDescent="0.25">
      <c r="A39" s="713"/>
      <c r="B39" s="714"/>
      <c r="C39" s="329" t="s">
        <v>547</v>
      </c>
      <c r="D39" s="365"/>
      <c r="E39" s="365"/>
      <c r="F39" s="365">
        <f>SUM('8414021'!C4)/1000</f>
        <v>1841.5</v>
      </c>
      <c r="G39" s="365"/>
      <c r="H39" s="365"/>
      <c r="I39" s="365"/>
      <c r="J39" s="365"/>
      <c r="K39" s="365"/>
      <c r="L39" s="365"/>
      <c r="M39" s="368"/>
      <c r="N39" s="367">
        <f t="shared" si="0"/>
        <v>1841.5</v>
      </c>
      <c r="P39" s="342"/>
    </row>
    <row r="40" spans="1:16" ht="18" customHeight="1" x14ac:dyDescent="0.25">
      <c r="A40" s="653" t="s">
        <v>14</v>
      </c>
      <c r="B40" s="715"/>
      <c r="C40" s="390"/>
      <c r="D40" s="361"/>
      <c r="E40" s="361"/>
      <c r="F40" s="361"/>
      <c r="G40" s="361"/>
      <c r="H40" s="361"/>
      <c r="I40" s="361"/>
      <c r="J40" s="361"/>
      <c r="K40" s="361"/>
      <c r="L40" s="361"/>
      <c r="M40" s="382"/>
      <c r="N40" s="381"/>
      <c r="O40" s="343"/>
    </row>
    <row r="41" spans="1:16" ht="18" customHeight="1" x14ac:dyDescent="0.2">
      <c r="A41" s="711"/>
      <c r="B41" s="712"/>
      <c r="C41" s="390"/>
      <c r="D41" s="363"/>
      <c r="E41" s="363"/>
      <c r="F41" s="363"/>
      <c r="G41" s="363"/>
      <c r="H41" s="363"/>
      <c r="I41" s="363"/>
      <c r="J41" s="363"/>
      <c r="K41" s="363"/>
      <c r="L41" s="363"/>
      <c r="M41" s="383"/>
      <c r="N41" s="379"/>
      <c r="O41" s="344"/>
    </row>
    <row r="42" spans="1:16" ht="18" customHeight="1" thickBot="1" x14ac:dyDescent="0.25">
      <c r="A42" s="713"/>
      <c r="B42" s="714"/>
      <c r="C42" s="329" t="s">
        <v>547</v>
      </c>
      <c r="D42" s="365">
        <f>SUM('8414031'!C3)/1000</f>
        <v>3120</v>
      </c>
      <c r="E42" s="365">
        <f>SUM('8414031'!C5)/1000</f>
        <v>842</v>
      </c>
      <c r="F42" s="365">
        <f>SUM('8414031'!C18)/1000</f>
        <v>2447.29</v>
      </c>
      <c r="G42" s="365"/>
      <c r="H42" s="365"/>
      <c r="I42" s="365"/>
      <c r="J42" s="365"/>
      <c r="K42" s="365">
        <f>SUM('8414031'!C22)/1000</f>
        <v>4100</v>
      </c>
      <c r="L42" s="365"/>
      <c r="M42" s="368"/>
      <c r="N42" s="367">
        <f t="shared" si="0"/>
        <v>10509.29</v>
      </c>
      <c r="O42" s="344"/>
      <c r="P42" s="342"/>
    </row>
    <row r="43" spans="1:16" ht="18" customHeight="1" x14ac:dyDescent="0.2">
      <c r="A43" s="653" t="s">
        <v>614</v>
      </c>
      <c r="B43" s="715"/>
      <c r="C43" s="390"/>
      <c r="D43" s="361"/>
      <c r="E43" s="361"/>
      <c r="F43" s="361"/>
      <c r="G43" s="361"/>
      <c r="H43" s="361"/>
      <c r="I43" s="361"/>
      <c r="J43" s="361"/>
      <c r="K43" s="361"/>
      <c r="L43" s="361"/>
      <c r="M43" s="382"/>
      <c r="N43" s="381"/>
    </row>
    <row r="44" spans="1:16" ht="18" customHeight="1" x14ac:dyDescent="0.2">
      <c r="A44" s="711"/>
      <c r="B44" s="712"/>
      <c r="C44" s="390"/>
      <c r="D44" s="363"/>
      <c r="E44" s="363"/>
      <c r="F44" s="363"/>
      <c r="G44" s="363"/>
      <c r="H44" s="363"/>
      <c r="I44" s="363"/>
      <c r="J44" s="363"/>
      <c r="K44" s="363"/>
      <c r="L44" s="363"/>
      <c r="M44" s="383"/>
      <c r="N44" s="379"/>
    </row>
    <row r="45" spans="1:16" ht="18" customHeight="1" thickBot="1" x14ac:dyDescent="0.25">
      <c r="A45" s="713"/>
      <c r="B45" s="714"/>
      <c r="C45" s="329" t="s">
        <v>547</v>
      </c>
      <c r="D45" s="365"/>
      <c r="E45" s="365"/>
      <c r="F45" s="365"/>
      <c r="G45" s="365"/>
      <c r="H45" s="365"/>
      <c r="I45" s="621"/>
      <c r="J45" s="365"/>
      <c r="K45" s="365"/>
      <c r="L45" s="365"/>
      <c r="M45" s="368"/>
      <c r="N45" s="367">
        <f t="shared" si="0"/>
        <v>0</v>
      </c>
      <c r="P45" s="342"/>
    </row>
    <row r="46" spans="1:16" ht="18" customHeight="1" x14ac:dyDescent="0.2">
      <c r="A46" s="663" t="s">
        <v>11</v>
      </c>
      <c r="B46" s="710"/>
      <c r="C46" s="390"/>
      <c r="D46" s="361"/>
      <c r="E46" s="361"/>
      <c r="F46" s="361"/>
      <c r="G46" s="361"/>
      <c r="H46" s="361"/>
      <c r="I46" s="361"/>
      <c r="J46" s="361"/>
      <c r="K46" s="361"/>
      <c r="L46" s="361"/>
      <c r="M46" s="382"/>
      <c r="N46" s="381"/>
    </row>
    <row r="47" spans="1:16" ht="18" customHeight="1" x14ac:dyDescent="0.2">
      <c r="A47" s="711"/>
      <c r="B47" s="712"/>
      <c r="C47" s="390"/>
      <c r="D47" s="363"/>
      <c r="E47" s="363"/>
      <c r="F47" s="363"/>
      <c r="G47" s="363"/>
      <c r="H47" s="363"/>
      <c r="I47" s="363"/>
      <c r="J47" s="363"/>
      <c r="K47" s="363"/>
      <c r="L47" s="363"/>
      <c r="M47" s="383"/>
      <c r="N47" s="379"/>
    </row>
    <row r="48" spans="1:16" ht="18" customHeight="1" thickBot="1" x14ac:dyDescent="0.25">
      <c r="A48" s="723"/>
      <c r="B48" s="724"/>
      <c r="C48" s="329" t="s">
        <v>547</v>
      </c>
      <c r="D48" s="365"/>
      <c r="E48" s="365"/>
      <c r="F48" s="365"/>
      <c r="G48" s="365"/>
      <c r="H48" s="365">
        <f>SUM('8419139'!C5)/1000</f>
        <v>86813</v>
      </c>
      <c r="I48" s="365"/>
      <c r="J48" s="365"/>
      <c r="K48" s="365"/>
      <c r="L48" s="365"/>
      <c r="M48" s="368"/>
      <c r="N48" s="369">
        <f t="shared" si="0"/>
        <v>86813</v>
      </c>
      <c r="P48" s="342"/>
    </row>
    <row r="49" spans="1:16" ht="18" customHeight="1" x14ac:dyDescent="0.2">
      <c r="A49" s="670" t="s">
        <v>15</v>
      </c>
      <c r="B49" s="725"/>
      <c r="C49" s="390"/>
      <c r="D49" s="557"/>
      <c r="E49" s="557"/>
      <c r="F49" s="557"/>
      <c r="G49" s="557"/>
      <c r="H49" s="557"/>
      <c r="I49" s="557"/>
      <c r="J49" s="557"/>
      <c r="K49" s="558"/>
      <c r="L49" s="361"/>
      <c r="M49" s="559"/>
      <c r="N49" s="381"/>
    </row>
    <row r="50" spans="1:16" ht="18" customHeight="1" x14ac:dyDescent="0.2">
      <c r="A50" s="726"/>
      <c r="B50" s="727"/>
      <c r="C50" s="390"/>
      <c r="D50" s="425"/>
      <c r="E50" s="425"/>
      <c r="F50" s="425"/>
      <c r="G50" s="425"/>
      <c r="H50" s="425"/>
      <c r="I50" s="425"/>
      <c r="J50" s="425"/>
      <c r="K50" s="426"/>
      <c r="L50" s="363"/>
      <c r="M50" s="560"/>
      <c r="N50" s="379"/>
    </row>
    <row r="51" spans="1:16" ht="18" customHeight="1" thickBot="1" x14ac:dyDescent="0.25">
      <c r="A51" s="728"/>
      <c r="B51" s="729"/>
      <c r="C51" s="329" t="s">
        <v>547</v>
      </c>
      <c r="D51" s="375"/>
      <c r="E51" s="375"/>
      <c r="F51" s="375"/>
      <c r="G51" s="375"/>
      <c r="H51" s="375"/>
      <c r="I51" s="375"/>
      <c r="J51" s="375"/>
      <c r="K51" s="376"/>
      <c r="L51" s="375"/>
      <c r="M51" s="445"/>
      <c r="N51" s="367">
        <f t="shared" si="0"/>
        <v>0</v>
      </c>
      <c r="P51" s="342"/>
    </row>
    <row r="52" spans="1:16" ht="18" customHeight="1" x14ac:dyDescent="0.2">
      <c r="A52" s="670" t="s">
        <v>127</v>
      </c>
      <c r="B52" s="725"/>
      <c r="C52" s="389"/>
      <c r="D52" s="361"/>
      <c r="E52" s="361"/>
      <c r="F52" s="361"/>
      <c r="G52" s="361"/>
      <c r="H52" s="361"/>
      <c r="I52" s="361"/>
      <c r="J52" s="361"/>
      <c r="K52" s="361"/>
      <c r="L52" s="361"/>
      <c r="M52" s="382"/>
      <c r="N52" s="381"/>
    </row>
    <row r="53" spans="1:16" ht="18" customHeight="1" x14ac:dyDescent="0.2">
      <c r="A53" s="726"/>
      <c r="B53" s="727"/>
      <c r="C53" s="390"/>
      <c r="D53" s="363"/>
      <c r="E53" s="363"/>
      <c r="F53" s="363"/>
      <c r="G53" s="363"/>
      <c r="H53" s="363"/>
      <c r="I53" s="363"/>
      <c r="J53" s="363"/>
      <c r="K53" s="363"/>
      <c r="L53" s="363"/>
      <c r="M53" s="383"/>
      <c r="N53" s="379"/>
    </row>
    <row r="54" spans="1:16" ht="18" customHeight="1" thickBot="1" x14ac:dyDescent="0.25">
      <c r="A54" s="728"/>
      <c r="B54" s="729"/>
      <c r="C54" s="329" t="s">
        <v>547</v>
      </c>
      <c r="D54" s="450"/>
      <c r="E54" s="365"/>
      <c r="F54" s="365"/>
      <c r="G54" s="450"/>
      <c r="H54" s="365"/>
      <c r="I54" s="365"/>
      <c r="J54" s="365"/>
      <c r="K54" s="365"/>
      <c r="L54" s="365"/>
      <c r="M54" s="368"/>
      <c r="N54" s="367">
        <f t="shared" si="0"/>
        <v>0</v>
      </c>
    </row>
    <row r="55" spans="1:16" ht="18" customHeight="1" x14ac:dyDescent="0.2">
      <c r="A55" s="663" t="s">
        <v>16</v>
      </c>
      <c r="B55" s="710"/>
      <c r="C55" s="390"/>
      <c r="D55" s="382"/>
      <c r="E55" s="382"/>
      <c r="F55" s="361"/>
      <c r="G55" s="418"/>
      <c r="H55" s="361"/>
      <c r="I55" s="361"/>
      <c r="J55" s="361"/>
      <c r="K55" s="361"/>
      <c r="L55" s="361"/>
      <c r="M55" s="382"/>
      <c r="N55" s="381"/>
    </row>
    <row r="56" spans="1:16" ht="18" customHeight="1" x14ac:dyDescent="0.2">
      <c r="A56" s="711"/>
      <c r="B56" s="712"/>
      <c r="C56" s="390"/>
      <c r="D56" s="383"/>
      <c r="E56" s="383"/>
      <c r="F56" s="363"/>
      <c r="G56" s="419"/>
      <c r="H56" s="363"/>
      <c r="I56" s="363"/>
      <c r="J56" s="363"/>
      <c r="K56" s="363"/>
      <c r="L56" s="363"/>
      <c r="M56" s="383"/>
      <c r="N56" s="379"/>
    </row>
    <row r="57" spans="1:16" ht="18" customHeight="1" thickBot="1" x14ac:dyDescent="0.25">
      <c r="A57" s="713"/>
      <c r="B57" s="714"/>
      <c r="C57" s="329" t="s">
        <v>547</v>
      </c>
      <c r="D57" s="368">
        <f>SUM('8621011'!C3)/1000</f>
        <v>365</v>
      </c>
      <c r="E57" s="376">
        <f>SUM('8621011'!C5)/1000</f>
        <v>100</v>
      </c>
      <c r="F57" s="375">
        <f>SUM('8621011'!C19)/1000</f>
        <v>515.54</v>
      </c>
      <c r="G57" s="417"/>
      <c r="H57" s="365"/>
      <c r="I57" s="365"/>
      <c r="J57" s="365"/>
      <c r="K57" s="365"/>
      <c r="L57" s="365"/>
      <c r="M57" s="368"/>
      <c r="N57" s="367">
        <f t="shared" si="0"/>
        <v>980.54</v>
      </c>
      <c r="P57" s="342"/>
    </row>
    <row r="58" spans="1:16" ht="18" customHeight="1" x14ac:dyDescent="0.2">
      <c r="A58" s="653" t="s">
        <v>3</v>
      </c>
      <c r="B58" s="715"/>
      <c r="C58" s="390"/>
      <c r="D58" s="361"/>
      <c r="E58" s="419"/>
      <c r="F58" s="363"/>
      <c r="G58" s="361"/>
      <c r="H58" s="361"/>
      <c r="I58" s="361"/>
      <c r="J58" s="361"/>
      <c r="K58" s="361"/>
      <c r="L58" s="361"/>
      <c r="M58" s="382"/>
      <c r="N58" s="381"/>
    </row>
    <row r="59" spans="1:16" ht="18" customHeight="1" x14ac:dyDescent="0.2">
      <c r="A59" s="711"/>
      <c r="B59" s="712"/>
      <c r="C59" s="390"/>
      <c r="D59" s="363"/>
      <c r="E59" s="419"/>
      <c r="F59" s="363"/>
      <c r="G59" s="363"/>
      <c r="H59" s="363"/>
      <c r="I59" s="363"/>
      <c r="J59" s="363"/>
      <c r="K59" s="363"/>
      <c r="L59" s="363"/>
      <c r="M59" s="383"/>
      <c r="N59" s="379"/>
    </row>
    <row r="60" spans="1:16" ht="18" customHeight="1" thickBot="1" x14ac:dyDescent="0.25">
      <c r="A60" s="721"/>
      <c r="B60" s="722"/>
      <c r="C60" s="329" t="s">
        <v>547</v>
      </c>
      <c r="D60" s="375">
        <f>SUM('8623011'!C3)/1000</f>
        <v>365</v>
      </c>
      <c r="E60" s="416">
        <f>SUM('8623011'!C5)/1000</f>
        <v>100</v>
      </c>
      <c r="F60" s="375">
        <f>SUM('8623011'!C16)/1000</f>
        <v>543.48</v>
      </c>
      <c r="G60" s="375"/>
      <c r="H60" s="375"/>
      <c r="I60" s="375"/>
      <c r="J60" s="375"/>
      <c r="K60" s="375"/>
      <c r="L60" s="375"/>
      <c r="M60" s="376"/>
      <c r="N60" s="367">
        <f t="shared" si="0"/>
        <v>1008.48</v>
      </c>
      <c r="P60" s="342"/>
    </row>
    <row r="61" spans="1:16" ht="18" customHeight="1" x14ac:dyDescent="0.2">
      <c r="A61" s="653" t="s">
        <v>17</v>
      </c>
      <c r="B61" s="715"/>
      <c r="C61" s="390"/>
      <c r="D61" s="383"/>
      <c r="E61" s="383"/>
      <c r="F61" s="363"/>
      <c r="G61" s="419"/>
      <c r="H61" s="363"/>
      <c r="I61" s="363"/>
      <c r="J61" s="363"/>
      <c r="K61" s="363"/>
      <c r="L61" s="363"/>
      <c r="M61" s="383"/>
      <c r="N61" s="379"/>
    </row>
    <row r="62" spans="1:16" ht="18" customHeight="1" x14ac:dyDescent="0.2">
      <c r="A62" s="711"/>
      <c r="B62" s="712"/>
      <c r="C62" s="390"/>
      <c r="D62" s="383"/>
      <c r="E62" s="383"/>
      <c r="F62" s="363"/>
      <c r="G62" s="419"/>
      <c r="H62" s="363"/>
      <c r="I62" s="363"/>
      <c r="J62" s="363"/>
      <c r="K62" s="363"/>
      <c r="L62" s="363"/>
      <c r="M62" s="383"/>
      <c r="N62" s="379"/>
    </row>
    <row r="63" spans="1:16" ht="18" customHeight="1" thickBot="1" x14ac:dyDescent="0.25">
      <c r="A63" s="713"/>
      <c r="B63" s="714"/>
      <c r="C63" s="329" t="s">
        <v>547</v>
      </c>
      <c r="D63" s="368">
        <f>SUM('8690411'!C7)/1000</f>
        <v>1308</v>
      </c>
      <c r="E63" s="376">
        <f>SUM('8690411'!C9)/1000</f>
        <v>353</v>
      </c>
      <c r="F63" s="375">
        <f>SUM('8690411'!C31)/1000</f>
        <v>445.75</v>
      </c>
      <c r="G63" s="417"/>
      <c r="H63" s="365"/>
      <c r="I63" s="365"/>
      <c r="J63" s="365"/>
      <c r="K63" s="365"/>
      <c r="L63" s="365"/>
      <c r="M63" s="368"/>
      <c r="N63" s="367">
        <f t="shared" ref="N63:N75" si="2">SUM(D63:M63)</f>
        <v>2106.75</v>
      </c>
      <c r="P63" s="342"/>
    </row>
    <row r="64" spans="1:16" ht="18" customHeight="1" x14ac:dyDescent="0.2">
      <c r="A64" s="653" t="s">
        <v>18</v>
      </c>
      <c r="B64" s="715"/>
      <c r="C64" s="390"/>
      <c r="D64" s="361"/>
      <c r="E64" s="419"/>
      <c r="F64" s="363"/>
      <c r="G64" s="361"/>
      <c r="H64" s="361"/>
      <c r="I64" s="361"/>
      <c r="J64" s="361"/>
      <c r="K64" s="361"/>
      <c r="L64" s="361"/>
      <c r="M64" s="382"/>
      <c r="N64" s="381"/>
    </row>
    <row r="65" spans="1:16" ht="18" customHeight="1" x14ac:dyDescent="0.2">
      <c r="A65" s="711"/>
      <c r="B65" s="712"/>
      <c r="C65" s="390"/>
      <c r="D65" s="363"/>
      <c r="E65" s="419"/>
      <c r="F65" s="363"/>
      <c r="G65" s="363"/>
      <c r="H65" s="363"/>
      <c r="I65" s="363"/>
      <c r="J65" s="363"/>
      <c r="K65" s="363"/>
      <c r="L65" s="363"/>
      <c r="M65" s="383"/>
      <c r="N65" s="379"/>
    </row>
    <row r="66" spans="1:16" ht="18" customHeight="1" thickBot="1" x14ac:dyDescent="0.25">
      <c r="A66" s="721"/>
      <c r="B66" s="722"/>
      <c r="C66" s="329" t="s">
        <v>547</v>
      </c>
      <c r="D66" s="375">
        <f>SUM('8690421'!C7)/1000</f>
        <v>1402</v>
      </c>
      <c r="E66" s="417">
        <f>SUM('8690421'!C9)/1000</f>
        <v>379</v>
      </c>
      <c r="F66" s="365">
        <f>SUM('8690421'!C31)/1000</f>
        <v>465.15</v>
      </c>
      <c r="G66" s="365"/>
      <c r="H66" s="365"/>
      <c r="I66" s="365"/>
      <c r="J66" s="365"/>
      <c r="K66" s="365"/>
      <c r="L66" s="365"/>
      <c r="M66" s="368"/>
      <c r="N66" s="367">
        <f t="shared" si="2"/>
        <v>2246.15</v>
      </c>
      <c r="P66" s="342"/>
    </row>
    <row r="67" spans="1:16" ht="18" customHeight="1" x14ac:dyDescent="0.2">
      <c r="A67" s="663" t="s">
        <v>19</v>
      </c>
      <c r="B67" s="710"/>
      <c r="C67" s="390"/>
      <c r="D67" s="363"/>
      <c r="E67" s="382"/>
      <c r="F67" s="361"/>
      <c r="G67" s="418"/>
      <c r="H67" s="361"/>
      <c r="I67" s="361"/>
      <c r="J67" s="361"/>
      <c r="K67" s="361"/>
      <c r="L67" s="361"/>
      <c r="M67" s="382"/>
      <c r="N67" s="381"/>
    </row>
    <row r="68" spans="1:16" ht="18" customHeight="1" x14ac:dyDescent="0.2">
      <c r="A68" s="711"/>
      <c r="B68" s="712"/>
      <c r="C68" s="390"/>
      <c r="D68" s="363"/>
      <c r="E68" s="383"/>
      <c r="F68" s="363"/>
      <c r="G68" s="419"/>
      <c r="H68" s="363"/>
      <c r="I68" s="363"/>
      <c r="J68" s="363"/>
      <c r="K68" s="363"/>
      <c r="L68" s="363"/>
      <c r="M68" s="383"/>
      <c r="N68" s="379"/>
    </row>
    <row r="69" spans="1:16" ht="18" customHeight="1" thickBot="1" x14ac:dyDescent="0.25">
      <c r="A69" s="713"/>
      <c r="B69" s="714"/>
      <c r="C69" s="329" t="s">
        <v>547</v>
      </c>
      <c r="D69" s="365"/>
      <c r="E69" s="368"/>
      <c r="F69" s="375">
        <f>SUM('9603202'!C5)/1000</f>
        <v>1664.97</v>
      </c>
      <c r="G69" s="417"/>
      <c r="H69" s="365"/>
      <c r="I69" s="365"/>
      <c r="J69" s="365"/>
      <c r="K69" s="365"/>
      <c r="L69" s="365"/>
      <c r="M69" s="368"/>
      <c r="N69" s="367">
        <f t="shared" si="2"/>
        <v>1664.97</v>
      </c>
      <c r="P69" s="342"/>
    </row>
    <row r="70" spans="1:16" ht="18" customHeight="1" x14ac:dyDescent="0.2">
      <c r="A70" s="653" t="s">
        <v>20</v>
      </c>
      <c r="B70" s="715"/>
      <c r="C70" s="390"/>
      <c r="D70" s="382"/>
      <c r="E70" s="361"/>
      <c r="F70" s="419"/>
      <c r="G70" s="361"/>
      <c r="H70" s="361"/>
      <c r="I70" s="361"/>
      <c r="J70" s="361"/>
      <c r="K70" s="361"/>
      <c r="L70" s="361"/>
      <c r="M70" s="382"/>
      <c r="N70" s="381"/>
    </row>
    <row r="71" spans="1:16" ht="18" customHeight="1" x14ac:dyDescent="0.2">
      <c r="A71" s="711"/>
      <c r="B71" s="712"/>
      <c r="C71" s="390"/>
      <c r="D71" s="383"/>
      <c r="E71" s="363"/>
      <c r="F71" s="419"/>
      <c r="G71" s="363"/>
      <c r="H71" s="363"/>
      <c r="I71" s="363"/>
      <c r="J71" s="363"/>
      <c r="K71" s="363"/>
      <c r="L71" s="363"/>
      <c r="M71" s="383"/>
      <c r="N71" s="379"/>
    </row>
    <row r="72" spans="1:16" ht="18" customHeight="1" thickBot="1" x14ac:dyDescent="0.25">
      <c r="A72" s="713"/>
      <c r="B72" s="714"/>
      <c r="C72" s="329" t="s">
        <v>547</v>
      </c>
      <c r="D72" s="376">
        <f>SUM('8904421'!C5)/1000</f>
        <v>7124</v>
      </c>
      <c r="E72" s="375">
        <f>SUM('8904421'!C7)/1000</f>
        <v>965</v>
      </c>
      <c r="F72" s="417"/>
      <c r="G72" s="365"/>
      <c r="H72" s="365"/>
      <c r="I72" s="365"/>
      <c r="J72" s="365"/>
      <c r="K72" s="365"/>
      <c r="L72" s="365"/>
      <c r="M72" s="368"/>
      <c r="N72" s="367">
        <f t="shared" si="2"/>
        <v>8089</v>
      </c>
      <c r="P72" s="342"/>
    </row>
    <row r="73" spans="1:16" ht="18" customHeight="1" x14ac:dyDescent="0.2">
      <c r="A73" s="653" t="s">
        <v>21</v>
      </c>
      <c r="B73" s="715"/>
      <c r="C73" s="389"/>
      <c r="D73" s="363"/>
      <c r="E73" s="363"/>
      <c r="F73" s="382"/>
      <c r="G73" s="361"/>
      <c r="H73" s="418"/>
      <c r="I73" s="361"/>
      <c r="J73" s="361"/>
      <c r="K73" s="361"/>
      <c r="L73" s="361"/>
      <c r="M73" s="382"/>
      <c r="N73" s="381"/>
    </row>
    <row r="74" spans="1:16" ht="18" customHeight="1" x14ac:dyDescent="0.2">
      <c r="A74" s="711"/>
      <c r="B74" s="712"/>
      <c r="C74" s="390"/>
      <c r="D74" s="363"/>
      <c r="E74" s="363"/>
      <c r="F74" s="383"/>
      <c r="G74" s="363"/>
      <c r="H74" s="419"/>
      <c r="I74" s="363"/>
      <c r="J74" s="363"/>
      <c r="K74" s="363"/>
      <c r="L74" s="363"/>
      <c r="M74" s="383"/>
      <c r="N74" s="379"/>
    </row>
    <row r="75" spans="1:16" ht="18" customHeight="1" thickBot="1" x14ac:dyDescent="0.25">
      <c r="A75" s="713"/>
      <c r="B75" s="714"/>
      <c r="C75" s="329" t="s">
        <v>547</v>
      </c>
      <c r="D75" s="375"/>
      <c r="E75" s="375"/>
      <c r="F75" s="376"/>
      <c r="G75" s="375">
        <f>SUM(SZOCSEGÉLYEK!D14)/1000</f>
        <v>2687</v>
      </c>
      <c r="H75" s="416"/>
      <c r="I75" s="375"/>
      <c r="J75" s="375"/>
      <c r="K75" s="375"/>
      <c r="L75" s="375"/>
      <c r="M75" s="376"/>
      <c r="N75" s="367">
        <f t="shared" si="2"/>
        <v>2687</v>
      </c>
    </row>
    <row r="76" spans="1:16" ht="18" customHeight="1" x14ac:dyDescent="0.2">
      <c r="A76" s="664" t="s">
        <v>9</v>
      </c>
      <c r="B76" s="716"/>
      <c r="C76" s="389"/>
      <c r="D76" s="382"/>
      <c r="E76" s="382"/>
      <c r="F76" s="361"/>
      <c r="G76" s="419"/>
      <c r="H76" s="361"/>
      <c r="I76" s="382"/>
      <c r="J76" s="361"/>
      <c r="K76" s="418"/>
      <c r="L76" s="361"/>
      <c r="M76" s="382"/>
      <c r="N76" s="381"/>
    </row>
    <row r="77" spans="1:16" ht="18" customHeight="1" x14ac:dyDescent="0.2">
      <c r="A77" s="717"/>
      <c r="B77" s="718"/>
      <c r="C77" s="390"/>
      <c r="D77" s="383"/>
      <c r="E77" s="383"/>
      <c r="F77" s="363"/>
      <c r="G77" s="419"/>
      <c r="H77" s="363"/>
      <c r="I77" s="383"/>
      <c r="J77" s="363"/>
      <c r="K77" s="419"/>
      <c r="L77" s="363"/>
      <c r="M77" s="383"/>
      <c r="N77" s="379"/>
    </row>
    <row r="78" spans="1:16" ht="18" customHeight="1" thickBot="1" x14ac:dyDescent="0.25">
      <c r="A78" s="719"/>
      <c r="B78" s="720"/>
      <c r="C78" s="329" t="s">
        <v>547</v>
      </c>
      <c r="D78" s="376">
        <f>SUM('9311021'!C3)/1000</f>
        <v>1746</v>
      </c>
      <c r="E78" s="376">
        <f>SUM('9311021'!C5)/1000</f>
        <v>471</v>
      </c>
      <c r="F78" s="375">
        <f>SUM('9311021'!C21)/1000</f>
        <v>6720.84</v>
      </c>
      <c r="G78" s="416"/>
      <c r="H78" s="375"/>
      <c r="I78" s="376"/>
      <c r="J78" s="375"/>
      <c r="K78" s="416"/>
      <c r="L78" s="375"/>
      <c r="M78" s="376"/>
      <c r="N78" s="367">
        <f t="shared" ref="N78:N81" si="3">SUM(D78:M78)</f>
        <v>8937.84</v>
      </c>
      <c r="P78" s="342"/>
    </row>
    <row r="79" spans="1:16" ht="18" customHeight="1" x14ac:dyDescent="0.2">
      <c r="A79" s="665" t="s">
        <v>10</v>
      </c>
      <c r="B79" s="700"/>
      <c r="C79" s="389"/>
      <c r="D79" s="363"/>
      <c r="E79" s="383"/>
      <c r="F79" s="363"/>
      <c r="G79" s="419"/>
      <c r="H79" s="363"/>
      <c r="I79" s="363"/>
      <c r="J79" s="363"/>
      <c r="K79" s="363"/>
      <c r="L79" s="363"/>
      <c r="M79" s="383"/>
      <c r="N79" s="381"/>
      <c r="O79" s="342"/>
    </row>
    <row r="80" spans="1:16" ht="18" customHeight="1" x14ac:dyDescent="0.2">
      <c r="A80" s="701"/>
      <c r="B80" s="702"/>
      <c r="C80" s="390"/>
      <c r="D80" s="363"/>
      <c r="E80" s="383"/>
      <c r="F80" s="363"/>
      <c r="G80" s="419"/>
      <c r="H80" s="363"/>
      <c r="I80" s="363"/>
      <c r="J80" s="363"/>
      <c r="K80" s="363"/>
      <c r="L80" s="363"/>
      <c r="M80" s="383"/>
      <c r="N80" s="379"/>
    </row>
    <row r="81" spans="1:18" ht="18" customHeight="1" thickBot="1" x14ac:dyDescent="0.25">
      <c r="A81" s="703"/>
      <c r="B81" s="704"/>
      <c r="C81" s="329" t="s">
        <v>547</v>
      </c>
      <c r="D81" s="365">
        <f>SUM('9105021'!C3)/1000</f>
        <v>2160</v>
      </c>
      <c r="E81" s="368">
        <f>SUM('9105021'!C5)/1000</f>
        <v>583</v>
      </c>
      <c r="F81" s="375">
        <f>SUM('9105021'!C22)/1000</f>
        <v>2445.5100000000002</v>
      </c>
      <c r="G81" s="417"/>
      <c r="H81" s="365"/>
      <c r="I81" s="365"/>
      <c r="J81" s="365">
        <f>SUM('9105021'!C32)/1000</f>
        <v>75844.477469999998</v>
      </c>
      <c r="K81" s="365"/>
      <c r="L81" s="365"/>
      <c r="M81" s="368"/>
      <c r="N81" s="367">
        <f t="shared" si="3"/>
        <v>81032.987469999993</v>
      </c>
      <c r="P81" s="342"/>
    </row>
    <row r="82" spans="1:18" ht="18" customHeight="1" x14ac:dyDescent="0.2">
      <c r="A82" s="661" t="s">
        <v>151</v>
      </c>
      <c r="B82" s="705"/>
      <c r="C82" s="389"/>
      <c r="D82" s="540"/>
      <c r="E82" s="540"/>
      <c r="F82" s="540"/>
      <c r="G82" s="540"/>
      <c r="H82" s="540"/>
      <c r="I82" s="540"/>
      <c r="J82" s="540"/>
      <c r="K82" s="540"/>
      <c r="L82" s="540"/>
      <c r="M82" s="540"/>
      <c r="N82" s="540"/>
      <c r="O82" s="545"/>
      <c r="R82" s="328"/>
    </row>
    <row r="83" spans="1:18" ht="18" customHeight="1" x14ac:dyDescent="0.2">
      <c r="A83" s="706"/>
      <c r="B83" s="707"/>
      <c r="C83" s="390"/>
      <c r="D83" s="541"/>
      <c r="E83" s="541"/>
      <c r="F83" s="541"/>
      <c r="G83" s="541"/>
      <c r="H83" s="541"/>
      <c r="I83" s="544"/>
      <c r="J83" s="541"/>
      <c r="K83" s="541"/>
      <c r="L83" s="541"/>
      <c r="M83" s="541"/>
      <c r="N83" s="541"/>
      <c r="O83" s="545"/>
      <c r="P83" s="342"/>
      <c r="R83" s="328"/>
    </row>
    <row r="84" spans="1:18" ht="18" customHeight="1" thickBot="1" x14ac:dyDescent="0.25">
      <c r="A84" s="708"/>
      <c r="B84" s="709"/>
      <c r="C84" s="329" t="s">
        <v>547</v>
      </c>
      <c r="D84" s="542">
        <f>SUM(D9+D12+D15+D18+D21+D24+D27+D30+D33+D36+D39+D42+D45+D48+D51+D54+D57+D60+D63+D66+D69+D72+D75+D78+D81)</f>
        <v>35476.356</v>
      </c>
      <c r="E84" s="542">
        <f t="shared" ref="E84:N84" si="4">SUM(E9+E12+E15+E18+E21+E24+E27+E30+E33+E36+E39+E42+E45+E48+E51+E54+E57+E60+E63+E66+E69+E72+E75+E78+E81)</f>
        <v>8609.8934000000008</v>
      </c>
      <c r="F84" s="542">
        <f t="shared" si="4"/>
        <v>46760.450000000004</v>
      </c>
      <c r="G84" s="542">
        <f t="shared" si="4"/>
        <v>2687</v>
      </c>
      <c r="H84" s="542">
        <f t="shared" si="4"/>
        <v>97680</v>
      </c>
      <c r="I84" s="542">
        <f t="shared" si="4"/>
        <v>200</v>
      </c>
      <c r="J84" s="542">
        <f t="shared" si="4"/>
        <v>79146.477469999998</v>
      </c>
      <c r="K84" s="542">
        <f t="shared" si="4"/>
        <v>4100</v>
      </c>
      <c r="L84" s="542">
        <f t="shared" si="4"/>
        <v>5000</v>
      </c>
      <c r="M84" s="542">
        <f t="shared" si="4"/>
        <v>0</v>
      </c>
      <c r="N84" s="542">
        <f t="shared" si="4"/>
        <v>279660.17686999997</v>
      </c>
      <c r="O84" s="545"/>
      <c r="P84" s="342"/>
      <c r="R84" s="328"/>
    </row>
    <row r="85" spans="1:18" ht="18" customHeight="1" x14ac:dyDescent="0.2">
      <c r="A85" s="346"/>
      <c r="B85" s="346"/>
      <c r="C85" s="346"/>
      <c r="D85" s="347"/>
      <c r="E85" s="347"/>
      <c r="F85" s="347"/>
      <c r="G85" s="347"/>
      <c r="H85" s="347"/>
      <c r="I85" s="347"/>
      <c r="J85" s="347"/>
      <c r="K85" s="347"/>
      <c r="L85" s="347"/>
      <c r="M85" s="347"/>
      <c r="N85" s="347"/>
      <c r="P85" s="309"/>
      <c r="Q85" s="4"/>
    </row>
    <row r="86" spans="1:18" ht="18" customHeight="1" x14ac:dyDescent="0.2">
      <c r="P86" s="342"/>
    </row>
    <row r="87" spans="1:18" ht="18" customHeight="1" x14ac:dyDescent="0.2"/>
    <row r="88" spans="1:18" ht="18" customHeight="1" x14ac:dyDescent="0.2"/>
    <row r="89" spans="1:18" ht="18" customHeight="1" x14ac:dyDescent="0.2"/>
    <row r="90" spans="1:18" ht="18" customHeight="1" x14ac:dyDescent="0.2"/>
    <row r="91" spans="1:18" ht="18" customHeight="1" x14ac:dyDescent="0.2"/>
    <row r="92" spans="1:18" ht="18" customHeight="1" x14ac:dyDescent="0.2"/>
    <row r="93" spans="1:18" ht="18" customHeight="1" x14ac:dyDescent="0.2"/>
    <row r="94" spans="1:18" ht="18" customHeight="1" x14ac:dyDescent="0.2"/>
    <row r="95" spans="1:18" ht="18" customHeight="1" x14ac:dyDescent="0.2"/>
    <row r="96" spans="1:18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  <row r="157" ht="18" customHeight="1" x14ac:dyDescent="0.2"/>
    <row r="158" ht="18" customHeight="1" x14ac:dyDescent="0.2"/>
    <row r="159" ht="18" customHeight="1" x14ac:dyDescent="0.2"/>
    <row r="160" ht="18" customHeight="1" x14ac:dyDescent="0.2"/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  <row r="166" ht="18" customHeight="1" x14ac:dyDescent="0.2"/>
    <row r="167" ht="18" customHeight="1" x14ac:dyDescent="0.2"/>
    <row r="168" ht="18" customHeight="1" x14ac:dyDescent="0.2"/>
    <row r="169" ht="18" customHeight="1" x14ac:dyDescent="0.2"/>
    <row r="170" ht="18" customHeight="1" x14ac:dyDescent="0.2"/>
    <row r="171" ht="18" customHeight="1" x14ac:dyDescent="0.2"/>
    <row r="172" ht="18" customHeight="1" x14ac:dyDescent="0.2"/>
    <row r="173" ht="18" customHeight="1" x14ac:dyDescent="0.2"/>
    <row r="174" ht="18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18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  <row r="196" ht="18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  <row r="201" ht="18" customHeight="1" x14ac:dyDescent="0.2"/>
    <row r="202" ht="18" customHeight="1" x14ac:dyDescent="0.2"/>
  </sheetData>
  <mergeCells count="37">
    <mergeCell ref="O2:R2"/>
    <mergeCell ref="M3:N3"/>
    <mergeCell ref="A4:B6"/>
    <mergeCell ref="C4:C6"/>
    <mergeCell ref="D4:M4"/>
    <mergeCell ref="N4:N6"/>
    <mergeCell ref="D5:H5"/>
    <mergeCell ref="I5:K5"/>
    <mergeCell ref="L5:M5"/>
    <mergeCell ref="A1:N1"/>
    <mergeCell ref="A2:N2"/>
    <mergeCell ref="A13:B15"/>
    <mergeCell ref="A28:B30"/>
    <mergeCell ref="A16:B18"/>
    <mergeCell ref="A19:B21"/>
    <mergeCell ref="A22:B24"/>
    <mergeCell ref="A25:B27"/>
    <mergeCell ref="A34:B36"/>
    <mergeCell ref="A37:B39"/>
    <mergeCell ref="A40:B42"/>
    <mergeCell ref="A7:B9"/>
    <mergeCell ref="A10:B12"/>
    <mergeCell ref="A31:B33"/>
    <mergeCell ref="A43:B45"/>
    <mergeCell ref="A61:B63"/>
    <mergeCell ref="A64:B66"/>
    <mergeCell ref="A46:B48"/>
    <mergeCell ref="A49:B51"/>
    <mergeCell ref="A52:B54"/>
    <mergeCell ref="A55:B57"/>
    <mergeCell ref="A58:B60"/>
    <mergeCell ref="A79:B81"/>
    <mergeCell ref="A82:B84"/>
    <mergeCell ref="A67:B69"/>
    <mergeCell ref="A70:B72"/>
    <mergeCell ref="A73:B75"/>
    <mergeCell ref="A76:B78"/>
  </mergeCells>
  <phoneticPr fontId="7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45" orientation="portrait" r:id="rId1"/>
  <headerFooter alignWithMargins="0">
    <oddFooter>&amp;L&amp;F&amp;CAz Önkormányzat 2014. évi kiadásai szakfeladatonként</oddFooter>
  </headerFooter>
  <rowBreaks count="3" manualBreakCount="3">
    <brk id="24" max="16383" man="1"/>
    <brk id="51" max="16383" man="1"/>
    <brk id="84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9"/>
  <sheetViews>
    <sheetView zoomScaleNormal="75" zoomScaleSheetLayoutView="100" workbookViewId="0">
      <selection activeCell="C7" sqref="C7"/>
    </sheetView>
  </sheetViews>
  <sheetFormatPr defaultRowHeight="12.75" x14ac:dyDescent="0.2"/>
  <cols>
    <col min="1" max="1" width="7.7109375" customWidth="1"/>
    <col min="2" max="2" width="72.7109375" customWidth="1"/>
    <col min="3" max="3" width="17.7109375" customWidth="1"/>
  </cols>
  <sheetData>
    <row r="1" spans="1:3" ht="60.75" customHeight="1" thickBot="1" x14ac:dyDescent="0.25">
      <c r="A1" s="929" t="s">
        <v>489</v>
      </c>
      <c r="B1" s="930"/>
      <c r="C1" s="15" t="s">
        <v>547</v>
      </c>
    </row>
    <row r="2" spans="1:3" ht="15" customHeight="1" thickBot="1" x14ac:dyDescent="0.25">
      <c r="A2" s="200">
        <v>57121</v>
      </c>
      <c r="B2" s="201" t="s">
        <v>492</v>
      </c>
      <c r="C2" s="596">
        <v>0</v>
      </c>
    </row>
    <row r="3" spans="1:3" ht="21" customHeight="1" thickBot="1" x14ac:dyDescent="0.25">
      <c r="A3" s="937" t="s">
        <v>126</v>
      </c>
      <c r="B3" s="938"/>
      <c r="C3" s="449">
        <f>SUM(C2)</f>
        <v>0</v>
      </c>
    </row>
    <row r="4" spans="1:3" ht="36.75" customHeight="1" thickBot="1" x14ac:dyDescent="0.25">
      <c r="A4" s="939" t="s">
        <v>490</v>
      </c>
      <c r="B4" s="940"/>
      <c r="C4" s="247">
        <f>SUM(C3)</f>
        <v>0</v>
      </c>
    </row>
    <row r="5" spans="1:3" ht="13.5" thickBot="1" x14ac:dyDescent="0.25">
      <c r="A5" s="3"/>
      <c r="B5" s="3"/>
      <c r="C5" s="3"/>
    </row>
    <row r="6" spans="1:3" ht="46.5" customHeight="1" thickBot="1" x14ac:dyDescent="0.25">
      <c r="A6" s="941" t="s">
        <v>489</v>
      </c>
      <c r="B6" s="942"/>
      <c r="C6" s="13" t="s">
        <v>547</v>
      </c>
    </row>
    <row r="7" spans="1:3" ht="13.5" thickBot="1" x14ac:dyDescent="0.25">
      <c r="A7" s="198">
        <v>98111</v>
      </c>
      <c r="B7" s="199" t="s">
        <v>503</v>
      </c>
      <c r="C7" s="202">
        <v>24000000</v>
      </c>
    </row>
    <row r="8" spans="1:3" ht="18.75" customHeight="1" thickBot="1" x14ac:dyDescent="0.25">
      <c r="A8" s="933" t="s">
        <v>36</v>
      </c>
      <c r="B8" s="934"/>
      <c r="C8" s="447">
        <f>SUM(C7)</f>
        <v>24000000</v>
      </c>
    </row>
    <row r="9" spans="1:3" ht="36.75" customHeight="1" thickBot="1" x14ac:dyDescent="0.25">
      <c r="A9" s="935" t="s">
        <v>491</v>
      </c>
      <c r="B9" s="936"/>
      <c r="C9" s="448">
        <f>SUM(C8)</f>
        <v>24000000</v>
      </c>
    </row>
  </sheetData>
  <mergeCells count="6">
    <mergeCell ref="A8:B8"/>
    <mergeCell ref="A9:B9"/>
    <mergeCell ref="A1:B1"/>
    <mergeCell ref="A3:B3"/>
    <mergeCell ref="A4:B4"/>
    <mergeCell ref="A6:B6"/>
  </mergeCells>
  <phoneticPr fontId="7" type="noConversion"/>
  <pageMargins left="0.75" right="0.75" top="1" bottom="1" header="0.5" footer="0.5"/>
  <pageSetup paperSize="9" scale="90" orientation="landscape" r:id="rId1"/>
  <headerFooter alignWithMargins="0">
    <oddFooter>&amp;L&amp;F&amp;CPénzmaradvány nyilvántartása&amp;R841908-9</oddFooter>
  </headerFooter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zoomScaleNormal="75" zoomScaleSheetLayoutView="100" workbookViewId="0">
      <selection activeCell="C2" sqref="C2"/>
    </sheetView>
  </sheetViews>
  <sheetFormatPr defaultRowHeight="12.75" x14ac:dyDescent="0.2"/>
  <cols>
    <col min="1" max="1" width="11.5703125" customWidth="1"/>
    <col min="2" max="2" width="79.5703125" customWidth="1"/>
    <col min="3" max="3" width="12.5703125" customWidth="1"/>
    <col min="4" max="4" width="11" style="456" bestFit="1" customWidth="1"/>
  </cols>
  <sheetData>
    <row r="1" spans="1:4" ht="56.25" customHeight="1" thickBot="1" x14ac:dyDescent="0.25">
      <c r="A1" s="947" t="s">
        <v>303</v>
      </c>
      <c r="B1" s="948"/>
      <c r="C1" s="15" t="s">
        <v>547</v>
      </c>
    </row>
    <row r="2" spans="1:4" ht="13.5" thickBot="1" x14ac:dyDescent="0.25">
      <c r="A2" s="90" t="s">
        <v>342</v>
      </c>
      <c r="B2" s="72" t="s">
        <v>128</v>
      </c>
      <c r="C2" s="354">
        <v>365000</v>
      </c>
      <c r="D2" s="224"/>
    </row>
    <row r="3" spans="1:4" ht="13.5" thickBot="1" x14ac:dyDescent="0.25">
      <c r="A3" s="953" t="s">
        <v>460</v>
      </c>
      <c r="B3" s="954"/>
      <c r="C3" s="451">
        <f>SUM(C2:C2)</f>
        <v>365000</v>
      </c>
    </row>
    <row r="4" spans="1:4" ht="13.5" thickBot="1" x14ac:dyDescent="0.25">
      <c r="A4" s="408" t="s">
        <v>396</v>
      </c>
      <c r="B4" s="409" t="s">
        <v>397</v>
      </c>
      <c r="C4" s="75">
        <v>100000</v>
      </c>
      <c r="D4" s="224"/>
    </row>
    <row r="5" spans="1:4" ht="13.5" thickBot="1" x14ac:dyDescent="0.25">
      <c r="A5" s="871" t="s">
        <v>461</v>
      </c>
      <c r="B5" s="955"/>
      <c r="C5" s="451">
        <f>SUM(C4)</f>
        <v>100000</v>
      </c>
    </row>
    <row r="6" spans="1:4" ht="13.5" thickBot="1" x14ac:dyDescent="0.25">
      <c r="A6" s="162" t="s">
        <v>273</v>
      </c>
      <c r="B6" s="454" t="s">
        <v>274</v>
      </c>
      <c r="C6" s="75">
        <v>5000</v>
      </c>
      <c r="D6" s="224"/>
    </row>
    <row r="7" spans="1:4" x14ac:dyDescent="0.2">
      <c r="A7" s="357" t="s">
        <v>382</v>
      </c>
      <c r="B7" s="193" t="s">
        <v>504</v>
      </c>
      <c r="C7" s="180">
        <v>17000</v>
      </c>
    </row>
    <row r="8" spans="1:4" ht="13.5" thickBot="1" x14ac:dyDescent="0.25">
      <c r="A8" s="455" t="s">
        <v>383</v>
      </c>
      <c r="B8" s="82" t="s">
        <v>304</v>
      </c>
      <c r="C8" s="182">
        <v>0</v>
      </c>
    </row>
    <row r="9" spans="1:4" x14ac:dyDescent="0.2">
      <c r="A9" s="90" t="s">
        <v>305</v>
      </c>
      <c r="B9" s="160" t="s">
        <v>514</v>
      </c>
      <c r="C9" s="181">
        <v>100000</v>
      </c>
    </row>
    <row r="10" spans="1:4" x14ac:dyDescent="0.2">
      <c r="A10" s="90">
        <v>55224</v>
      </c>
      <c r="B10" s="160" t="s">
        <v>183</v>
      </c>
      <c r="C10" s="181">
        <v>200000</v>
      </c>
    </row>
    <row r="11" spans="1:4" x14ac:dyDescent="0.2">
      <c r="A11" s="90" t="s">
        <v>447</v>
      </c>
      <c r="B11" s="160" t="s">
        <v>42</v>
      </c>
      <c r="C11" s="181">
        <v>20000</v>
      </c>
    </row>
    <row r="12" spans="1:4" x14ac:dyDescent="0.2">
      <c r="A12" s="90">
        <v>5521855228</v>
      </c>
      <c r="B12" s="160" t="s">
        <v>511</v>
      </c>
      <c r="C12" s="181">
        <v>20000</v>
      </c>
    </row>
    <row r="13" spans="1:4" x14ac:dyDescent="0.2">
      <c r="A13" s="205">
        <v>55229</v>
      </c>
      <c r="B13" s="206" t="s">
        <v>505</v>
      </c>
      <c r="C13" s="207">
        <f>SUM(C14:C16)</f>
        <v>45000</v>
      </c>
    </row>
    <row r="14" spans="1:4" x14ac:dyDescent="0.2">
      <c r="A14" s="90" t="s">
        <v>364</v>
      </c>
      <c r="B14" s="160" t="s">
        <v>307</v>
      </c>
      <c r="C14" s="181">
        <v>40000</v>
      </c>
    </row>
    <row r="15" spans="1:4" ht="14.25" customHeight="1" x14ac:dyDescent="0.2">
      <c r="A15" s="90" t="s">
        <v>365</v>
      </c>
      <c r="B15" s="160" t="s">
        <v>308</v>
      </c>
      <c r="C15" s="181">
        <v>5000</v>
      </c>
    </row>
    <row r="16" spans="1:4" ht="14.25" customHeight="1" x14ac:dyDescent="0.2">
      <c r="A16" s="90" t="s">
        <v>370</v>
      </c>
      <c r="B16" s="160" t="s">
        <v>606</v>
      </c>
      <c r="C16" s="204">
        <v>0</v>
      </c>
    </row>
    <row r="17" spans="1:4" ht="14.25" customHeight="1" thickBot="1" x14ac:dyDescent="0.25">
      <c r="A17" s="90" t="s">
        <v>381</v>
      </c>
      <c r="B17" s="160" t="s">
        <v>482</v>
      </c>
      <c r="C17" s="181">
        <f>SUM(C7+C8+C9+C10+C11+C12+C13)*0.27</f>
        <v>108540</v>
      </c>
    </row>
    <row r="18" spans="1:4" ht="16.5" customHeight="1" thickBot="1" x14ac:dyDescent="0.25">
      <c r="A18" s="53">
        <v>573211</v>
      </c>
      <c r="B18" s="452" t="s">
        <v>306</v>
      </c>
      <c r="C18" s="453">
        <v>0</v>
      </c>
    </row>
    <row r="19" spans="1:4" ht="16.5" customHeight="1" thickBot="1" x14ac:dyDescent="0.25">
      <c r="A19" s="951" t="s">
        <v>486</v>
      </c>
      <c r="B19" s="952"/>
      <c r="C19" s="459">
        <f>SUM(C6+C7+C8+C9+C10+C11+C12+C17+C18+C13)</f>
        <v>515540</v>
      </c>
    </row>
    <row r="20" spans="1:4" ht="17.25" customHeight="1" thickBot="1" x14ac:dyDescent="0.25">
      <c r="A20" s="949" t="s">
        <v>509</v>
      </c>
      <c r="B20" s="950"/>
      <c r="C20" s="460">
        <f>SUM(C3+C5+C19)</f>
        <v>980540</v>
      </c>
    </row>
    <row r="21" spans="1:4" s="5" customFormat="1" ht="38.85" customHeight="1" thickBot="1" x14ac:dyDescent="0.25">
      <c r="A21" s="810" t="s">
        <v>44</v>
      </c>
      <c r="B21" s="811"/>
      <c r="C21" s="203">
        <f>SUM(C20)</f>
        <v>980540</v>
      </c>
      <c r="D21" s="457"/>
    </row>
    <row r="23" spans="1:4" ht="13.5" thickBot="1" x14ac:dyDescent="0.25"/>
    <row r="24" spans="1:4" ht="15" thickBot="1" x14ac:dyDescent="0.25">
      <c r="A24" s="943" t="s">
        <v>86</v>
      </c>
      <c r="B24" s="944"/>
      <c r="C24" s="22" t="s">
        <v>546</v>
      </c>
    </row>
    <row r="25" spans="1:4" ht="16.5" customHeight="1" thickBot="1" x14ac:dyDescent="0.25">
      <c r="A25" s="221"/>
      <c r="B25" s="222" t="s">
        <v>87</v>
      </c>
      <c r="C25" s="223">
        <v>574000</v>
      </c>
    </row>
    <row r="26" spans="1:4" ht="15" thickBot="1" x14ac:dyDescent="0.25">
      <c r="A26" s="945" t="s">
        <v>51</v>
      </c>
      <c r="B26" s="946"/>
      <c r="C26" s="33">
        <f>SUM(C25)</f>
        <v>574000</v>
      </c>
    </row>
  </sheetData>
  <mergeCells count="8">
    <mergeCell ref="A24:B24"/>
    <mergeCell ref="A26:B26"/>
    <mergeCell ref="A1:B1"/>
    <mergeCell ref="A20:B20"/>
    <mergeCell ref="A21:B21"/>
    <mergeCell ref="A19:B19"/>
    <mergeCell ref="A3:B3"/>
    <mergeCell ref="A5:B5"/>
  </mergeCells>
  <phoneticPr fontId="7" type="noConversion"/>
  <printOptions horizontalCentered="1"/>
  <pageMargins left="0.78749999999999998" right="0.78749999999999998" top="0.98402777777777783" bottom="0.98402777777777795" header="0.51180555555555562" footer="0.51180555555555562"/>
  <pageSetup paperSize="9" scale="85" firstPageNumber="0" orientation="landscape" cellComments="atEnd" horizontalDpi="300" verticalDpi="300" r:id="rId1"/>
  <headerFooter alignWithMargins="0">
    <oddFooter>&amp;L&amp;F&amp;CHáziorvosi alapellátás&amp;R&amp;A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16" zoomScaleSheetLayoutView="100" workbookViewId="0">
      <selection activeCell="C4" sqref="C4"/>
    </sheetView>
  </sheetViews>
  <sheetFormatPr defaultRowHeight="12.75" x14ac:dyDescent="0.2"/>
  <cols>
    <col min="1" max="1" width="14.28515625" customWidth="1"/>
    <col min="2" max="2" width="67" customWidth="1"/>
    <col min="3" max="3" width="16.42578125" customWidth="1"/>
    <col min="4" max="4" width="11" style="456" bestFit="1" customWidth="1"/>
    <col min="6" max="6" width="15.28515625" style="618" bestFit="1" customWidth="1"/>
    <col min="8" max="8" width="13.7109375" bestFit="1" customWidth="1"/>
  </cols>
  <sheetData>
    <row r="1" spans="1:8" ht="62.25" customHeight="1" thickBot="1" x14ac:dyDescent="0.25">
      <c r="A1" s="818" t="s">
        <v>493</v>
      </c>
      <c r="B1" s="819"/>
      <c r="C1" s="15" t="s">
        <v>546</v>
      </c>
    </row>
    <row r="2" spans="1:8" ht="13.5" thickBot="1" x14ac:dyDescent="0.25">
      <c r="A2" s="90" t="s">
        <v>342</v>
      </c>
      <c r="B2" s="72" t="s">
        <v>240</v>
      </c>
      <c r="C2" s="458">
        <v>365000</v>
      </c>
      <c r="D2" s="224"/>
    </row>
    <row r="3" spans="1:8" ht="13.5" thickBot="1" x14ac:dyDescent="0.25">
      <c r="A3" s="966" t="s">
        <v>460</v>
      </c>
      <c r="B3" s="967"/>
      <c r="C3" s="462">
        <f>SUM(C2:C2)</f>
        <v>365000</v>
      </c>
    </row>
    <row r="4" spans="1:8" ht="13.5" thickBot="1" x14ac:dyDescent="0.25">
      <c r="A4" s="158" t="s">
        <v>396</v>
      </c>
      <c r="B4" s="159" t="s">
        <v>397</v>
      </c>
      <c r="C4" s="461">
        <v>100000</v>
      </c>
      <c r="D4" s="224"/>
    </row>
    <row r="5" spans="1:8" ht="13.5" thickBot="1" x14ac:dyDescent="0.25">
      <c r="A5" s="871" t="s">
        <v>461</v>
      </c>
      <c r="B5" s="955"/>
      <c r="C5" s="462">
        <f>SUM(C4)</f>
        <v>100000</v>
      </c>
    </row>
    <row r="6" spans="1:8" ht="13.5" thickBot="1" x14ac:dyDescent="0.25">
      <c r="A6" s="212" t="s">
        <v>382</v>
      </c>
      <c r="B6" s="213" t="s">
        <v>504</v>
      </c>
      <c r="C6" s="214">
        <v>15000</v>
      </c>
    </row>
    <row r="7" spans="1:8" ht="13.9" customHeight="1" x14ac:dyDescent="0.2">
      <c r="A7" s="219" t="s">
        <v>445</v>
      </c>
      <c r="B7" s="215" t="s">
        <v>471</v>
      </c>
      <c r="C7" s="216">
        <v>100000</v>
      </c>
    </row>
    <row r="8" spans="1:8" ht="13.9" customHeight="1" x14ac:dyDescent="0.2">
      <c r="A8" s="220"/>
      <c r="B8" s="217" t="s">
        <v>183</v>
      </c>
      <c r="C8" s="218">
        <v>200000</v>
      </c>
    </row>
    <row r="9" spans="1:8" ht="13.9" customHeight="1" x14ac:dyDescent="0.2">
      <c r="A9" s="220" t="s">
        <v>447</v>
      </c>
      <c r="B9" s="217" t="s">
        <v>49</v>
      </c>
      <c r="C9" s="218">
        <v>27000</v>
      </c>
    </row>
    <row r="10" spans="1:8" ht="13.9" customHeight="1" x14ac:dyDescent="0.2">
      <c r="A10" s="220" t="s">
        <v>418</v>
      </c>
      <c r="B10" s="217" t="s">
        <v>511</v>
      </c>
      <c r="C10" s="218">
        <v>20000</v>
      </c>
    </row>
    <row r="11" spans="1:8" ht="12.95" customHeight="1" x14ac:dyDescent="0.2">
      <c r="A11" s="220" t="s">
        <v>364</v>
      </c>
      <c r="B11" s="217" t="s">
        <v>43</v>
      </c>
      <c r="C11" s="218">
        <v>40000</v>
      </c>
      <c r="H11" s="620"/>
    </row>
    <row r="12" spans="1:8" ht="15.95" customHeight="1" x14ac:dyDescent="0.2">
      <c r="A12" s="220" t="s">
        <v>365</v>
      </c>
      <c r="B12" s="217" t="s">
        <v>478</v>
      </c>
      <c r="C12" s="218">
        <v>5000</v>
      </c>
    </row>
    <row r="13" spans="1:8" ht="15.95" customHeight="1" x14ac:dyDescent="0.2">
      <c r="A13" s="220" t="s">
        <v>370</v>
      </c>
      <c r="B13" s="217" t="s">
        <v>66</v>
      </c>
      <c r="C13" s="218">
        <v>17000</v>
      </c>
    </row>
    <row r="14" spans="1:8" ht="14.25" customHeight="1" x14ac:dyDescent="0.2">
      <c r="A14" s="220" t="s">
        <v>381</v>
      </c>
      <c r="B14" s="217" t="s">
        <v>482</v>
      </c>
      <c r="C14" s="218">
        <f>SUM(C6:C13)*0.27</f>
        <v>114480.00000000001</v>
      </c>
      <c r="D14" s="224"/>
    </row>
    <row r="15" spans="1:8" ht="13.5" thickBot="1" x14ac:dyDescent="0.25">
      <c r="A15" s="161" t="s">
        <v>273</v>
      </c>
      <c r="B15" s="264" t="s">
        <v>274</v>
      </c>
      <c r="C15" s="166">
        <v>5000</v>
      </c>
      <c r="D15" s="224"/>
    </row>
    <row r="16" spans="1:8" ht="15" customHeight="1" thickBot="1" x14ac:dyDescent="0.25">
      <c r="A16" s="960" t="s">
        <v>486</v>
      </c>
      <c r="B16" s="961"/>
      <c r="C16" s="463">
        <f>SUM(C6:C15)</f>
        <v>543480</v>
      </c>
      <c r="D16" s="224"/>
    </row>
    <row r="17" spans="1:6" ht="18" customHeight="1" thickBot="1" x14ac:dyDescent="0.25">
      <c r="A17" s="962" t="s">
        <v>509</v>
      </c>
      <c r="B17" s="963"/>
      <c r="C17" s="208">
        <f>SUM(C3+C5+C16)</f>
        <v>1008480</v>
      </c>
    </row>
    <row r="18" spans="1:6" s="5" customFormat="1" ht="38.85" customHeight="1" thickBot="1" x14ac:dyDescent="0.25">
      <c r="A18" s="964" t="s">
        <v>50</v>
      </c>
      <c r="B18" s="965"/>
      <c r="C18" s="209">
        <f>SUM(C17)</f>
        <v>1008480</v>
      </c>
      <c r="D18" s="457"/>
      <c r="F18" s="619"/>
    </row>
    <row r="19" spans="1:6" ht="56.65" customHeight="1" thickBot="1" x14ac:dyDescent="0.3">
      <c r="A19" s="21"/>
      <c r="B19" s="21"/>
      <c r="C19" s="21"/>
    </row>
    <row r="20" spans="1:6" ht="45.75" customHeight="1" thickBot="1" x14ac:dyDescent="0.25">
      <c r="A20" s="943" t="s">
        <v>459</v>
      </c>
      <c r="B20" s="944"/>
      <c r="C20" s="22" t="s">
        <v>546</v>
      </c>
    </row>
    <row r="21" spans="1:6" ht="17.25" customHeight="1" x14ac:dyDescent="0.2">
      <c r="A21" s="221" t="s">
        <v>234</v>
      </c>
      <c r="B21" s="222" t="s">
        <v>237</v>
      </c>
      <c r="C21" s="223">
        <v>33000</v>
      </c>
    </row>
    <row r="22" spans="1:6" ht="16.5" customHeight="1" x14ac:dyDescent="0.2">
      <c r="A22" s="221" t="s">
        <v>235</v>
      </c>
      <c r="B22" s="222" t="s">
        <v>238</v>
      </c>
      <c r="C22" s="223">
        <v>287000</v>
      </c>
    </row>
    <row r="23" spans="1:6" ht="16.5" customHeight="1" x14ac:dyDescent="0.2">
      <c r="A23" s="221" t="s">
        <v>236</v>
      </c>
      <c r="B23" s="222" t="s">
        <v>239</v>
      </c>
      <c r="C23" s="223">
        <v>50000</v>
      </c>
    </row>
    <row r="24" spans="1:6" ht="16.5" customHeight="1" thickBot="1" x14ac:dyDescent="0.25">
      <c r="A24" s="221"/>
      <c r="B24" s="222" t="s">
        <v>607</v>
      </c>
      <c r="C24" s="223">
        <v>0</v>
      </c>
    </row>
    <row r="25" spans="1:6" ht="19.5" customHeight="1" thickBot="1" x14ac:dyDescent="0.25">
      <c r="A25" s="958" t="s">
        <v>500</v>
      </c>
      <c r="B25" s="959"/>
      <c r="C25" s="211">
        <f>SUM(C21:C24)</f>
        <v>370000</v>
      </c>
    </row>
    <row r="26" spans="1:6" ht="24.95" customHeight="1" thickBot="1" x14ac:dyDescent="0.25">
      <c r="A26" s="956" t="s">
        <v>501</v>
      </c>
      <c r="B26" s="957"/>
      <c r="C26" s="210">
        <f t="shared" ref="C26:C27" si="0">SUM(C25)</f>
        <v>370000</v>
      </c>
    </row>
    <row r="27" spans="1:6" s="5" customFormat="1" ht="41.85" customHeight="1" thickBot="1" x14ac:dyDescent="0.25">
      <c r="A27" s="945" t="s">
        <v>51</v>
      </c>
      <c r="B27" s="946"/>
      <c r="C27" s="33">
        <f t="shared" si="0"/>
        <v>370000</v>
      </c>
      <c r="D27" s="457"/>
      <c r="F27" s="619"/>
    </row>
  </sheetData>
  <mergeCells count="10">
    <mergeCell ref="A26:B26"/>
    <mergeCell ref="A27:B27"/>
    <mergeCell ref="A20:B20"/>
    <mergeCell ref="A25:B25"/>
    <mergeCell ref="A1:B1"/>
    <mergeCell ref="A16:B16"/>
    <mergeCell ref="A17:B17"/>
    <mergeCell ref="A18:B18"/>
    <mergeCell ref="A3:B3"/>
    <mergeCell ref="A5:B5"/>
  </mergeCells>
  <phoneticPr fontId="7" type="noConversion"/>
  <printOptions horizontalCentered="1"/>
  <pageMargins left="0.78749999999999998" right="0.78749999999999998" top="0.98402777777777783" bottom="0.98402777777777795" header="0.51180555555555562" footer="0.51180555555555562"/>
  <pageSetup paperSize="9" scale="89" firstPageNumber="0" orientation="landscape" cellComments="atEnd" horizontalDpi="300" verticalDpi="300" r:id="rId1"/>
  <headerFooter alignWithMargins="0">
    <oddFooter>&amp;L&amp;F&amp;CFogorvosi alapellátás&amp;R&amp;A</oddFooter>
  </headerFooter>
  <rowBreaks count="1" manualBreakCount="1">
    <brk id="18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6"/>
  </sheetPr>
  <dimension ref="A1:E39"/>
  <sheetViews>
    <sheetView workbookViewId="0">
      <selection activeCell="E1" sqref="E1:E2"/>
    </sheetView>
  </sheetViews>
  <sheetFormatPr defaultRowHeight="12.75" x14ac:dyDescent="0.2"/>
  <cols>
    <col min="1" max="1" width="12" customWidth="1"/>
    <col min="2" max="2" width="67.85546875" customWidth="1"/>
    <col min="3" max="3" width="15.140625" customWidth="1"/>
  </cols>
  <sheetData>
    <row r="1" spans="1:5" ht="57.75" customHeight="1" thickBot="1" x14ac:dyDescent="0.25">
      <c r="A1" s="974" t="s">
        <v>241</v>
      </c>
      <c r="B1" s="975"/>
      <c r="C1" s="472" t="s">
        <v>546</v>
      </c>
      <c r="E1" s="636"/>
    </row>
    <row r="2" spans="1:5" ht="15.75" customHeight="1" x14ac:dyDescent="0.2">
      <c r="A2" s="133" t="s">
        <v>391</v>
      </c>
      <c r="B2" s="72" t="s">
        <v>608</v>
      </c>
      <c r="C2" s="272">
        <v>1182000</v>
      </c>
    </row>
    <row r="3" spans="1:5" ht="11.25" customHeight="1" x14ac:dyDescent="0.2">
      <c r="A3" s="133" t="s">
        <v>244</v>
      </c>
      <c r="B3" s="72" t="s">
        <v>248</v>
      </c>
      <c r="C3" s="272">
        <v>88000</v>
      </c>
    </row>
    <row r="4" spans="1:5" ht="12.95" customHeight="1" x14ac:dyDescent="0.2">
      <c r="A4" s="133" t="s">
        <v>245</v>
      </c>
      <c r="B4" s="72" t="s">
        <v>249</v>
      </c>
      <c r="C4" s="272">
        <v>9000</v>
      </c>
    </row>
    <row r="5" spans="1:5" ht="12.95" customHeight="1" x14ac:dyDescent="0.2">
      <c r="A5" s="133" t="s">
        <v>392</v>
      </c>
      <c r="B5" s="151" t="s">
        <v>59</v>
      </c>
      <c r="C5" s="272">
        <v>0</v>
      </c>
    </row>
    <row r="6" spans="1:5" ht="13.5" thickBot="1" x14ac:dyDescent="0.25">
      <c r="A6" s="133" t="s">
        <v>343</v>
      </c>
      <c r="B6" s="151" t="s">
        <v>246</v>
      </c>
      <c r="C6" s="272">
        <v>29000</v>
      </c>
    </row>
    <row r="7" spans="1:5" ht="16.5" customHeight="1" thickBot="1" x14ac:dyDescent="0.25">
      <c r="A7" s="780" t="s">
        <v>460</v>
      </c>
      <c r="B7" s="976"/>
      <c r="C7" s="465">
        <f>SUM(C2:C6)</f>
        <v>1308000</v>
      </c>
    </row>
    <row r="8" spans="1:5" ht="13.5" customHeight="1" thickBot="1" x14ac:dyDescent="0.25">
      <c r="A8" s="257" t="s">
        <v>396</v>
      </c>
      <c r="B8" s="80" t="s">
        <v>247</v>
      </c>
      <c r="C8" s="272">
        <v>353000</v>
      </c>
    </row>
    <row r="9" spans="1:5" ht="18.75" customHeight="1" thickBot="1" x14ac:dyDescent="0.25">
      <c r="A9" s="978" t="s">
        <v>461</v>
      </c>
      <c r="B9" s="979"/>
      <c r="C9" s="422">
        <f>SUM(C8)</f>
        <v>353000</v>
      </c>
    </row>
    <row r="10" spans="1:5" ht="13.5" customHeight="1" x14ac:dyDescent="0.2">
      <c r="A10" s="162" t="s">
        <v>250</v>
      </c>
      <c r="B10" s="261" t="s">
        <v>462</v>
      </c>
      <c r="C10" s="180">
        <v>2000</v>
      </c>
    </row>
    <row r="11" spans="1:5" ht="13.5" customHeight="1" x14ac:dyDescent="0.2">
      <c r="A11" s="55" t="s">
        <v>256</v>
      </c>
      <c r="B11" s="262" t="s">
        <v>463</v>
      </c>
      <c r="C11" s="181">
        <v>2000</v>
      </c>
    </row>
    <row r="12" spans="1:5" ht="13.5" customHeight="1" x14ac:dyDescent="0.2">
      <c r="A12" s="55" t="s">
        <v>346</v>
      </c>
      <c r="B12" s="262" t="s">
        <v>464</v>
      </c>
      <c r="C12" s="181">
        <v>26000</v>
      </c>
    </row>
    <row r="13" spans="1:5" ht="13.5" customHeight="1" x14ac:dyDescent="0.2">
      <c r="A13" s="55" t="s">
        <v>251</v>
      </c>
      <c r="B13" s="262" t="s">
        <v>466</v>
      </c>
      <c r="C13" s="181">
        <v>5000</v>
      </c>
    </row>
    <row r="14" spans="1:5" ht="13.5" customHeight="1" x14ac:dyDescent="0.2">
      <c r="A14" s="55" t="s">
        <v>406</v>
      </c>
      <c r="B14" s="262" t="s">
        <v>252</v>
      </c>
      <c r="C14" s="181">
        <v>13000</v>
      </c>
    </row>
    <row r="15" spans="1:5" ht="13.5" customHeight="1" x14ac:dyDescent="0.2">
      <c r="A15" s="55" t="s">
        <v>408</v>
      </c>
      <c r="B15" s="262" t="s">
        <v>253</v>
      </c>
      <c r="C15" s="181">
        <v>8000</v>
      </c>
      <c r="E15" s="6"/>
    </row>
    <row r="16" spans="1:5" ht="13.5" customHeight="1" x14ac:dyDescent="0.2">
      <c r="A16" s="260">
        <v>5491</v>
      </c>
      <c r="B16" s="263" t="s">
        <v>254</v>
      </c>
      <c r="C16" s="181">
        <v>18000</v>
      </c>
    </row>
    <row r="17" spans="1:3" ht="13.5" customHeight="1" x14ac:dyDescent="0.2">
      <c r="A17" s="55" t="s">
        <v>382</v>
      </c>
      <c r="B17" s="262" t="s">
        <v>504</v>
      </c>
      <c r="C17" s="181">
        <v>7000</v>
      </c>
    </row>
    <row r="18" spans="1:3" ht="13.5" customHeight="1" thickBot="1" x14ac:dyDescent="0.25">
      <c r="A18" s="161" t="s">
        <v>351</v>
      </c>
      <c r="B18" s="264" t="s">
        <v>516</v>
      </c>
      <c r="C18" s="182">
        <v>10000</v>
      </c>
    </row>
    <row r="19" spans="1:3" x14ac:dyDescent="0.2">
      <c r="A19" s="258" t="s">
        <v>414</v>
      </c>
      <c r="B19" s="268" t="s">
        <v>255</v>
      </c>
      <c r="C19" s="272">
        <v>40000</v>
      </c>
    </row>
    <row r="20" spans="1:3" x14ac:dyDescent="0.2">
      <c r="A20" s="56" t="s">
        <v>414</v>
      </c>
      <c r="B20" s="265" t="s">
        <v>449</v>
      </c>
      <c r="C20" s="272">
        <v>21000</v>
      </c>
    </row>
    <row r="21" spans="1:3" x14ac:dyDescent="0.2">
      <c r="A21" s="56" t="s">
        <v>445</v>
      </c>
      <c r="B21" s="265" t="s">
        <v>60</v>
      </c>
      <c r="C21" s="272">
        <v>51000</v>
      </c>
    </row>
    <row r="22" spans="1:3" x14ac:dyDescent="0.2">
      <c r="A22" s="56"/>
      <c r="B22" s="265" t="s">
        <v>183</v>
      </c>
      <c r="C22" s="272">
        <v>102000</v>
      </c>
    </row>
    <row r="23" spans="1:3" x14ac:dyDescent="0.2">
      <c r="A23" s="56" t="s">
        <v>447</v>
      </c>
      <c r="B23" s="266" t="s">
        <v>61</v>
      </c>
      <c r="C23" s="272">
        <v>6000</v>
      </c>
    </row>
    <row r="24" spans="1:3" x14ac:dyDescent="0.2">
      <c r="A24" s="56" t="s">
        <v>418</v>
      </c>
      <c r="B24" s="266" t="s">
        <v>511</v>
      </c>
      <c r="C24" s="272">
        <v>10000</v>
      </c>
    </row>
    <row r="25" spans="1:3" x14ac:dyDescent="0.2">
      <c r="A25" s="56" t="s">
        <v>364</v>
      </c>
      <c r="B25" s="265" t="s">
        <v>43</v>
      </c>
      <c r="C25" s="272">
        <v>18000</v>
      </c>
    </row>
    <row r="26" spans="1:3" x14ac:dyDescent="0.2">
      <c r="A26" s="56" t="s">
        <v>365</v>
      </c>
      <c r="B26" s="265" t="s">
        <v>478</v>
      </c>
      <c r="C26" s="272">
        <v>3000</v>
      </c>
    </row>
    <row r="27" spans="1:3" x14ac:dyDescent="0.2">
      <c r="A27" s="56" t="s">
        <v>370</v>
      </c>
      <c r="B27" s="265" t="s">
        <v>62</v>
      </c>
      <c r="C27" s="272">
        <v>5000</v>
      </c>
    </row>
    <row r="28" spans="1:3" ht="13.5" thickBot="1" x14ac:dyDescent="0.25">
      <c r="A28" s="259" t="s">
        <v>373</v>
      </c>
      <c r="B28" s="267" t="s">
        <v>481</v>
      </c>
      <c r="C28" s="272">
        <v>3000</v>
      </c>
    </row>
    <row r="29" spans="1:3" ht="14.25" customHeight="1" thickBot="1" x14ac:dyDescent="0.25">
      <c r="A29" s="269" t="s">
        <v>381</v>
      </c>
      <c r="B29" s="270" t="s">
        <v>482</v>
      </c>
      <c r="C29" s="473">
        <f>SUM(C10+C11+C12+C13+C14+C16+C19+C20+C21+C22+C23+C24+C25+C26+C27+C28)*0.27</f>
        <v>87750</v>
      </c>
    </row>
    <row r="30" spans="1:3" ht="13.5" thickBot="1" x14ac:dyDescent="0.25">
      <c r="A30" s="162">
        <v>57221</v>
      </c>
      <c r="B30" s="271" t="s">
        <v>279</v>
      </c>
      <c r="C30" s="272">
        <v>8000</v>
      </c>
    </row>
    <row r="31" spans="1:3" ht="17.25" customHeight="1" thickBot="1" x14ac:dyDescent="0.25">
      <c r="A31" s="770" t="s">
        <v>486</v>
      </c>
      <c r="B31" s="980"/>
      <c r="C31" s="465">
        <f>SUM(C10:C30)</f>
        <v>445750</v>
      </c>
    </row>
    <row r="32" spans="1:3" ht="24.95" customHeight="1" thickBot="1" x14ac:dyDescent="0.25">
      <c r="A32" s="981" t="s">
        <v>509</v>
      </c>
      <c r="B32" s="982"/>
      <c r="C32" s="273">
        <f>SUM(C7+C9+C31)</f>
        <v>2106750</v>
      </c>
    </row>
    <row r="33" spans="1:3" s="5" customFormat="1" ht="35.85" customHeight="1" thickBot="1" x14ac:dyDescent="0.25">
      <c r="A33" s="983" t="s">
        <v>452</v>
      </c>
      <c r="B33" s="984"/>
      <c r="C33" s="274">
        <f>SUM(C32)</f>
        <v>2106750</v>
      </c>
    </row>
    <row r="34" spans="1:3" s="5" customFormat="1" ht="63.6" customHeight="1" thickBot="1" x14ac:dyDescent="0.25">
      <c r="A34" s="7"/>
      <c r="B34" s="8"/>
      <c r="C34" s="9"/>
    </row>
    <row r="35" spans="1:3" ht="54" customHeight="1" thickBot="1" x14ac:dyDescent="0.25">
      <c r="A35" s="798" t="s">
        <v>241</v>
      </c>
      <c r="B35" s="977"/>
      <c r="C35" s="13" t="s">
        <v>546</v>
      </c>
    </row>
    <row r="36" spans="1:3" ht="15.75" customHeight="1" thickBot="1" x14ac:dyDescent="0.25">
      <c r="A36" s="253" t="s">
        <v>242</v>
      </c>
      <c r="B36" s="254" t="s">
        <v>243</v>
      </c>
      <c r="C36" s="272">
        <v>2099160</v>
      </c>
    </row>
    <row r="37" spans="1:3" ht="15.75" customHeight="1" thickBot="1" x14ac:dyDescent="0.25">
      <c r="A37" s="968" t="s">
        <v>524</v>
      </c>
      <c r="B37" s="969"/>
      <c r="C37" s="464">
        <f t="shared" ref="C37:C39" si="0">SUM(C36)</f>
        <v>2099160</v>
      </c>
    </row>
    <row r="38" spans="1:3" ht="18" customHeight="1" thickBot="1" x14ac:dyDescent="0.25">
      <c r="A38" s="972" t="s">
        <v>501</v>
      </c>
      <c r="B38" s="973"/>
      <c r="C38" s="256">
        <f t="shared" si="0"/>
        <v>2099160</v>
      </c>
    </row>
    <row r="39" spans="1:3" s="5" customFormat="1" ht="36.75" customHeight="1" thickBot="1" x14ac:dyDescent="0.25">
      <c r="A39" s="970" t="s">
        <v>453</v>
      </c>
      <c r="B39" s="971"/>
      <c r="C39" s="275">
        <f t="shared" si="0"/>
        <v>2099160</v>
      </c>
    </row>
  </sheetData>
  <mergeCells count="10">
    <mergeCell ref="A37:B37"/>
    <mergeCell ref="A39:B39"/>
    <mergeCell ref="A38:B38"/>
    <mergeCell ref="A1:B1"/>
    <mergeCell ref="A7:B7"/>
    <mergeCell ref="A35:B35"/>
    <mergeCell ref="A9:B9"/>
    <mergeCell ref="A31:B31"/>
    <mergeCell ref="A32:B32"/>
    <mergeCell ref="A33:B33"/>
  </mergeCells>
  <phoneticPr fontId="7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2" orientation="landscape" r:id="rId1"/>
  <headerFooter alignWithMargins="0">
    <oddFooter>&amp;L&amp;F&amp;CCsalád- és nővédelmi egészségügyi gondozás&amp;R&amp;A</oddFooter>
  </headerFooter>
  <rowBreaks count="1" manualBreakCount="1">
    <brk id="33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46"/>
  </sheetPr>
  <dimension ref="A1:E39"/>
  <sheetViews>
    <sheetView workbookViewId="0">
      <selection activeCell="E1" sqref="E1"/>
    </sheetView>
  </sheetViews>
  <sheetFormatPr defaultRowHeight="12.75" x14ac:dyDescent="0.2"/>
  <cols>
    <col min="1" max="1" width="12" customWidth="1"/>
    <col min="2" max="2" width="67.85546875" customWidth="1"/>
    <col min="3" max="3" width="15.140625" customWidth="1"/>
  </cols>
  <sheetData>
    <row r="1" spans="1:5" ht="57.75" customHeight="1" thickBot="1" x14ac:dyDescent="0.25">
      <c r="A1" s="987" t="s">
        <v>135</v>
      </c>
      <c r="B1" s="988"/>
      <c r="C1" s="472" t="s">
        <v>546</v>
      </c>
      <c r="E1" s="636"/>
    </row>
    <row r="2" spans="1:5" ht="15.75" customHeight="1" x14ac:dyDescent="0.2">
      <c r="A2" s="133" t="s">
        <v>391</v>
      </c>
      <c r="B2" s="72" t="s">
        <v>550</v>
      </c>
      <c r="C2" s="272">
        <v>1230000</v>
      </c>
    </row>
    <row r="3" spans="1:5" ht="11.25" customHeight="1" x14ac:dyDescent="0.2">
      <c r="A3" s="133" t="s">
        <v>244</v>
      </c>
      <c r="B3" s="72" t="s">
        <v>248</v>
      </c>
      <c r="C3" s="272">
        <v>92000</v>
      </c>
    </row>
    <row r="4" spans="1:5" ht="12.95" customHeight="1" x14ac:dyDescent="0.2">
      <c r="A4" s="133" t="s">
        <v>245</v>
      </c>
      <c r="B4" s="72" t="s">
        <v>249</v>
      </c>
      <c r="C4" s="272">
        <v>9000</v>
      </c>
    </row>
    <row r="5" spans="1:5" ht="13.9" customHeight="1" x14ac:dyDescent="0.2">
      <c r="A5" s="133" t="s">
        <v>392</v>
      </c>
      <c r="B5" s="151" t="s">
        <v>59</v>
      </c>
      <c r="C5" s="272">
        <v>40000</v>
      </c>
    </row>
    <row r="6" spans="1:5" ht="13.5" thickBot="1" x14ac:dyDescent="0.25">
      <c r="A6" s="133" t="s">
        <v>343</v>
      </c>
      <c r="B6" s="151" t="s">
        <v>246</v>
      </c>
      <c r="C6" s="272">
        <v>31000</v>
      </c>
    </row>
    <row r="7" spans="1:5" ht="16.5" customHeight="1" thickBot="1" x14ac:dyDescent="0.25">
      <c r="A7" s="780" t="s">
        <v>460</v>
      </c>
      <c r="B7" s="976"/>
      <c r="C7" s="465">
        <f>SUM(C2:C6)</f>
        <v>1402000</v>
      </c>
    </row>
    <row r="8" spans="1:5" ht="13.5" customHeight="1" thickBot="1" x14ac:dyDescent="0.25">
      <c r="A8" s="257" t="s">
        <v>396</v>
      </c>
      <c r="B8" s="80" t="s">
        <v>247</v>
      </c>
      <c r="C8" s="272">
        <v>379000</v>
      </c>
    </row>
    <row r="9" spans="1:5" ht="18.75" customHeight="1" thickBot="1" x14ac:dyDescent="0.25">
      <c r="A9" s="978" t="s">
        <v>461</v>
      </c>
      <c r="B9" s="979"/>
      <c r="C9" s="422">
        <f>SUM(C8)</f>
        <v>379000</v>
      </c>
    </row>
    <row r="10" spans="1:5" ht="13.5" customHeight="1" x14ac:dyDescent="0.2">
      <c r="A10" s="162" t="s">
        <v>250</v>
      </c>
      <c r="B10" s="261" t="s">
        <v>462</v>
      </c>
      <c r="C10" s="272">
        <v>2000</v>
      </c>
    </row>
    <row r="11" spans="1:5" ht="13.5" customHeight="1" x14ac:dyDescent="0.2">
      <c r="A11" s="55" t="s">
        <v>256</v>
      </c>
      <c r="B11" s="262" t="s">
        <v>463</v>
      </c>
      <c r="C11" s="272">
        <v>2000</v>
      </c>
    </row>
    <row r="12" spans="1:5" ht="13.5" customHeight="1" x14ac:dyDescent="0.2">
      <c r="A12" s="55" t="s">
        <v>346</v>
      </c>
      <c r="B12" s="262" t="s">
        <v>464</v>
      </c>
      <c r="C12" s="272">
        <v>26000</v>
      </c>
    </row>
    <row r="13" spans="1:5" ht="13.5" customHeight="1" x14ac:dyDescent="0.2">
      <c r="A13" s="55" t="s">
        <v>251</v>
      </c>
      <c r="B13" s="262" t="s">
        <v>466</v>
      </c>
      <c r="C13" s="272">
        <v>5000</v>
      </c>
    </row>
    <row r="14" spans="1:5" ht="13.5" customHeight="1" x14ac:dyDescent="0.2">
      <c r="A14" s="55" t="s">
        <v>406</v>
      </c>
      <c r="B14" s="262" t="s">
        <v>252</v>
      </c>
      <c r="C14" s="272">
        <v>13000</v>
      </c>
    </row>
    <row r="15" spans="1:5" ht="13.5" customHeight="1" x14ac:dyDescent="0.2">
      <c r="A15" s="55" t="s">
        <v>408</v>
      </c>
      <c r="B15" s="262" t="s">
        <v>253</v>
      </c>
      <c r="C15" s="272">
        <v>8000</v>
      </c>
      <c r="E15" s="6"/>
    </row>
    <row r="16" spans="1:5" ht="13.5" customHeight="1" x14ac:dyDescent="0.2">
      <c r="A16" s="260">
        <v>5491</v>
      </c>
      <c r="B16" s="263" t="s">
        <v>254</v>
      </c>
      <c r="C16" s="272">
        <v>19000</v>
      </c>
    </row>
    <row r="17" spans="1:3" ht="13.5" customHeight="1" x14ac:dyDescent="0.2">
      <c r="A17" s="55" t="s">
        <v>382</v>
      </c>
      <c r="B17" s="262" t="s">
        <v>504</v>
      </c>
      <c r="C17" s="272">
        <v>8000</v>
      </c>
    </row>
    <row r="18" spans="1:3" ht="13.5" customHeight="1" thickBot="1" x14ac:dyDescent="0.25">
      <c r="A18" s="161" t="s">
        <v>351</v>
      </c>
      <c r="B18" s="264" t="s">
        <v>516</v>
      </c>
      <c r="C18" s="272">
        <v>11000</v>
      </c>
    </row>
    <row r="19" spans="1:3" x14ac:dyDescent="0.2">
      <c r="A19" s="258" t="s">
        <v>414</v>
      </c>
      <c r="B19" s="155" t="s">
        <v>255</v>
      </c>
      <c r="C19" s="93">
        <v>41000</v>
      </c>
    </row>
    <row r="20" spans="1:3" x14ac:dyDescent="0.2">
      <c r="A20" s="56" t="s">
        <v>414</v>
      </c>
      <c r="B20" s="72" t="s">
        <v>449</v>
      </c>
      <c r="C20" s="75">
        <v>21000</v>
      </c>
    </row>
    <row r="21" spans="1:3" x14ac:dyDescent="0.2">
      <c r="A21" s="56" t="s">
        <v>445</v>
      </c>
      <c r="B21" s="72" t="s">
        <v>60</v>
      </c>
      <c r="C21" s="75">
        <v>54000</v>
      </c>
    </row>
    <row r="22" spans="1:3" x14ac:dyDescent="0.2">
      <c r="A22" s="56"/>
      <c r="B22" s="72" t="s">
        <v>183</v>
      </c>
      <c r="C22" s="75">
        <v>107000</v>
      </c>
    </row>
    <row r="23" spans="1:3" x14ac:dyDescent="0.2">
      <c r="A23" s="56" t="s">
        <v>447</v>
      </c>
      <c r="B23" s="474" t="s">
        <v>61</v>
      </c>
      <c r="C23" s="75">
        <v>6000</v>
      </c>
    </row>
    <row r="24" spans="1:3" x14ac:dyDescent="0.2">
      <c r="A24" s="56" t="s">
        <v>418</v>
      </c>
      <c r="B24" s="474" t="s">
        <v>511</v>
      </c>
      <c r="C24" s="75">
        <v>11000</v>
      </c>
    </row>
    <row r="25" spans="1:3" x14ac:dyDescent="0.2">
      <c r="A25" s="56" t="s">
        <v>364</v>
      </c>
      <c r="B25" s="72" t="s">
        <v>43</v>
      </c>
      <c r="C25" s="75">
        <v>19000</v>
      </c>
    </row>
    <row r="26" spans="1:3" x14ac:dyDescent="0.2">
      <c r="A26" s="56" t="s">
        <v>365</v>
      </c>
      <c r="B26" s="72" t="s">
        <v>478</v>
      </c>
      <c r="C26" s="75">
        <v>3000</v>
      </c>
    </row>
    <row r="27" spans="1:3" x14ac:dyDescent="0.2">
      <c r="A27" s="56" t="s">
        <v>370</v>
      </c>
      <c r="B27" s="72" t="s">
        <v>62</v>
      </c>
      <c r="C27" s="75">
        <v>5000</v>
      </c>
    </row>
    <row r="28" spans="1:3" ht="13.5" thickBot="1" x14ac:dyDescent="0.25">
      <c r="A28" s="259" t="s">
        <v>373</v>
      </c>
      <c r="B28" s="475" t="s">
        <v>481</v>
      </c>
      <c r="C28" s="94">
        <v>3000</v>
      </c>
    </row>
    <row r="29" spans="1:3" ht="14.25" customHeight="1" thickBot="1" x14ac:dyDescent="0.25">
      <c r="A29" s="269" t="s">
        <v>381</v>
      </c>
      <c r="B29" s="270" t="s">
        <v>482</v>
      </c>
      <c r="C29" s="272">
        <f>SUM(C10+C11+C12+C13+C14+C15+C16+C19+C20+C21+C22+C23+C24+C25+C26+C27+C28)*0.27</f>
        <v>93150</v>
      </c>
    </row>
    <row r="30" spans="1:3" ht="13.5" thickBot="1" x14ac:dyDescent="0.25">
      <c r="A30" s="162">
        <v>57221</v>
      </c>
      <c r="B30" s="476" t="s">
        <v>279</v>
      </c>
      <c r="C30" s="93">
        <v>8000</v>
      </c>
    </row>
    <row r="31" spans="1:3" ht="17.25" customHeight="1" thickBot="1" x14ac:dyDescent="0.25">
      <c r="A31" s="770" t="s">
        <v>486</v>
      </c>
      <c r="B31" s="980"/>
      <c r="C31" s="465">
        <f>SUM(C10:C30)</f>
        <v>465150</v>
      </c>
    </row>
    <row r="32" spans="1:3" ht="24.95" customHeight="1" thickBot="1" x14ac:dyDescent="0.25">
      <c r="A32" s="981" t="s">
        <v>509</v>
      </c>
      <c r="B32" s="982"/>
      <c r="C32" s="273">
        <f>C31+C9+C7</f>
        <v>2246150</v>
      </c>
    </row>
    <row r="33" spans="1:3" s="5" customFormat="1" ht="35.85" customHeight="1" thickBot="1" x14ac:dyDescent="0.25">
      <c r="A33" s="983" t="s">
        <v>451</v>
      </c>
      <c r="B33" s="984"/>
      <c r="C33" s="274">
        <f>SUM(C32)</f>
        <v>2246150</v>
      </c>
    </row>
    <row r="34" spans="1:3" s="5" customFormat="1" ht="63.6" customHeight="1" thickBot="1" x14ac:dyDescent="0.25">
      <c r="A34" s="7"/>
      <c r="B34" s="8"/>
      <c r="C34" s="9"/>
    </row>
    <row r="35" spans="1:3" ht="54" customHeight="1" thickBot="1" x14ac:dyDescent="0.25">
      <c r="A35" s="985" t="s">
        <v>135</v>
      </c>
      <c r="B35" s="986"/>
      <c r="C35" s="241" t="s">
        <v>546</v>
      </c>
    </row>
    <row r="36" spans="1:3" ht="15.75" customHeight="1" thickBot="1" x14ac:dyDescent="0.25">
      <c r="A36" s="253" t="s">
        <v>242</v>
      </c>
      <c r="B36" s="254" t="s">
        <v>243</v>
      </c>
      <c r="C36" s="255">
        <v>2184840</v>
      </c>
    </row>
    <row r="37" spans="1:3" ht="15.75" customHeight="1" thickBot="1" x14ac:dyDescent="0.25">
      <c r="A37" s="968" t="s">
        <v>524</v>
      </c>
      <c r="B37" s="969"/>
      <c r="C37" s="464">
        <f t="shared" ref="C37:C39" si="0">SUM(C36)</f>
        <v>2184840</v>
      </c>
    </row>
    <row r="38" spans="1:3" ht="18" customHeight="1" thickBot="1" x14ac:dyDescent="0.25">
      <c r="A38" s="972" t="s">
        <v>501</v>
      </c>
      <c r="B38" s="973"/>
      <c r="C38" s="256">
        <f t="shared" si="0"/>
        <v>2184840</v>
      </c>
    </row>
    <row r="39" spans="1:3" s="5" customFormat="1" ht="36.75" customHeight="1" thickBot="1" x14ac:dyDescent="0.25">
      <c r="A39" s="970" t="s">
        <v>136</v>
      </c>
      <c r="B39" s="971"/>
      <c r="C39" s="275">
        <f t="shared" si="0"/>
        <v>2184840</v>
      </c>
    </row>
  </sheetData>
  <mergeCells count="10">
    <mergeCell ref="A35:B35"/>
    <mergeCell ref="A37:B37"/>
    <mergeCell ref="A39:B39"/>
    <mergeCell ref="A38:B38"/>
    <mergeCell ref="A1:B1"/>
    <mergeCell ref="A7:B7"/>
    <mergeCell ref="A33:B33"/>
    <mergeCell ref="A9:B9"/>
    <mergeCell ref="A31:B31"/>
    <mergeCell ref="A32:B32"/>
  </mergeCells>
  <phoneticPr fontId="7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2" orientation="landscape" r:id="rId1"/>
  <headerFooter alignWithMargins="0">
    <oddFooter>&amp;L&amp;F&amp;CIfjúság-egészségügyi gondozás&amp;R&amp;A</oddFooter>
  </headerFooter>
  <rowBreaks count="1" manualBreakCount="1">
    <brk id="33" max="16383" man="1"/>
  </rowBreaks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6"/>
  </sheetPr>
  <dimension ref="A1:D47"/>
  <sheetViews>
    <sheetView topLeftCell="A31" workbookViewId="0">
      <selection activeCell="C39" sqref="C39"/>
    </sheetView>
  </sheetViews>
  <sheetFormatPr defaultRowHeight="12.75" x14ac:dyDescent="0.2"/>
  <cols>
    <col min="1" max="1" width="12" customWidth="1"/>
    <col min="2" max="2" width="67.85546875" customWidth="1"/>
    <col min="3" max="3" width="15.140625" customWidth="1"/>
  </cols>
  <sheetData>
    <row r="1" spans="1:3" ht="57.75" customHeight="1" thickBot="1" x14ac:dyDescent="0.25">
      <c r="A1" s="997" t="s">
        <v>129</v>
      </c>
      <c r="B1" s="998"/>
      <c r="C1" s="15" t="s">
        <v>546</v>
      </c>
    </row>
    <row r="2" spans="1:3" ht="15.75" customHeight="1" x14ac:dyDescent="0.2">
      <c r="A2" s="133" t="s">
        <v>391</v>
      </c>
      <c r="B2" s="72" t="s">
        <v>550</v>
      </c>
      <c r="C2" s="272">
        <f>'8690411'!C2+'8690421'!C2</f>
        <v>2412000</v>
      </c>
    </row>
    <row r="3" spans="1:3" ht="11.25" customHeight="1" x14ac:dyDescent="0.2">
      <c r="A3" s="133" t="s">
        <v>244</v>
      </c>
      <c r="B3" s="72" t="s">
        <v>248</v>
      </c>
      <c r="C3" s="272">
        <f>'8690411'!C3+'8690421'!C3</f>
        <v>180000</v>
      </c>
    </row>
    <row r="4" spans="1:3" ht="12.95" customHeight="1" x14ac:dyDescent="0.2">
      <c r="A4" s="133" t="s">
        <v>245</v>
      </c>
      <c r="B4" s="72" t="s">
        <v>249</v>
      </c>
      <c r="C4" s="272">
        <f>'8690411'!C4+'8690421'!C4</f>
        <v>18000</v>
      </c>
    </row>
    <row r="5" spans="1:3" ht="13.9" customHeight="1" x14ac:dyDescent="0.2">
      <c r="A5" s="133" t="s">
        <v>392</v>
      </c>
      <c r="B5" s="151" t="s">
        <v>59</v>
      </c>
      <c r="C5" s="272">
        <f>'8690411'!C5+'8690421'!C5</f>
        <v>40000</v>
      </c>
    </row>
    <row r="6" spans="1:3" ht="13.5" thickBot="1" x14ac:dyDescent="0.25">
      <c r="A6" s="133" t="s">
        <v>343</v>
      </c>
      <c r="B6" s="151" t="s">
        <v>246</v>
      </c>
      <c r="C6" s="272">
        <f>'8690411'!C6+'8690421'!C6</f>
        <v>60000</v>
      </c>
    </row>
    <row r="7" spans="1:3" ht="16.5" customHeight="1" thickBot="1" x14ac:dyDescent="0.25">
      <c r="A7" s="780" t="s">
        <v>460</v>
      </c>
      <c r="B7" s="976"/>
      <c r="C7" s="465">
        <v>2709000</v>
      </c>
    </row>
    <row r="8" spans="1:3" ht="13.5" customHeight="1" thickBot="1" x14ac:dyDescent="0.25">
      <c r="A8" s="257" t="s">
        <v>396</v>
      </c>
      <c r="B8" s="80" t="s">
        <v>247</v>
      </c>
      <c r="C8" s="272">
        <f>'8690411'!C8+'8690421'!C8</f>
        <v>732000</v>
      </c>
    </row>
    <row r="9" spans="1:3" ht="18.75" customHeight="1" thickBot="1" x14ac:dyDescent="0.25">
      <c r="A9" s="978" t="s">
        <v>461</v>
      </c>
      <c r="B9" s="979"/>
      <c r="C9" s="466">
        <f>SUM(C8)</f>
        <v>732000</v>
      </c>
    </row>
    <row r="10" spans="1:3" ht="13.5" customHeight="1" x14ac:dyDescent="0.2">
      <c r="A10" s="162" t="s">
        <v>250</v>
      </c>
      <c r="B10" s="261" t="s">
        <v>462</v>
      </c>
      <c r="C10" s="272">
        <f>'8690411'!C10+'8690421'!C10</f>
        <v>4000</v>
      </c>
    </row>
    <row r="11" spans="1:3" ht="13.5" customHeight="1" x14ac:dyDescent="0.2">
      <c r="A11" s="55" t="s">
        <v>256</v>
      </c>
      <c r="B11" s="262" t="s">
        <v>463</v>
      </c>
      <c r="C11" s="272">
        <f>'8690411'!C11+'8690421'!C11</f>
        <v>4000</v>
      </c>
    </row>
    <row r="12" spans="1:3" ht="13.5" customHeight="1" x14ac:dyDescent="0.2">
      <c r="A12" s="55" t="s">
        <v>346</v>
      </c>
      <c r="B12" s="262" t="s">
        <v>464</v>
      </c>
      <c r="C12" s="272">
        <f>'8690411'!C12+'8690421'!C12</f>
        <v>52000</v>
      </c>
    </row>
    <row r="13" spans="1:3" ht="13.5" customHeight="1" x14ac:dyDescent="0.2">
      <c r="A13" s="55" t="s">
        <v>251</v>
      </c>
      <c r="B13" s="262" t="s">
        <v>466</v>
      </c>
      <c r="C13" s="272">
        <f>'8690411'!C13+'8690421'!C13</f>
        <v>10000</v>
      </c>
    </row>
    <row r="14" spans="1:3" ht="13.5" customHeight="1" x14ac:dyDescent="0.2">
      <c r="A14" s="55" t="s">
        <v>406</v>
      </c>
      <c r="B14" s="262" t="s">
        <v>252</v>
      </c>
      <c r="C14" s="272">
        <f>'8690411'!C14+'8690421'!C14</f>
        <v>26000</v>
      </c>
    </row>
    <row r="15" spans="1:3" ht="13.5" customHeight="1" x14ac:dyDescent="0.2">
      <c r="A15" s="55" t="s">
        <v>408</v>
      </c>
      <c r="B15" s="262" t="s">
        <v>253</v>
      </c>
      <c r="C15" s="272">
        <f>'8690411'!C15+'8690421'!C15</f>
        <v>16000</v>
      </c>
    </row>
    <row r="16" spans="1:3" ht="13.5" customHeight="1" x14ac:dyDescent="0.2">
      <c r="A16" s="260">
        <v>5491</v>
      </c>
      <c r="B16" s="263" t="s">
        <v>254</v>
      </c>
      <c r="C16" s="272">
        <f>SUM(C17:C18)</f>
        <v>36000</v>
      </c>
    </row>
    <row r="17" spans="1:3" ht="13.5" customHeight="1" x14ac:dyDescent="0.2">
      <c r="A17" s="55" t="s">
        <v>382</v>
      </c>
      <c r="B17" s="262" t="s">
        <v>504</v>
      </c>
      <c r="C17" s="272">
        <f>'8690411'!C17+'8690421'!C17</f>
        <v>15000</v>
      </c>
    </row>
    <row r="18" spans="1:3" ht="13.5" customHeight="1" thickBot="1" x14ac:dyDescent="0.25">
      <c r="A18" s="161" t="s">
        <v>351</v>
      </c>
      <c r="B18" s="264" t="s">
        <v>516</v>
      </c>
      <c r="C18" s="272">
        <f>'8690411'!C18+'8690421'!C18</f>
        <v>21000</v>
      </c>
    </row>
    <row r="19" spans="1:3" x14ac:dyDescent="0.2">
      <c r="A19" s="258" t="s">
        <v>414</v>
      </c>
      <c r="B19" s="268" t="s">
        <v>255</v>
      </c>
      <c r="C19" s="272">
        <f>'8690411'!C19+'8690421'!C19</f>
        <v>81000</v>
      </c>
    </row>
    <row r="20" spans="1:3" x14ac:dyDescent="0.2">
      <c r="A20" s="56" t="s">
        <v>414</v>
      </c>
      <c r="B20" s="265" t="s">
        <v>449</v>
      </c>
      <c r="C20" s="272">
        <f>'8690411'!C20+'8690421'!C20</f>
        <v>42000</v>
      </c>
    </row>
    <row r="21" spans="1:3" x14ac:dyDescent="0.2">
      <c r="A21" s="56" t="s">
        <v>445</v>
      </c>
      <c r="B21" s="265" t="s">
        <v>60</v>
      </c>
      <c r="C21" s="272">
        <f>'8690411'!C21+'8690421'!C21</f>
        <v>105000</v>
      </c>
    </row>
    <row r="22" spans="1:3" x14ac:dyDescent="0.2">
      <c r="A22" s="56"/>
      <c r="B22" s="265" t="s">
        <v>183</v>
      </c>
      <c r="C22" s="272">
        <f>'8690411'!C22+'8690421'!C22</f>
        <v>209000</v>
      </c>
    </row>
    <row r="23" spans="1:3" x14ac:dyDescent="0.2">
      <c r="A23" s="56" t="s">
        <v>447</v>
      </c>
      <c r="B23" s="266" t="s">
        <v>61</v>
      </c>
      <c r="C23" s="272">
        <f>'8690411'!C23+'8690421'!C23</f>
        <v>12000</v>
      </c>
    </row>
    <row r="24" spans="1:3" x14ac:dyDescent="0.2">
      <c r="A24" s="56" t="s">
        <v>418</v>
      </c>
      <c r="B24" s="266" t="s">
        <v>511</v>
      </c>
      <c r="C24" s="272">
        <f>'8690411'!C24+'8690421'!C24</f>
        <v>21000</v>
      </c>
    </row>
    <row r="25" spans="1:3" x14ac:dyDescent="0.2">
      <c r="A25" s="56" t="s">
        <v>364</v>
      </c>
      <c r="B25" s="265" t="s">
        <v>43</v>
      </c>
      <c r="C25" s="272">
        <f>'8690411'!C25+'8690421'!C25</f>
        <v>37000</v>
      </c>
    </row>
    <row r="26" spans="1:3" x14ac:dyDescent="0.2">
      <c r="A26" s="56" t="s">
        <v>365</v>
      </c>
      <c r="B26" s="265" t="s">
        <v>478</v>
      </c>
      <c r="C26" s="272">
        <f>'8690411'!C26+'8690421'!C26</f>
        <v>6000</v>
      </c>
    </row>
    <row r="27" spans="1:3" x14ac:dyDescent="0.2">
      <c r="A27" s="56" t="s">
        <v>370</v>
      </c>
      <c r="B27" s="265" t="s">
        <v>62</v>
      </c>
      <c r="C27" s="272">
        <f>'8690411'!C27+'8690421'!C27</f>
        <v>10000</v>
      </c>
    </row>
    <row r="28" spans="1:3" ht="13.5" thickBot="1" x14ac:dyDescent="0.25">
      <c r="A28" s="259" t="s">
        <v>373</v>
      </c>
      <c r="B28" s="267" t="s">
        <v>481</v>
      </c>
      <c r="C28" s="272">
        <f>'8690411'!C28+'8690421'!C28</f>
        <v>6000</v>
      </c>
    </row>
    <row r="29" spans="1:3" ht="14.25" customHeight="1" thickBot="1" x14ac:dyDescent="0.25">
      <c r="A29" s="269" t="s">
        <v>381</v>
      </c>
      <c r="B29" s="270" t="s">
        <v>482</v>
      </c>
      <c r="C29" s="272">
        <f>'8690411'!C29+'8690421'!C29</f>
        <v>180900</v>
      </c>
    </row>
    <row r="30" spans="1:3" ht="13.5" thickBot="1" x14ac:dyDescent="0.25">
      <c r="A30" s="162">
        <v>57221</v>
      </c>
      <c r="B30" s="271" t="s">
        <v>279</v>
      </c>
      <c r="C30" s="272">
        <f>'8690411'!C30+'8690421'!C30</f>
        <v>16000</v>
      </c>
    </row>
    <row r="31" spans="1:3" ht="17.25" customHeight="1" thickBot="1" x14ac:dyDescent="0.25">
      <c r="A31" s="770" t="s">
        <v>486</v>
      </c>
      <c r="B31" s="980"/>
      <c r="C31" s="465">
        <f>SUM(C10:C30)-C17-C18</f>
        <v>873900</v>
      </c>
    </row>
    <row r="32" spans="1:3" ht="24.95" customHeight="1" thickBot="1" x14ac:dyDescent="0.25">
      <c r="A32" s="981" t="s">
        <v>509</v>
      </c>
      <c r="B32" s="982"/>
      <c r="C32" s="273">
        <f>SUM(C7+C9+C31)</f>
        <v>4314900</v>
      </c>
    </row>
    <row r="33" spans="1:4" s="5" customFormat="1" ht="35.85" customHeight="1" thickBot="1" x14ac:dyDescent="0.25">
      <c r="A33" s="983" t="s">
        <v>134</v>
      </c>
      <c r="B33" s="984"/>
      <c r="C33" s="274">
        <f>SUM(C32)</f>
        <v>4314900</v>
      </c>
    </row>
    <row r="34" spans="1:4" s="5" customFormat="1" ht="63.6" customHeight="1" thickBot="1" x14ac:dyDescent="0.25">
      <c r="A34" s="7"/>
      <c r="B34" s="8"/>
      <c r="C34" s="9"/>
    </row>
    <row r="35" spans="1:4" ht="54" customHeight="1" thickBot="1" x14ac:dyDescent="0.25">
      <c r="A35" s="798" t="s">
        <v>133</v>
      </c>
      <c r="B35" s="977"/>
      <c r="C35" s="241" t="s">
        <v>546</v>
      </c>
    </row>
    <row r="36" spans="1:4" ht="15.75" customHeight="1" thickBot="1" x14ac:dyDescent="0.25">
      <c r="A36" s="253" t="s">
        <v>242</v>
      </c>
      <c r="B36" s="254" t="s">
        <v>243</v>
      </c>
      <c r="C36" s="255">
        <v>4284000</v>
      </c>
    </row>
    <row r="37" spans="1:4" ht="15.75" customHeight="1" thickBot="1" x14ac:dyDescent="0.25">
      <c r="A37" s="968" t="s">
        <v>524</v>
      </c>
      <c r="B37" s="969"/>
      <c r="C37" s="464">
        <f t="shared" ref="C37:C39" si="0">SUM(C36)</f>
        <v>4284000</v>
      </c>
    </row>
    <row r="38" spans="1:4" ht="18" customHeight="1" thickBot="1" x14ac:dyDescent="0.25">
      <c r="A38" s="972" t="s">
        <v>501</v>
      </c>
      <c r="B38" s="973"/>
      <c r="C38" s="256">
        <f t="shared" si="0"/>
        <v>4284000</v>
      </c>
    </row>
    <row r="39" spans="1:4" s="5" customFormat="1" ht="36.75" customHeight="1" thickBot="1" x14ac:dyDescent="0.25">
      <c r="A39" s="970" t="s">
        <v>453</v>
      </c>
      <c r="B39" s="971"/>
      <c r="C39" s="275">
        <f t="shared" si="0"/>
        <v>4284000</v>
      </c>
    </row>
    <row r="42" spans="1:4" ht="13.5" thickBot="1" x14ac:dyDescent="0.25"/>
    <row r="43" spans="1:4" ht="13.5" thickBot="1" x14ac:dyDescent="0.25">
      <c r="A43" s="999" t="s">
        <v>130</v>
      </c>
      <c r="B43" s="1000"/>
      <c r="C43" s="469" t="s">
        <v>291</v>
      </c>
    </row>
    <row r="44" spans="1:4" x14ac:dyDescent="0.2">
      <c r="A44" s="991" t="s">
        <v>131</v>
      </c>
      <c r="B44" s="992"/>
      <c r="C44" s="989">
        <v>0.49</v>
      </c>
      <c r="D44" s="477"/>
    </row>
    <row r="45" spans="1:4" ht="13.5" thickBot="1" x14ac:dyDescent="0.25">
      <c r="A45" s="993"/>
      <c r="B45" s="994"/>
      <c r="C45" s="990"/>
      <c r="D45" s="477">
        <v>0.49</v>
      </c>
    </row>
    <row r="46" spans="1:4" ht="13.5" thickBot="1" x14ac:dyDescent="0.25">
      <c r="A46" s="995" t="s">
        <v>132</v>
      </c>
      <c r="B46" s="996"/>
      <c r="C46" s="470">
        <v>0.51</v>
      </c>
    </row>
    <row r="47" spans="1:4" ht="13.5" thickBot="1" x14ac:dyDescent="0.25">
      <c r="A47" s="467"/>
      <c r="B47" s="468"/>
      <c r="C47" s="471">
        <f>SUM(C44:C46)</f>
        <v>1</v>
      </c>
    </row>
  </sheetData>
  <mergeCells count="14">
    <mergeCell ref="C44:C45"/>
    <mergeCell ref="A44:B45"/>
    <mergeCell ref="A46:B46"/>
    <mergeCell ref="A1:B1"/>
    <mergeCell ref="A7:B7"/>
    <mergeCell ref="A9:B9"/>
    <mergeCell ref="A31:B31"/>
    <mergeCell ref="A38:B38"/>
    <mergeCell ref="A39:B39"/>
    <mergeCell ref="A32:B32"/>
    <mergeCell ref="A33:B33"/>
    <mergeCell ref="A35:B35"/>
    <mergeCell ref="A37:B37"/>
    <mergeCell ref="A43:B43"/>
  </mergeCells>
  <phoneticPr fontId="7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2" orientation="landscape" r:id="rId1"/>
  <headerFooter alignWithMargins="0">
    <oddFooter>&amp;L&amp;F&amp;CVédőnő összesítő tábla&amp;R&amp;A</oddFooter>
  </headerFooter>
  <rowBreaks count="1" manualBreakCount="1">
    <brk id="33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zoomScaleNormal="75" zoomScaleSheetLayoutView="100" workbookViewId="0">
      <selection activeCell="B8" sqref="B8"/>
    </sheetView>
  </sheetViews>
  <sheetFormatPr defaultRowHeight="12.75" x14ac:dyDescent="0.2"/>
  <cols>
    <col min="1" max="1" width="12.140625" customWidth="1"/>
    <col min="2" max="2" width="74.140625" customWidth="1"/>
    <col min="3" max="3" width="15.7109375" customWidth="1"/>
  </cols>
  <sheetData>
    <row r="1" spans="1:3" ht="48.75" customHeight="1" thickBot="1" x14ac:dyDescent="0.25">
      <c r="A1" s="1007" t="s">
        <v>137</v>
      </c>
      <c r="B1" s="1008"/>
      <c r="C1" s="15" t="s">
        <v>546</v>
      </c>
    </row>
    <row r="2" spans="1:3" x14ac:dyDescent="0.2">
      <c r="A2" s="228" t="s">
        <v>447</v>
      </c>
      <c r="B2" s="229" t="s">
        <v>42</v>
      </c>
      <c r="C2" s="230">
        <v>126000</v>
      </c>
    </row>
    <row r="3" spans="1:3" x14ac:dyDescent="0.2">
      <c r="A3" s="228" t="s">
        <v>418</v>
      </c>
      <c r="B3" s="229" t="s">
        <v>551</v>
      </c>
      <c r="C3" s="230">
        <v>1185000</v>
      </c>
    </row>
    <row r="4" spans="1:3" ht="14.25" customHeight="1" thickBot="1" x14ac:dyDescent="0.25">
      <c r="A4" s="231" t="s">
        <v>381</v>
      </c>
      <c r="B4" s="232" t="s">
        <v>482</v>
      </c>
      <c r="C4" s="233">
        <f>SUM(C2:C3)*0.27</f>
        <v>353970</v>
      </c>
    </row>
    <row r="5" spans="1:3" ht="19.899999999999999" customHeight="1" thickBot="1" x14ac:dyDescent="0.25">
      <c r="A5" s="1009" t="s">
        <v>486</v>
      </c>
      <c r="B5" s="1009"/>
      <c r="C5" s="478">
        <f>SUM(C2:C4)</f>
        <v>1664970</v>
      </c>
    </row>
    <row r="6" spans="1:3" ht="24.95" customHeight="1" thickBot="1" x14ac:dyDescent="0.25">
      <c r="A6" s="1010" t="s">
        <v>509</v>
      </c>
      <c r="B6" s="1010"/>
      <c r="C6" s="227">
        <f>SUM(C5)</f>
        <v>1664970</v>
      </c>
    </row>
    <row r="7" spans="1:3" s="5" customFormat="1" ht="37.9" customHeight="1" thickBot="1" x14ac:dyDescent="0.25">
      <c r="A7" s="1011" t="s">
        <v>52</v>
      </c>
      <c r="B7" s="1012"/>
      <c r="C7" s="483">
        <f>SUM(C6)</f>
        <v>1664970</v>
      </c>
    </row>
    <row r="8" spans="1:3" s="5" customFormat="1" ht="56.25" customHeight="1" thickBot="1" x14ac:dyDescent="0.25">
      <c r="A8" s="225"/>
      <c r="B8" s="225"/>
      <c r="C8" s="226"/>
    </row>
    <row r="9" spans="1:3" ht="63.75" customHeight="1" thickBot="1" x14ac:dyDescent="0.25">
      <c r="A9" s="1001" t="s">
        <v>494</v>
      </c>
      <c r="B9" s="1002"/>
      <c r="C9" s="13" t="s">
        <v>546</v>
      </c>
    </row>
    <row r="10" spans="1:3" ht="17.25" customHeight="1" thickBot="1" x14ac:dyDescent="0.25">
      <c r="A10" s="49" t="s">
        <v>219</v>
      </c>
      <c r="B10" s="479" t="s">
        <v>221</v>
      </c>
      <c r="C10" s="480">
        <v>84000</v>
      </c>
    </row>
    <row r="11" spans="1:3" ht="13.5" thickBot="1" x14ac:dyDescent="0.25">
      <c r="A11" s="1003" t="s">
        <v>206</v>
      </c>
      <c r="B11" s="1004"/>
      <c r="C11" s="481">
        <f t="shared" ref="C11:C12" si="0">SUM(C10)</f>
        <v>84000</v>
      </c>
    </row>
    <row r="12" spans="1:3" ht="26.25" customHeight="1" thickBot="1" x14ac:dyDescent="0.25">
      <c r="A12" s="1005" t="s">
        <v>220</v>
      </c>
      <c r="B12" s="1006"/>
      <c r="C12" s="482">
        <f t="shared" si="0"/>
        <v>84000</v>
      </c>
    </row>
  </sheetData>
  <mergeCells count="7">
    <mergeCell ref="A9:B9"/>
    <mergeCell ref="A11:B11"/>
    <mergeCell ref="A12:B12"/>
    <mergeCell ref="A1:B1"/>
    <mergeCell ref="A5:B5"/>
    <mergeCell ref="A6:B6"/>
    <mergeCell ref="A7:B7"/>
  </mergeCells>
  <phoneticPr fontId="7" type="noConversion"/>
  <printOptions horizontalCentered="1"/>
  <pageMargins left="0.78749999999999998" right="0.78749999999999998" top="0.98402777777777783" bottom="0.98402777777777795" header="0.51180555555555562" footer="0.51180555555555562"/>
  <pageSetup paperSize="9" scale="82" firstPageNumber="0" orientation="landscape" cellComments="atEnd" horizontalDpi="300" verticalDpi="300" r:id="rId1"/>
  <headerFooter alignWithMargins="0">
    <oddFooter>&amp;L&amp;F&amp;CKöztemető fentartás és működtetés&amp;R&amp;A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75" zoomScaleSheetLayoutView="75" workbookViewId="0">
      <selection activeCell="B2" sqref="B2"/>
    </sheetView>
  </sheetViews>
  <sheetFormatPr defaultRowHeight="12.75" x14ac:dyDescent="0.2"/>
  <cols>
    <col min="1" max="1" width="10.42578125" customWidth="1"/>
    <col min="2" max="2" width="67.85546875" customWidth="1"/>
    <col min="3" max="3" width="15.140625" customWidth="1"/>
    <col min="4" max="4" width="11" bestFit="1" customWidth="1"/>
  </cols>
  <sheetData>
    <row r="1" spans="1:4" ht="45" customHeight="1" thickBot="1" x14ac:dyDescent="0.25">
      <c r="A1" s="1019" t="s">
        <v>185</v>
      </c>
      <c r="B1" s="1020"/>
      <c r="C1" s="17" t="s">
        <v>546</v>
      </c>
    </row>
    <row r="2" spans="1:4" ht="12.75" customHeight="1" x14ac:dyDescent="0.2">
      <c r="A2" s="487">
        <v>511216</v>
      </c>
      <c r="B2" s="488" t="s">
        <v>563</v>
      </c>
      <c r="C2" s="276">
        <v>7124000</v>
      </c>
    </row>
    <row r="3" spans="1:4" ht="13.5" customHeight="1" x14ac:dyDescent="0.2">
      <c r="A3" s="486">
        <v>516226</v>
      </c>
      <c r="B3" s="489" t="s">
        <v>138</v>
      </c>
      <c r="C3" s="276">
        <v>0</v>
      </c>
    </row>
    <row r="4" spans="1:4" ht="13.5" customHeight="1" thickBot="1" x14ac:dyDescent="0.25">
      <c r="A4" s="490">
        <v>516236</v>
      </c>
      <c r="B4" s="491" t="s">
        <v>139</v>
      </c>
      <c r="C4" s="276">
        <v>0</v>
      </c>
    </row>
    <row r="5" spans="1:4" ht="15.75" customHeight="1" thickBot="1" x14ac:dyDescent="0.25">
      <c r="A5" s="1021" t="s">
        <v>460</v>
      </c>
      <c r="B5" s="1022"/>
      <c r="C5" s="494">
        <f>SUM(C2:C4)</f>
        <v>7124000</v>
      </c>
    </row>
    <row r="6" spans="1:4" ht="14.25" customHeight="1" thickBot="1" x14ac:dyDescent="0.25">
      <c r="A6" s="492">
        <v>531252</v>
      </c>
      <c r="B6" s="493" t="s">
        <v>564</v>
      </c>
      <c r="C6" s="276">
        <v>965000</v>
      </c>
      <c r="D6" s="36"/>
    </row>
    <row r="7" spans="1:4" ht="17.25" customHeight="1" thickBot="1" x14ac:dyDescent="0.25">
      <c r="A7" s="1023" t="s">
        <v>461</v>
      </c>
      <c r="B7" s="1024"/>
      <c r="C7" s="495">
        <f>SUM(C6:C6)</f>
        <v>965000</v>
      </c>
    </row>
    <row r="8" spans="1:4" ht="21.75" customHeight="1" thickBot="1" x14ac:dyDescent="0.25">
      <c r="A8" s="1025" t="s">
        <v>509</v>
      </c>
      <c r="B8" s="1026"/>
      <c r="C8" s="211">
        <f>SUM(C7,C5)</f>
        <v>8089000</v>
      </c>
    </row>
    <row r="9" spans="1:4" s="5" customFormat="1" ht="37.9" customHeight="1" thickBot="1" x14ac:dyDescent="0.25">
      <c r="A9" s="1015" t="s">
        <v>54</v>
      </c>
      <c r="B9" s="1016"/>
      <c r="C9" s="496">
        <f>SUM(C8)</f>
        <v>8089000</v>
      </c>
    </row>
    <row r="10" spans="1:4" ht="15" x14ac:dyDescent="0.25">
      <c r="A10" s="34"/>
      <c r="B10" s="34"/>
      <c r="C10" s="24"/>
    </row>
    <row r="11" spans="1:4" ht="15.75" thickBot="1" x14ac:dyDescent="0.3">
      <c r="A11" s="34"/>
      <c r="B11" s="34"/>
      <c r="C11" s="23"/>
    </row>
    <row r="12" spans="1:4" ht="54" customHeight="1" thickBot="1" x14ac:dyDescent="0.25">
      <c r="A12" s="1027" t="s">
        <v>185</v>
      </c>
      <c r="B12" s="1028"/>
      <c r="C12" s="20" t="s">
        <v>546</v>
      </c>
    </row>
    <row r="13" spans="1:4" ht="14.25" customHeight="1" thickBot="1" x14ac:dyDescent="0.25">
      <c r="A13" s="484">
        <v>46424</v>
      </c>
      <c r="B13" s="485" t="s">
        <v>517</v>
      </c>
      <c r="C13" s="497">
        <v>6492000</v>
      </c>
    </row>
    <row r="14" spans="1:4" ht="18" customHeight="1" thickBot="1" x14ac:dyDescent="0.25">
      <c r="A14" s="1003" t="s">
        <v>524</v>
      </c>
      <c r="B14" s="1004"/>
      <c r="C14" s="498">
        <f>SUM(C13:C13)</f>
        <v>6492000</v>
      </c>
    </row>
    <row r="15" spans="1:4" ht="18" customHeight="1" thickBot="1" x14ac:dyDescent="0.25">
      <c r="A15" s="1017" t="s">
        <v>501</v>
      </c>
      <c r="B15" s="1018"/>
      <c r="C15" s="499">
        <f>SUM(C14)</f>
        <v>6492000</v>
      </c>
    </row>
    <row r="16" spans="1:4" ht="24.75" customHeight="1" thickBot="1" x14ac:dyDescent="0.25">
      <c r="A16" s="1013" t="s">
        <v>140</v>
      </c>
      <c r="B16" s="1014"/>
      <c r="C16" s="500">
        <f>SUM(C15)</f>
        <v>6492000</v>
      </c>
    </row>
  </sheetData>
  <mergeCells count="9">
    <mergeCell ref="A16:B16"/>
    <mergeCell ref="A9:B9"/>
    <mergeCell ref="A15:B15"/>
    <mergeCell ref="A1:B1"/>
    <mergeCell ref="A5:B5"/>
    <mergeCell ref="A7:B7"/>
    <mergeCell ref="A8:B8"/>
    <mergeCell ref="A12:B12"/>
    <mergeCell ref="A14:B14"/>
  </mergeCells>
  <phoneticPr fontId="7" type="noConversion"/>
  <pageMargins left="0.74791666666666667" right="0.74791666666666667" top="0.98402777777777783" bottom="0.98402777777777772" header="0.51180555555555562" footer="0.5"/>
  <pageSetup paperSize="9" firstPageNumber="0" orientation="landscape" horizontalDpi="300" verticalDpi="300" r:id="rId1"/>
  <headerFooter alignWithMargins="0">
    <oddFooter>&amp;L&amp;F&amp;CKözhasznú foglalkoztatás&amp;R&amp;A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="110" zoomScaleNormal="110" zoomScaleSheetLayoutView="100" workbookViewId="0">
      <selection activeCell="D11" sqref="D11"/>
    </sheetView>
  </sheetViews>
  <sheetFormatPr defaultRowHeight="12.75" x14ac:dyDescent="0.2"/>
  <cols>
    <col min="1" max="1" width="14" customWidth="1"/>
    <col min="2" max="2" width="12.7109375" customWidth="1"/>
    <col min="3" max="3" width="50.28515625" customWidth="1"/>
    <col min="4" max="4" width="14.28515625" customWidth="1"/>
  </cols>
  <sheetData>
    <row r="1" spans="1:4" ht="57" customHeight="1" thickBot="1" x14ac:dyDescent="0.25">
      <c r="A1" s="561" t="s">
        <v>55</v>
      </c>
      <c r="B1" s="1029" t="s">
        <v>56</v>
      </c>
      <c r="C1" s="1030"/>
      <c r="D1" s="280" t="s">
        <v>549</v>
      </c>
    </row>
    <row r="2" spans="1:4" ht="12.75" customHeight="1" x14ac:dyDescent="0.2">
      <c r="A2" s="290">
        <v>8821111</v>
      </c>
      <c r="B2" s="281" t="s">
        <v>178</v>
      </c>
      <c r="C2" s="282" t="s">
        <v>497</v>
      </c>
      <c r="D2" s="177">
        <v>114000</v>
      </c>
    </row>
    <row r="3" spans="1:4" ht="13.5" customHeight="1" thickBot="1" x14ac:dyDescent="0.25">
      <c r="A3" s="283">
        <v>8821111</v>
      </c>
      <c r="B3" s="284" t="s">
        <v>177</v>
      </c>
      <c r="C3" s="282" t="s">
        <v>496</v>
      </c>
      <c r="D3" s="177">
        <v>365000</v>
      </c>
    </row>
    <row r="4" spans="1:4" ht="12" customHeight="1" thickBot="1" x14ac:dyDescent="0.25">
      <c r="A4" s="285">
        <v>8821131</v>
      </c>
      <c r="B4" s="286" t="s">
        <v>179</v>
      </c>
      <c r="C4" s="287" t="s">
        <v>556</v>
      </c>
      <c r="D4" s="288">
        <v>518000</v>
      </c>
    </row>
    <row r="5" spans="1:4" ht="13.5" thickBot="1" x14ac:dyDescent="0.25">
      <c r="A5" s="292">
        <v>8821221</v>
      </c>
      <c r="B5" s="289" t="s">
        <v>180</v>
      </c>
      <c r="C5" s="293" t="s">
        <v>181</v>
      </c>
      <c r="D5" s="178">
        <v>50000</v>
      </c>
    </row>
    <row r="6" spans="1:4" ht="15.75" customHeight="1" thickBot="1" x14ac:dyDescent="0.25">
      <c r="A6" s="300">
        <v>882124</v>
      </c>
      <c r="B6" s="278">
        <v>581232</v>
      </c>
      <c r="C6" s="279" t="s">
        <v>456</v>
      </c>
      <c r="D6" s="277">
        <v>200000</v>
      </c>
    </row>
    <row r="7" spans="1:4" ht="15.75" customHeight="1" x14ac:dyDescent="0.2">
      <c r="A7" s="299"/>
      <c r="B7" s="302"/>
      <c r="C7" s="304" t="s">
        <v>557</v>
      </c>
      <c r="D7" s="291">
        <v>15000</v>
      </c>
    </row>
    <row r="8" spans="1:4" ht="15.75" customHeight="1" thickBot="1" x14ac:dyDescent="0.25">
      <c r="A8" s="301">
        <v>882125</v>
      </c>
      <c r="B8" s="303"/>
      <c r="C8" s="306" t="s">
        <v>558</v>
      </c>
      <c r="D8" s="178">
        <v>15000</v>
      </c>
    </row>
    <row r="9" spans="1:4" ht="15.75" customHeight="1" x14ac:dyDescent="0.2">
      <c r="A9" s="581"/>
      <c r="B9" s="584"/>
      <c r="C9" s="304" t="s">
        <v>562</v>
      </c>
      <c r="D9" s="291">
        <v>300000</v>
      </c>
    </row>
    <row r="10" spans="1:4" ht="15.75" customHeight="1" x14ac:dyDescent="0.2">
      <c r="A10" s="582"/>
      <c r="B10" s="585"/>
      <c r="C10" s="305" t="s">
        <v>561</v>
      </c>
      <c r="D10" s="177">
        <v>300000</v>
      </c>
    </row>
    <row r="11" spans="1:4" ht="15.75" customHeight="1" x14ac:dyDescent="0.2">
      <c r="A11" s="582"/>
      <c r="B11" s="585"/>
      <c r="C11" s="305" t="s">
        <v>559</v>
      </c>
      <c r="D11" s="177">
        <v>350000</v>
      </c>
    </row>
    <row r="12" spans="1:4" ht="15.75" customHeight="1" thickBot="1" x14ac:dyDescent="0.25">
      <c r="A12" s="583"/>
      <c r="B12" s="586"/>
      <c r="C12" s="306" t="s">
        <v>560</v>
      </c>
      <c r="D12" s="178">
        <v>200000</v>
      </c>
    </row>
    <row r="13" spans="1:4" ht="15.75" customHeight="1" thickBot="1" x14ac:dyDescent="0.25">
      <c r="A13" s="300">
        <v>8543141</v>
      </c>
      <c r="B13" s="278">
        <v>5884296</v>
      </c>
      <c r="C13" s="279" t="s">
        <v>495</v>
      </c>
      <c r="D13" s="177">
        <v>260000</v>
      </c>
    </row>
    <row r="14" spans="1:4" ht="23.85" customHeight="1" thickBot="1" x14ac:dyDescent="0.25">
      <c r="A14" s="1031" t="s">
        <v>57</v>
      </c>
      <c r="B14" s="1032"/>
      <c r="C14" s="1033"/>
      <c r="D14" s="518">
        <f>SUM(D2:D13)</f>
        <v>2687000</v>
      </c>
    </row>
    <row r="15" spans="1:4" ht="18.75" customHeight="1" thickBot="1" x14ac:dyDescent="0.25">
      <c r="A15" s="1034" t="s">
        <v>58</v>
      </c>
      <c r="B15" s="1035"/>
      <c r="C15" s="1036"/>
      <c r="D15" s="517">
        <f>SUM(D14)</f>
        <v>2687000</v>
      </c>
    </row>
    <row r="16" spans="1:4" ht="14.25" x14ac:dyDescent="0.2">
      <c r="A16" s="1"/>
      <c r="B16" s="1"/>
      <c r="C16" s="1"/>
    </row>
  </sheetData>
  <mergeCells count="3">
    <mergeCell ref="B1:C1"/>
    <mergeCell ref="A14:C14"/>
    <mergeCell ref="A15:C15"/>
  </mergeCells>
  <phoneticPr fontId="7" type="noConversion"/>
  <printOptions horizontalCentered="1"/>
  <pageMargins left="0.78749999999999998" right="0.78749999999999998" top="0.98402777777777783" bottom="0.98402777777777795" header="0.51180555555555562" footer="0.51180555555555562"/>
  <pageSetup paperSize="9" scale="87" firstPageNumber="0" orientation="landscape" horizontalDpi="300" verticalDpi="300" r:id="rId1"/>
  <headerFooter alignWithMargins="0">
    <oddFooter>&amp;L&amp;F&amp;CSegélyek összesített kimutatása&amp;R&amp;A</oddFooter>
  </headerFooter>
  <rowBreaks count="1" manualBreakCount="1">
    <brk id="15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opLeftCell="A16" zoomScale="80" zoomScaleNormal="80" zoomScaleSheetLayoutView="100" workbookViewId="0">
      <selection activeCell="C30" sqref="C30"/>
    </sheetView>
  </sheetViews>
  <sheetFormatPr defaultRowHeight="12.75" x14ac:dyDescent="0.2"/>
  <cols>
    <col min="1" max="1" width="12.28515625" customWidth="1"/>
    <col min="2" max="2" width="87.42578125" customWidth="1"/>
    <col min="3" max="3" width="17.85546875" customWidth="1"/>
  </cols>
  <sheetData>
    <row r="1" spans="1:3" ht="56.25" customHeight="1" thickBot="1" x14ac:dyDescent="0.25">
      <c r="A1" s="929" t="s">
        <v>498</v>
      </c>
      <c r="B1" s="1039"/>
      <c r="C1" s="15" t="s">
        <v>546</v>
      </c>
    </row>
    <row r="2" spans="1:3" ht="12" customHeight="1" thickBot="1" x14ac:dyDescent="0.25">
      <c r="A2" s="506" t="s">
        <v>145</v>
      </c>
      <c r="B2" s="507" t="s">
        <v>144</v>
      </c>
      <c r="C2" s="520">
        <v>1746000</v>
      </c>
    </row>
    <row r="3" spans="1:3" ht="19.899999999999999" customHeight="1" thickBot="1" x14ac:dyDescent="0.25">
      <c r="A3" s="1040" t="s">
        <v>460</v>
      </c>
      <c r="B3" s="1041"/>
      <c r="C3" s="521">
        <f>SUM(C2:C2)</f>
        <v>1746000</v>
      </c>
    </row>
    <row r="4" spans="1:3" ht="15.75" customHeight="1" thickBot="1" x14ac:dyDescent="0.25">
      <c r="A4" s="508" t="s">
        <v>396</v>
      </c>
      <c r="B4" s="509" t="s">
        <v>499</v>
      </c>
      <c r="C4" s="522">
        <v>471000</v>
      </c>
    </row>
    <row r="5" spans="1:3" ht="19.899999999999999" customHeight="1" thickBot="1" x14ac:dyDescent="0.25">
      <c r="A5" s="1042" t="s">
        <v>461</v>
      </c>
      <c r="B5" s="1043"/>
      <c r="C5" s="411">
        <f>SUM(C4:C4)</f>
        <v>471000</v>
      </c>
    </row>
    <row r="6" spans="1:3" x14ac:dyDescent="0.2">
      <c r="A6" s="510" t="s">
        <v>256</v>
      </c>
      <c r="B6" s="248" t="s">
        <v>63</v>
      </c>
      <c r="C6" s="181">
        <v>158000</v>
      </c>
    </row>
    <row r="7" spans="1:3" x14ac:dyDescent="0.2">
      <c r="A7" s="510">
        <v>5432</v>
      </c>
      <c r="B7" s="248" t="s">
        <v>526</v>
      </c>
      <c r="C7" s="181">
        <v>10000</v>
      </c>
    </row>
    <row r="8" spans="1:3" ht="14.25" customHeight="1" x14ac:dyDescent="0.2">
      <c r="A8" s="249">
        <v>54929</v>
      </c>
      <c r="B8" s="252" t="s">
        <v>510</v>
      </c>
      <c r="C8" s="181">
        <v>21000</v>
      </c>
    </row>
    <row r="9" spans="1:3" ht="14.25" customHeight="1" x14ac:dyDescent="0.2">
      <c r="A9" s="249" t="s">
        <v>412</v>
      </c>
      <c r="B9" s="252" t="s">
        <v>64</v>
      </c>
      <c r="C9" s="181">
        <v>152000</v>
      </c>
    </row>
    <row r="10" spans="1:3" ht="14.25" customHeight="1" x14ac:dyDescent="0.2">
      <c r="A10" s="249" t="s">
        <v>146</v>
      </c>
      <c r="B10" s="252" t="s">
        <v>184</v>
      </c>
      <c r="C10" s="181">
        <v>105000</v>
      </c>
    </row>
    <row r="11" spans="1:3" ht="14.25" customHeight="1" x14ac:dyDescent="0.2">
      <c r="A11" s="249" t="s">
        <v>358</v>
      </c>
      <c r="B11" s="252" t="s">
        <v>470</v>
      </c>
      <c r="C11" s="181">
        <v>2625000</v>
      </c>
    </row>
    <row r="12" spans="1:3" ht="14.25" customHeight="1" x14ac:dyDescent="0.2">
      <c r="A12" s="249" t="s">
        <v>445</v>
      </c>
      <c r="B12" s="252" t="s">
        <v>471</v>
      </c>
      <c r="C12" s="181">
        <v>1050000</v>
      </c>
    </row>
    <row r="13" spans="1:3" ht="14.25" customHeight="1" x14ac:dyDescent="0.2">
      <c r="A13" s="249" t="s">
        <v>447</v>
      </c>
      <c r="B13" s="252" t="s">
        <v>65</v>
      </c>
      <c r="C13" s="181">
        <v>473000</v>
      </c>
    </row>
    <row r="14" spans="1:3" ht="14.25" customHeight="1" thickBot="1" x14ac:dyDescent="0.25">
      <c r="A14" s="250">
        <v>55228</v>
      </c>
      <c r="B14" s="251" t="s">
        <v>511</v>
      </c>
      <c r="C14" s="182">
        <v>157000</v>
      </c>
    </row>
    <row r="15" spans="1:3" ht="14.25" customHeight="1" x14ac:dyDescent="0.2">
      <c r="A15" s="249" t="s">
        <v>363</v>
      </c>
      <c r="B15" s="252" t="s">
        <v>43</v>
      </c>
      <c r="C15" s="181">
        <v>156000</v>
      </c>
    </row>
    <row r="16" spans="1:3" ht="14.25" customHeight="1" x14ac:dyDescent="0.2">
      <c r="A16" s="249" t="s">
        <v>147</v>
      </c>
      <c r="B16" s="252" t="s">
        <v>477</v>
      </c>
      <c r="C16" s="181">
        <v>263000</v>
      </c>
    </row>
    <row r="17" spans="1:4" ht="14.25" customHeight="1" x14ac:dyDescent="0.2">
      <c r="A17" s="249" t="s">
        <v>365</v>
      </c>
      <c r="B17" s="252" t="s">
        <v>478</v>
      </c>
      <c r="C17" s="181">
        <v>9000</v>
      </c>
    </row>
    <row r="18" spans="1:4" ht="14.25" customHeight="1" thickBot="1" x14ac:dyDescent="0.25">
      <c r="A18" s="249">
        <v>552299</v>
      </c>
      <c r="B18" s="252" t="s">
        <v>66</v>
      </c>
      <c r="C18" s="181">
        <v>50000</v>
      </c>
    </row>
    <row r="19" spans="1:4" ht="14.25" customHeight="1" thickBot="1" x14ac:dyDescent="0.25">
      <c r="A19" s="511">
        <v>55622</v>
      </c>
      <c r="B19" s="512" t="s">
        <v>481</v>
      </c>
      <c r="C19" s="473">
        <v>63000</v>
      </c>
    </row>
    <row r="20" spans="1:4" ht="14.25" customHeight="1" thickBot="1" x14ac:dyDescent="0.25">
      <c r="A20" s="249" t="s">
        <v>381</v>
      </c>
      <c r="B20" s="252" t="s">
        <v>482</v>
      </c>
      <c r="C20" s="523">
        <f>SUM(C6:C19)*0.27</f>
        <v>1428840</v>
      </c>
      <c r="D20" s="456"/>
    </row>
    <row r="21" spans="1:4" ht="20.85" customHeight="1" thickBot="1" x14ac:dyDescent="0.25">
      <c r="A21" s="760" t="s">
        <v>486</v>
      </c>
      <c r="B21" s="1044"/>
      <c r="C21" s="524">
        <f>SUM(C6:C20)</f>
        <v>6720840</v>
      </c>
    </row>
    <row r="22" spans="1:4" ht="22.5" customHeight="1" thickBot="1" x14ac:dyDescent="0.25">
      <c r="A22" s="1045" t="s">
        <v>67</v>
      </c>
      <c r="B22" s="1046"/>
      <c r="C22" s="460">
        <f>C21+C5+C3</f>
        <v>8937840</v>
      </c>
    </row>
    <row r="23" spans="1:4" ht="16.5" customHeight="1" thickBot="1" x14ac:dyDescent="0.25">
      <c r="A23" s="1037" t="s">
        <v>69</v>
      </c>
      <c r="B23" s="1038"/>
      <c r="C23" s="525"/>
    </row>
    <row r="24" spans="1:4" s="5" customFormat="1" ht="34.9" customHeight="1" thickBot="1" x14ac:dyDescent="0.25">
      <c r="A24" s="1047" t="s">
        <v>142</v>
      </c>
      <c r="B24" s="1048"/>
      <c r="C24" s="526">
        <f>C23+C22</f>
        <v>8937840</v>
      </c>
    </row>
    <row r="25" spans="1:4" s="5" customFormat="1" ht="73.7" customHeight="1" thickBot="1" x14ac:dyDescent="0.25">
      <c r="A25" s="7"/>
      <c r="B25" s="10"/>
      <c r="C25" s="11"/>
    </row>
    <row r="26" spans="1:4" ht="51" customHeight="1" thickBot="1" x14ac:dyDescent="0.25">
      <c r="A26" s="798" t="s">
        <v>214</v>
      </c>
      <c r="B26" s="977"/>
      <c r="C26" s="13" t="s">
        <v>546</v>
      </c>
    </row>
    <row r="27" spans="1:4" ht="13.5" thickBot="1" x14ac:dyDescent="0.25">
      <c r="A27" s="428" t="s">
        <v>211</v>
      </c>
      <c r="B27" s="616" t="s">
        <v>609</v>
      </c>
      <c r="C27" s="617">
        <v>4500000</v>
      </c>
    </row>
    <row r="28" spans="1:4" ht="16.899999999999999" customHeight="1" thickBot="1" x14ac:dyDescent="0.25">
      <c r="A28" s="614"/>
      <c r="B28" s="615" t="s">
        <v>83</v>
      </c>
      <c r="C28" s="76">
        <v>630000</v>
      </c>
    </row>
    <row r="29" spans="1:4" ht="16.5" customHeight="1" thickBot="1" x14ac:dyDescent="0.25">
      <c r="A29" s="1051" t="s">
        <v>213</v>
      </c>
      <c r="B29" s="1052"/>
      <c r="C29" s="515">
        <f>SUM(C27:C28)</f>
        <v>5130000</v>
      </c>
    </row>
    <row r="30" spans="1:4" ht="14.25" customHeight="1" thickBot="1" x14ac:dyDescent="0.25">
      <c r="A30" s="50" t="s">
        <v>224</v>
      </c>
      <c r="B30" s="50" t="s">
        <v>225</v>
      </c>
      <c r="C30" s="513">
        <v>110000</v>
      </c>
    </row>
    <row r="31" spans="1:4" ht="18" customHeight="1" thickBot="1" x14ac:dyDescent="0.25">
      <c r="A31" s="1051" t="s">
        <v>223</v>
      </c>
      <c r="B31" s="1055"/>
      <c r="C31" s="516">
        <f>SUM(C30)</f>
        <v>110000</v>
      </c>
    </row>
    <row r="32" spans="1:4" ht="18" customHeight="1" thickBot="1" x14ac:dyDescent="0.25">
      <c r="A32" s="1053" t="s">
        <v>68</v>
      </c>
      <c r="B32" s="1054"/>
      <c r="C32" s="514">
        <f>SUM(C31,C29)</f>
        <v>5240000</v>
      </c>
    </row>
    <row r="33" spans="1:3" ht="52.7" customHeight="1" thickBot="1" x14ac:dyDescent="0.25">
      <c r="A33" s="1049" t="s">
        <v>143</v>
      </c>
      <c r="B33" s="1050"/>
      <c r="C33" s="519">
        <f>SUM(C32)</f>
        <v>5240000</v>
      </c>
    </row>
    <row r="34" spans="1:3" x14ac:dyDescent="0.2">
      <c r="C34" s="2"/>
    </row>
    <row r="35" spans="1:3" x14ac:dyDescent="0.2">
      <c r="C35" s="2"/>
    </row>
    <row r="36" spans="1:3" x14ac:dyDescent="0.2">
      <c r="C36" s="2"/>
    </row>
  </sheetData>
  <mergeCells count="12">
    <mergeCell ref="A24:B24"/>
    <mergeCell ref="A33:B33"/>
    <mergeCell ref="A26:B26"/>
    <mergeCell ref="A29:B29"/>
    <mergeCell ref="A32:B32"/>
    <mergeCell ref="A31:B31"/>
    <mergeCell ref="A23:B23"/>
    <mergeCell ref="A1:B1"/>
    <mergeCell ref="A3:B3"/>
    <mergeCell ref="A5:B5"/>
    <mergeCell ref="A21:B21"/>
    <mergeCell ref="A22:B22"/>
  </mergeCells>
  <phoneticPr fontId="7" type="noConversion"/>
  <printOptions horizontalCentered="1"/>
  <pageMargins left="0.78749999999999998" right="0.78749999999999998" top="0.98402777777777783" bottom="0.98402777777777795" header="0.51180555555555562" footer="0.51180555555555562"/>
  <pageSetup paperSize="9" scale="67" firstPageNumber="0" orientation="landscape" cellComments="atEnd" horizontalDpi="300" verticalDpi="300" r:id="rId1"/>
  <headerFooter alignWithMargins="0">
    <oddFooter>&amp;L&amp;F&amp;CSportlétesítmények működtetése és fejlesztése&amp;R&amp;A</oddFooter>
  </headerFooter>
  <rowBreaks count="1" manualBreakCount="1">
    <brk id="2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7"/>
  </sheetPr>
  <dimension ref="A1:K34"/>
  <sheetViews>
    <sheetView zoomScale="110" zoomScaleNormal="110" zoomScaleSheetLayoutView="100" workbookViewId="0">
      <selection activeCell="C7" sqref="C7"/>
    </sheetView>
  </sheetViews>
  <sheetFormatPr defaultRowHeight="12.75" x14ac:dyDescent="0.2"/>
  <cols>
    <col min="1" max="1" width="11.85546875" customWidth="1"/>
    <col min="2" max="2" width="66.28515625" customWidth="1"/>
    <col min="3" max="3" width="15.140625" customWidth="1"/>
    <col min="4" max="4" width="11" style="4" bestFit="1" customWidth="1"/>
    <col min="5" max="11" width="9.140625" style="4"/>
  </cols>
  <sheetData>
    <row r="1" spans="1:4" ht="68.25" customHeight="1" thickBot="1" x14ac:dyDescent="0.25">
      <c r="A1" s="744" t="s">
        <v>22</v>
      </c>
      <c r="B1" s="745"/>
      <c r="C1" s="25" t="s">
        <v>546</v>
      </c>
    </row>
    <row r="2" spans="1:4" ht="15.75" customHeight="1" x14ac:dyDescent="0.2">
      <c r="A2" s="349">
        <v>1244</v>
      </c>
      <c r="B2" s="348" t="s">
        <v>575</v>
      </c>
      <c r="C2" s="650">
        <v>1600000</v>
      </c>
    </row>
    <row r="3" spans="1:4" ht="12" customHeight="1" x14ac:dyDescent="0.2">
      <c r="A3" s="78">
        <v>1244</v>
      </c>
      <c r="B3" s="62" t="s">
        <v>576</v>
      </c>
      <c r="C3" s="651">
        <v>1000000</v>
      </c>
    </row>
    <row r="4" spans="1:4" ht="12" customHeight="1" thickBot="1" x14ac:dyDescent="0.25">
      <c r="A4" s="78">
        <v>181321</v>
      </c>
      <c r="B4" s="62" t="s">
        <v>378</v>
      </c>
      <c r="C4" s="652">
        <f>SUM(C2:C3)*0.27</f>
        <v>702000</v>
      </c>
    </row>
    <row r="5" spans="1:4" ht="17.25" customHeight="1" thickBot="1" x14ac:dyDescent="0.25">
      <c r="A5" s="752" t="s">
        <v>507</v>
      </c>
      <c r="B5" s="753"/>
      <c r="C5" s="370">
        <f>SUM(C2:C4)</f>
        <v>3302000</v>
      </c>
    </row>
    <row r="6" spans="1:4" ht="18" customHeight="1" thickBot="1" x14ac:dyDescent="0.25">
      <c r="A6" s="742" t="s">
        <v>379</v>
      </c>
      <c r="B6" s="743"/>
      <c r="C6" s="64">
        <f t="shared" ref="C6:C7" si="0">SUM(C5)</f>
        <v>3302000</v>
      </c>
    </row>
    <row r="7" spans="1:4" s="5" customFormat="1" ht="27" customHeight="1" thickBot="1" x14ac:dyDescent="0.25">
      <c r="A7" s="748" t="s">
        <v>134</v>
      </c>
      <c r="B7" s="749"/>
      <c r="C7" s="61">
        <f t="shared" si="0"/>
        <v>3302000</v>
      </c>
    </row>
    <row r="8" spans="1:4" ht="38.25" customHeight="1" thickBot="1" x14ac:dyDescent="0.25">
      <c r="A8" s="26"/>
      <c r="B8" s="26"/>
      <c r="C8" s="27"/>
    </row>
    <row r="9" spans="1:4" ht="57.75" customHeight="1" thickBot="1" x14ac:dyDescent="0.25">
      <c r="A9" s="750" t="s">
        <v>22</v>
      </c>
      <c r="B9" s="751"/>
      <c r="C9" s="35" t="s">
        <v>546</v>
      </c>
    </row>
    <row r="10" spans="1:4" ht="12.75" customHeight="1" thickBot="1" x14ac:dyDescent="0.25">
      <c r="A10" s="359" t="s">
        <v>228</v>
      </c>
      <c r="B10" s="60" t="s">
        <v>229</v>
      </c>
      <c r="C10" s="350">
        <v>945000</v>
      </c>
      <c r="D10" s="623"/>
    </row>
    <row r="11" spans="1:4" ht="16.5" customHeight="1" thickBot="1" x14ac:dyDescent="0.25">
      <c r="A11" s="740" t="s">
        <v>375</v>
      </c>
      <c r="B11" s="741"/>
      <c r="C11" s="371">
        <f>SUM(C10)</f>
        <v>945000</v>
      </c>
    </row>
    <row r="12" spans="1:4" ht="12.75" customHeight="1" thickBot="1" x14ac:dyDescent="0.25">
      <c r="A12" s="294" t="s">
        <v>233</v>
      </c>
      <c r="B12" s="295" t="s">
        <v>577</v>
      </c>
      <c r="C12" s="351">
        <v>3500000</v>
      </c>
      <c r="D12" s="623"/>
    </row>
    <row r="13" spans="1:4" ht="12.75" customHeight="1" thickBot="1" x14ac:dyDescent="0.25">
      <c r="A13" s="740" t="s">
        <v>377</v>
      </c>
      <c r="B13" s="741"/>
      <c r="C13" s="371">
        <f>SUM(C12)</f>
        <v>3500000</v>
      </c>
    </row>
    <row r="14" spans="1:4" ht="32.25" customHeight="1" thickBot="1" x14ac:dyDescent="0.25">
      <c r="A14" s="746" t="s">
        <v>23</v>
      </c>
      <c r="B14" s="747"/>
      <c r="C14" s="51">
        <f>SUM(C13,C11)</f>
        <v>4445000</v>
      </c>
    </row>
    <row r="15" spans="1:4" x14ac:dyDescent="0.2">
      <c r="A15" s="4"/>
      <c r="B15" s="4"/>
      <c r="C15" s="4"/>
    </row>
    <row r="16" spans="1:4" x14ac:dyDescent="0.2">
      <c r="A16" s="4"/>
      <c r="B16" s="4"/>
      <c r="C16" s="4"/>
    </row>
    <row r="17" spans="1:3" x14ac:dyDescent="0.2">
      <c r="A17" s="4"/>
      <c r="B17" s="4"/>
      <c r="C17" s="4"/>
    </row>
    <row r="18" spans="1:3" x14ac:dyDescent="0.2">
      <c r="A18" s="4"/>
      <c r="B18" s="4"/>
      <c r="C18" s="4"/>
    </row>
    <row r="19" spans="1:3" x14ac:dyDescent="0.2">
      <c r="A19" s="4"/>
      <c r="B19" s="4"/>
      <c r="C19" s="4"/>
    </row>
    <row r="20" spans="1:3" x14ac:dyDescent="0.2">
      <c r="A20" s="4"/>
      <c r="B20" s="4"/>
      <c r="C20" s="4"/>
    </row>
    <row r="21" spans="1:3" x14ac:dyDescent="0.2">
      <c r="A21" s="4"/>
      <c r="B21" s="4"/>
      <c r="C21" s="4"/>
    </row>
    <row r="22" spans="1:3" x14ac:dyDescent="0.2">
      <c r="A22" s="4"/>
      <c r="B22" s="4"/>
      <c r="C22" s="4"/>
    </row>
    <row r="23" spans="1:3" x14ac:dyDescent="0.2">
      <c r="A23" s="4"/>
      <c r="B23" s="4"/>
      <c r="C23" s="4"/>
    </row>
    <row r="24" spans="1:3" x14ac:dyDescent="0.2">
      <c r="A24" s="4"/>
      <c r="B24" s="4"/>
      <c r="C24" s="4"/>
    </row>
    <row r="25" spans="1:3" x14ac:dyDescent="0.2">
      <c r="A25" s="4"/>
      <c r="B25" s="4"/>
      <c r="C25" s="4"/>
    </row>
    <row r="26" spans="1:3" x14ac:dyDescent="0.2">
      <c r="A26" s="4"/>
      <c r="B26" s="4"/>
      <c r="C26" s="4"/>
    </row>
    <row r="27" spans="1:3" x14ac:dyDescent="0.2">
      <c r="A27" s="4"/>
      <c r="B27" s="4"/>
      <c r="C27" s="4"/>
    </row>
    <row r="28" spans="1:3" x14ac:dyDescent="0.2">
      <c r="A28" s="4"/>
      <c r="B28" s="4"/>
      <c r="C28" s="4"/>
    </row>
    <row r="29" spans="1:3" x14ac:dyDescent="0.2">
      <c r="A29" s="4"/>
      <c r="B29" s="4"/>
      <c r="C29" s="4"/>
    </row>
    <row r="30" spans="1:3" x14ac:dyDescent="0.2">
      <c r="A30" s="4"/>
      <c r="B30" s="4"/>
      <c r="C30" s="4"/>
    </row>
    <row r="31" spans="1:3" x14ac:dyDescent="0.2">
      <c r="A31" s="4"/>
      <c r="B31" s="4"/>
      <c r="C31" s="4"/>
    </row>
    <row r="32" spans="1:3" x14ac:dyDescent="0.2">
      <c r="A32" s="4"/>
      <c r="B32" s="4"/>
      <c r="C32" s="4"/>
    </row>
    <row r="33" spans="1:3" x14ac:dyDescent="0.2">
      <c r="A33" s="4"/>
      <c r="B33" s="4"/>
      <c r="C33" s="4"/>
    </row>
    <row r="34" spans="1:3" x14ac:dyDescent="0.2">
      <c r="A34" s="4"/>
      <c r="B34" s="4"/>
      <c r="C34" s="4"/>
    </row>
  </sheetData>
  <mergeCells count="8">
    <mergeCell ref="A13:B13"/>
    <mergeCell ref="A6:B6"/>
    <mergeCell ref="A1:B1"/>
    <mergeCell ref="A14:B14"/>
    <mergeCell ref="A7:B7"/>
    <mergeCell ref="A9:B9"/>
    <mergeCell ref="A5:B5"/>
    <mergeCell ref="A11:B11"/>
  </mergeCells>
  <phoneticPr fontId="7" type="noConversion"/>
  <printOptions horizontalCentered="1"/>
  <pageMargins left="0.78749999999999998" right="0.78749999999999998" top="0.98402777777777783" bottom="0.98402777777777795" header="0.51180555555555562" footer="0.51180555555555562"/>
  <pageSetup paperSize="9" scale="81" firstPageNumber="0" orientation="landscape" horizontalDpi="300" verticalDpi="300" r:id="rId1"/>
  <headerFooter alignWithMargins="0">
    <oddFooter>&amp;L&amp;F&amp;CSzennyvíz gyűjtése, tiszítása, elhelyezése&amp;R&amp;A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5" workbookViewId="0">
      <selection activeCell="F30" sqref="F30"/>
    </sheetView>
  </sheetViews>
  <sheetFormatPr defaultRowHeight="12.75" customHeight="1" x14ac:dyDescent="0.2"/>
  <cols>
    <col min="1" max="1" width="11.85546875" customWidth="1"/>
    <col min="2" max="2" width="66.28515625" customWidth="1"/>
    <col min="3" max="3" width="15.140625" customWidth="1"/>
    <col min="4" max="4" width="13.7109375" bestFit="1" customWidth="1"/>
    <col min="5" max="5" width="9.5703125" bestFit="1" customWidth="1"/>
    <col min="7" max="8" width="16.28515625" style="642" customWidth="1"/>
  </cols>
  <sheetData>
    <row r="1" spans="1:4" ht="47.25" customHeight="1" thickBot="1" x14ac:dyDescent="0.25">
      <c r="A1" s="778" t="s">
        <v>141</v>
      </c>
      <c r="B1" s="779"/>
      <c r="C1" s="15" t="s">
        <v>547</v>
      </c>
    </row>
    <row r="2" spans="1:4" ht="12.75" customHeight="1" thickBot="1" x14ac:dyDescent="0.25">
      <c r="A2" s="62">
        <v>511215</v>
      </c>
      <c r="B2" s="88" t="s">
        <v>150</v>
      </c>
      <c r="C2" s="75">
        <v>2160000</v>
      </c>
    </row>
    <row r="3" spans="1:4" ht="12.75" customHeight="1" thickBot="1" x14ac:dyDescent="0.25">
      <c r="A3" s="780" t="s">
        <v>460</v>
      </c>
      <c r="B3" s="1060"/>
      <c r="C3" s="538">
        <f>SUM(C2:C2)</f>
        <v>2160000</v>
      </c>
    </row>
    <row r="4" spans="1:4" ht="12.75" customHeight="1" thickBot="1" x14ac:dyDescent="0.25">
      <c r="A4" s="90">
        <v>53121</v>
      </c>
      <c r="B4" s="81" t="s">
        <v>397</v>
      </c>
      <c r="C4" s="539">
        <v>583000</v>
      </c>
      <c r="D4" s="224"/>
    </row>
    <row r="5" spans="1:4" ht="12.75" customHeight="1" thickBot="1" x14ac:dyDescent="0.25">
      <c r="A5" s="1061" t="s">
        <v>461</v>
      </c>
      <c r="B5" s="1062"/>
      <c r="C5" s="447">
        <f>SUM(C4:C4)</f>
        <v>583000</v>
      </c>
    </row>
    <row r="6" spans="1:4" ht="12.75" customHeight="1" x14ac:dyDescent="0.2">
      <c r="A6" s="62">
        <v>5432</v>
      </c>
      <c r="B6" s="81" t="s">
        <v>526</v>
      </c>
      <c r="C6" s="93">
        <v>42000</v>
      </c>
    </row>
    <row r="7" spans="1:4" ht="12.75" customHeight="1" x14ac:dyDescent="0.2">
      <c r="A7" s="62">
        <v>54413</v>
      </c>
      <c r="B7" s="81" t="s">
        <v>76</v>
      </c>
      <c r="C7" s="75">
        <v>10000</v>
      </c>
    </row>
    <row r="8" spans="1:4" ht="12.75" customHeight="1" x14ac:dyDescent="0.2">
      <c r="A8" s="62" t="s">
        <v>77</v>
      </c>
      <c r="B8" s="81" t="s">
        <v>78</v>
      </c>
      <c r="C8" s="75">
        <v>11000</v>
      </c>
    </row>
    <row r="9" spans="1:4" ht="12.75" customHeight="1" x14ac:dyDescent="0.2">
      <c r="A9" s="62">
        <v>54711</v>
      </c>
      <c r="B9" s="63" t="s">
        <v>79</v>
      </c>
      <c r="C9" s="75">
        <v>21000</v>
      </c>
    </row>
    <row r="10" spans="1:4" ht="12.75" customHeight="1" thickBot="1" x14ac:dyDescent="0.25">
      <c r="A10" s="194" t="s">
        <v>410</v>
      </c>
      <c r="B10" s="82" t="s">
        <v>516</v>
      </c>
      <c r="C10" s="94">
        <v>52000</v>
      </c>
    </row>
    <row r="11" spans="1:4" ht="12.75" customHeight="1" x14ac:dyDescent="0.2">
      <c r="A11" s="62">
        <v>54925</v>
      </c>
      <c r="B11" s="63" t="s">
        <v>527</v>
      </c>
      <c r="C11" s="75">
        <v>11000</v>
      </c>
    </row>
    <row r="12" spans="1:4" ht="12.75" customHeight="1" x14ac:dyDescent="0.2">
      <c r="A12" s="62" t="s">
        <v>412</v>
      </c>
      <c r="B12" s="63" t="s">
        <v>255</v>
      </c>
      <c r="C12" s="75">
        <v>21000</v>
      </c>
    </row>
    <row r="13" spans="1:4" ht="12.75" customHeight="1" x14ac:dyDescent="0.2">
      <c r="A13" s="62" t="s">
        <v>80</v>
      </c>
      <c r="B13" s="63" t="s">
        <v>81</v>
      </c>
      <c r="C13" s="75">
        <v>105000</v>
      </c>
    </row>
    <row r="14" spans="1:4" ht="12.75" customHeight="1" x14ac:dyDescent="0.2">
      <c r="A14" s="90" t="s">
        <v>387</v>
      </c>
      <c r="B14" s="81" t="s">
        <v>552</v>
      </c>
      <c r="C14" s="75">
        <v>1000000</v>
      </c>
    </row>
    <row r="15" spans="1:4" ht="12.75" customHeight="1" x14ac:dyDescent="0.2">
      <c r="A15" s="90" t="s">
        <v>445</v>
      </c>
      <c r="B15" s="81" t="s">
        <v>471</v>
      </c>
      <c r="C15" s="75">
        <v>525000</v>
      </c>
    </row>
    <row r="16" spans="1:4" ht="12.75" customHeight="1" x14ac:dyDescent="0.2">
      <c r="A16" s="90" t="s">
        <v>447</v>
      </c>
      <c r="B16" s="81" t="s">
        <v>82</v>
      </c>
      <c r="C16" s="75">
        <v>53000</v>
      </c>
    </row>
    <row r="17" spans="1:4" ht="12.75" customHeight="1" x14ac:dyDescent="0.2">
      <c r="A17" s="90" t="s">
        <v>418</v>
      </c>
      <c r="B17" s="63" t="s">
        <v>511</v>
      </c>
      <c r="C17" s="75">
        <v>52000</v>
      </c>
    </row>
    <row r="18" spans="1:4" ht="12.75" customHeight="1" x14ac:dyDescent="0.2">
      <c r="A18" s="90">
        <v>552296</v>
      </c>
      <c r="B18" s="63" t="s">
        <v>478</v>
      </c>
      <c r="C18" s="75">
        <v>5000</v>
      </c>
    </row>
    <row r="19" spans="1:4" ht="12.75" customHeight="1" thickBot="1" x14ac:dyDescent="0.25">
      <c r="A19" s="91">
        <v>561211</v>
      </c>
      <c r="B19" s="82" t="s">
        <v>482</v>
      </c>
      <c r="C19" s="94">
        <f>SUM(C6+C7+C8+C9+C10+C11+C12+C13+C14+C15+C16+C17+C18+C20)*0.27</f>
        <v>516510.00000000006</v>
      </c>
      <c r="D19" s="224"/>
    </row>
    <row r="20" spans="1:4" ht="12.75" customHeight="1" x14ac:dyDescent="0.2">
      <c r="A20" s="90" t="s">
        <v>268</v>
      </c>
      <c r="B20" s="63" t="s">
        <v>483</v>
      </c>
      <c r="C20" s="75">
        <v>5000</v>
      </c>
    </row>
    <row r="21" spans="1:4" ht="12.75" customHeight="1" thickBot="1" x14ac:dyDescent="0.25">
      <c r="A21" s="90">
        <v>57211</v>
      </c>
      <c r="B21" s="196" t="s">
        <v>46</v>
      </c>
      <c r="C21" s="94">
        <v>16000</v>
      </c>
      <c r="D21" s="224"/>
    </row>
    <row r="22" spans="1:4" ht="12.75" customHeight="1" thickBot="1" x14ac:dyDescent="0.25">
      <c r="A22" s="1063" t="s">
        <v>486</v>
      </c>
      <c r="B22" s="1064"/>
      <c r="C22" s="394">
        <f>SUM(C6:C21)</f>
        <v>2445510</v>
      </c>
    </row>
    <row r="23" spans="1:4" ht="12.75" customHeight="1" thickBot="1" x14ac:dyDescent="0.25">
      <c r="A23" s="1058" t="s">
        <v>509</v>
      </c>
      <c r="B23" s="1059"/>
      <c r="C23" s="534">
        <f>SUM(C22,C5,C3)</f>
        <v>5188510</v>
      </c>
      <c r="D23" s="548"/>
    </row>
    <row r="24" spans="1:4" ht="12.75" customHeight="1" x14ac:dyDescent="0.2">
      <c r="A24" s="42" t="s">
        <v>148</v>
      </c>
      <c r="B24" s="528" t="s">
        <v>165</v>
      </c>
      <c r="C24" s="535">
        <v>45673061</v>
      </c>
      <c r="D24" s="549"/>
    </row>
    <row r="25" spans="1:4" ht="12.75" customHeight="1" x14ac:dyDescent="0.2">
      <c r="A25" s="148"/>
      <c r="B25" s="529" t="s">
        <v>553</v>
      </c>
      <c r="C25" s="117">
        <v>1000000</v>
      </c>
      <c r="D25" s="549"/>
    </row>
    <row r="26" spans="1:4" ht="12.75" customHeight="1" x14ac:dyDescent="0.2">
      <c r="A26" s="148" t="s">
        <v>148</v>
      </c>
      <c r="B26" s="529" t="s">
        <v>167</v>
      </c>
      <c r="C26" s="117">
        <v>3704000</v>
      </c>
      <c r="D26" s="549"/>
    </row>
    <row r="27" spans="1:4" ht="12.75" customHeight="1" thickBot="1" x14ac:dyDescent="0.25">
      <c r="A27" s="43" t="s">
        <v>148</v>
      </c>
      <c r="B27" s="530" t="s">
        <v>169</v>
      </c>
      <c r="C27" s="536">
        <v>9343000</v>
      </c>
      <c r="D27" s="550"/>
    </row>
    <row r="28" spans="1:4" ht="12.75" customHeight="1" x14ac:dyDescent="0.2">
      <c r="A28" s="531" t="s">
        <v>149</v>
      </c>
      <c r="B28" s="529" t="s">
        <v>166</v>
      </c>
      <c r="C28" s="117">
        <f>SUM(C24)*0.27</f>
        <v>12331726.470000001</v>
      </c>
      <c r="D28" s="549"/>
    </row>
    <row r="29" spans="1:4" ht="12.75" customHeight="1" x14ac:dyDescent="0.2">
      <c r="A29" s="532"/>
      <c r="B29" s="529" t="s">
        <v>554</v>
      </c>
      <c r="C29" s="117">
        <f>SUM(C25)*0.27</f>
        <v>270000</v>
      </c>
      <c r="D29" s="549"/>
    </row>
    <row r="30" spans="1:4" ht="12.75" customHeight="1" x14ac:dyDescent="0.2">
      <c r="A30" s="532" t="s">
        <v>149</v>
      </c>
      <c r="B30" s="529" t="s">
        <v>168</v>
      </c>
      <c r="C30" s="117">
        <f>SUM(C26)*0.27</f>
        <v>1000080.0000000001</v>
      </c>
    </row>
    <row r="31" spans="1:4" ht="12.75" customHeight="1" thickBot="1" x14ac:dyDescent="0.25">
      <c r="A31" s="533" t="s">
        <v>149</v>
      </c>
      <c r="B31" s="530" t="s">
        <v>170</v>
      </c>
      <c r="C31" s="117">
        <f>SUM(C27)*0.27</f>
        <v>2522610</v>
      </c>
    </row>
    <row r="32" spans="1:4" ht="12.75" customHeight="1" thickBot="1" x14ac:dyDescent="0.25">
      <c r="A32" s="1056" t="s">
        <v>507</v>
      </c>
      <c r="B32" s="1057"/>
      <c r="C32" s="537">
        <f>SUM(C24:C31)</f>
        <v>75844477.469999999</v>
      </c>
    </row>
    <row r="33" spans="1:8" s="5" customFormat="1" ht="27" customHeight="1" thickBot="1" x14ac:dyDescent="0.25">
      <c r="A33" s="1065" t="s">
        <v>530</v>
      </c>
      <c r="B33" s="1066"/>
      <c r="C33" s="121">
        <f>C32+C23</f>
        <v>81032987.469999999</v>
      </c>
      <c r="G33" s="644"/>
      <c r="H33" s="644"/>
    </row>
    <row r="34" spans="1:8" ht="12.75" customHeight="1" thickBot="1" x14ac:dyDescent="0.25">
      <c r="C34" s="2"/>
    </row>
    <row r="35" spans="1:8" ht="35.25" customHeight="1" thickBot="1" x14ac:dyDescent="0.25">
      <c r="A35" s="786" t="s">
        <v>141</v>
      </c>
      <c r="B35" s="787"/>
      <c r="C35" s="13" t="s">
        <v>547</v>
      </c>
    </row>
    <row r="36" spans="1:8" ht="12.75" customHeight="1" x14ac:dyDescent="0.2">
      <c r="A36" s="42" t="s">
        <v>202</v>
      </c>
      <c r="B36" s="39" t="s">
        <v>555</v>
      </c>
      <c r="C36" s="501">
        <v>29038000</v>
      </c>
    </row>
    <row r="37" spans="1:8" ht="12.75" customHeight="1" x14ac:dyDescent="0.2">
      <c r="A37" s="148"/>
      <c r="B37" s="580" t="s">
        <v>555</v>
      </c>
      <c r="C37" s="223">
        <v>3704000</v>
      </c>
    </row>
    <row r="38" spans="1:8" ht="12.75" customHeight="1" x14ac:dyDescent="0.2">
      <c r="A38" s="148"/>
      <c r="B38" s="580" t="s">
        <v>555</v>
      </c>
      <c r="C38" s="223">
        <v>9343000</v>
      </c>
    </row>
    <row r="39" spans="1:8" ht="12.75" customHeight="1" x14ac:dyDescent="0.2">
      <c r="A39" s="148"/>
      <c r="B39" s="580" t="s">
        <v>579</v>
      </c>
      <c r="C39" s="223">
        <v>300000</v>
      </c>
    </row>
    <row r="40" spans="1:8" ht="12.75" customHeight="1" thickBot="1" x14ac:dyDescent="0.25">
      <c r="A40" s="43" t="s">
        <v>205</v>
      </c>
      <c r="B40" s="40" t="s">
        <v>208</v>
      </c>
      <c r="C40" s="223">
        <v>10000</v>
      </c>
    </row>
    <row r="41" spans="1:8" ht="12.75" customHeight="1" thickBot="1" x14ac:dyDescent="0.25">
      <c r="A41" s="504" t="s">
        <v>211</v>
      </c>
      <c r="B41" s="44" t="s">
        <v>212</v>
      </c>
      <c r="C41" s="502">
        <v>250000</v>
      </c>
    </row>
    <row r="42" spans="1:8" ht="12.75" customHeight="1" thickBot="1" x14ac:dyDescent="0.25">
      <c r="A42" s="1063" t="s">
        <v>161</v>
      </c>
      <c r="B42" s="1069"/>
      <c r="C42" s="505">
        <f>SUM(C36:C41)</f>
        <v>42645000</v>
      </c>
    </row>
    <row r="43" spans="1:8" ht="15.75" customHeight="1" thickBot="1" x14ac:dyDescent="0.25">
      <c r="A43" s="1067" t="s">
        <v>508</v>
      </c>
      <c r="B43" s="1068"/>
      <c r="C43" s="527">
        <f t="shared" ref="C43:C44" si="0">SUM(C42)</f>
        <v>42645000</v>
      </c>
    </row>
    <row r="44" spans="1:8" s="5" customFormat="1" ht="32.25" customHeight="1" thickBot="1" x14ac:dyDescent="0.25">
      <c r="A44" s="802" t="s">
        <v>209</v>
      </c>
      <c r="B44" s="803"/>
      <c r="C44" s="503">
        <f t="shared" si="0"/>
        <v>42645000</v>
      </c>
      <c r="G44" s="644"/>
      <c r="H44" s="644"/>
    </row>
  </sheetData>
  <mergeCells count="11">
    <mergeCell ref="A33:B33"/>
    <mergeCell ref="A44:B44"/>
    <mergeCell ref="A35:B35"/>
    <mergeCell ref="A43:B43"/>
    <mergeCell ref="A42:B42"/>
    <mergeCell ref="A32:B32"/>
    <mergeCell ref="A23:B23"/>
    <mergeCell ref="A1:B1"/>
    <mergeCell ref="A3:B3"/>
    <mergeCell ref="A5:B5"/>
    <mergeCell ref="A22:B22"/>
  </mergeCells>
  <phoneticPr fontId="7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6" orientation="landscape" r:id="rId1"/>
  <headerFooter alignWithMargins="0">
    <oddFooter>&amp;L&amp;F&amp;CKözművelődési intézmények, közösségi színterek működtetése
&amp;R&amp;A</oddFooter>
  </headerFooter>
  <rowBreaks count="1" manualBreakCount="1">
    <brk id="22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7"/>
  </sheetPr>
  <dimension ref="A1:H42"/>
  <sheetViews>
    <sheetView zoomScaleNormal="75" zoomScaleSheetLayoutView="100" workbookViewId="0">
      <selection activeCell="B2" sqref="B2"/>
    </sheetView>
  </sheetViews>
  <sheetFormatPr defaultRowHeight="12.75" x14ac:dyDescent="0.2"/>
  <cols>
    <col min="1" max="1" width="12.85546875" customWidth="1"/>
    <col min="2" max="2" width="70.28515625" customWidth="1"/>
    <col min="3" max="3" width="14.42578125" customWidth="1"/>
    <col min="4" max="8" width="9.140625" style="4"/>
  </cols>
  <sheetData>
    <row r="1" spans="1:3" ht="75.75" customHeight="1" thickBot="1" x14ac:dyDescent="0.25">
      <c r="A1" s="758" t="s">
        <v>26</v>
      </c>
      <c r="B1" s="759"/>
      <c r="C1" s="28" t="s">
        <v>546</v>
      </c>
    </row>
    <row r="2" spans="1:3" x14ac:dyDescent="0.2">
      <c r="A2" s="69" t="s">
        <v>383</v>
      </c>
      <c r="B2" s="63" t="s">
        <v>384</v>
      </c>
      <c r="C2" s="70">
        <v>0</v>
      </c>
    </row>
    <row r="3" spans="1:3" ht="15" customHeight="1" thickBot="1" x14ac:dyDescent="0.25">
      <c r="A3" s="69" t="s">
        <v>381</v>
      </c>
      <c r="B3" s="63" t="s">
        <v>482</v>
      </c>
      <c r="C3" s="70">
        <f>SUM(C2)*0.27</f>
        <v>0</v>
      </c>
    </row>
    <row r="4" spans="1:3" ht="22.5" customHeight="1" thickBot="1" x14ac:dyDescent="0.25">
      <c r="A4" s="760" t="s">
        <v>486</v>
      </c>
      <c r="B4" s="761"/>
      <c r="C4" s="372">
        <f>SUM(C2:C3)</f>
        <v>0</v>
      </c>
    </row>
    <row r="5" spans="1:3" ht="18" customHeight="1" thickBot="1" x14ac:dyDescent="0.25">
      <c r="A5" s="762" t="s">
        <v>509</v>
      </c>
      <c r="B5" s="763"/>
      <c r="C5" s="567">
        <f>SUM(C4)</f>
        <v>0</v>
      </c>
    </row>
    <row r="6" spans="1:3" s="5" customFormat="1" ht="35.85" customHeight="1" thickBot="1" x14ac:dyDescent="0.25">
      <c r="A6" s="748" t="s">
        <v>134</v>
      </c>
      <c r="B6" s="749"/>
      <c r="C6" s="569">
        <f>SUM(C5)</f>
        <v>0</v>
      </c>
    </row>
    <row r="7" spans="1:3" ht="59.65" customHeight="1" thickBot="1" x14ac:dyDescent="0.25">
      <c r="A7" s="26"/>
      <c r="B7" s="26"/>
      <c r="C7" s="26"/>
    </row>
    <row r="8" spans="1:3" ht="44.25" customHeight="1" thickBot="1" x14ac:dyDescent="0.25">
      <c r="A8" s="764" t="s">
        <v>26</v>
      </c>
      <c r="B8" s="765"/>
      <c r="C8" s="29" t="s">
        <v>546</v>
      </c>
    </row>
    <row r="9" spans="1:3" ht="18.95" customHeight="1" thickBot="1" x14ac:dyDescent="0.25">
      <c r="A9" s="65" t="s">
        <v>202</v>
      </c>
      <c r="B9" s="66" t="s">
        <v>203</v>
      </c>
      <c r="C9" s="67">
        <f>C4</f>
        <v>0</v>
      </c>
    </row>
    <row r="10" spans="1:3" ht="19.5" customHeight="1" thickBot="1" x14ac:dyDescent="0.25">
      <c r="A10" s="766" t="s">
        <v>204</v>
      </c>
      <c r="B10" s="767"/>
      <c r="C10" s="373">
        <f t="shared" ref="C10:C11" si="0">SUM(C9)</f>
        <v>0</v>
      </c>
    </row>
    <row r="11" spans="1:3" ht="17.25" customHeight="1" thickBot="1" x14ac:dyDescent="0.25">
      <c r="A11" s="754" t="s">
        <v>508</v>
      </c>
      <c r="B11" s="755"/>
      <c r="C11" s="68">
        <f t="shared" si="0"/>
        <v>0</v>
      </c>
    </row>
    <row r="12" spans="1:3" s="5" customFormat="1" ht="33" customHeight="1" thickBot="1" x14ac:dyDescent="0.25">
      <c r="A12" s="756" t="s">
        <v>25</v>
      </c>
      <c r="B12" s="757"/>
      <c r="C12" s="570">
        <f>SUM(C11)</f>
        <v>0</v>
      </c>
    </row>
    <row r="13" spans="1:3" ht="15" x14ac:dyDescent="0.2">
      <c r="A13" s="30"/>
      <c r="B13" s="30"/>
      <c r="C13" s="30"/>
    </row>
    <row r="14" spans="1:3" x14ac:dyDescent="0.2">
      <c r="A14" s="4"/>
      <c r="B14" s="4"/>
      <c r="C14" s="4"/>
    </row>
    <row r="15" spans="1:3" x14ac:dyDescent="0.2">
      <c r="A15" s="4"/>
      <c r="B15" s="4"/>
      <c r="C15" s="4"/>
    </row>
    <row r="16" spans="1:3" x14ac:dyDescent="0.2">
      <c r="A16" s="4"/>
      <c r="B16" s="4"/>
      <c r="C16" s="4"/>
    </row>
    <row r="17" spans="1:3" x14ac:dyDescent="0.2">
      <c r="A17" s="4"/>
      <c r="B17" s="4"/>
      <c r="C17" s="4"/>
    </row>
    <row r="18" spans="1:3" x14ac:dyDescent="0.2">
      <c r="A18" s="4"/>
      <c r="B18" s="4"/>
      <c r="C18" s="4"/>
    </row>
    <row r="19" spans="1:3" x14ac:dyDescent="0.2">
      <c r="A19" s="4"/>
      <c r="B19" s="4"/>
      <c r="C19" s="4"/>
    </row>
    <row r="20" spans="1:3" x14ac:dyDescent="0.2">
      <c r="A20" s="4"/>
      <c r="B20" s="4"/>
      <c r="C20" s="4"/>
    </row>
    <row r="21" spans="1:3" x14ac:dyDescent="0.2">
      <c r="A21" s="4"/>
      <c r="B21" s="4"/>
      <c r="C21" s="4"/>
    </row>
    <row r="22" spans="1:3" x14ac:dyDescent="0.2">
      <c r="A22" s="4"/>
      <c r="B22" s="4"/>
      <c r="C22" s="4"/>
    </row>
    <row r="23" spans="1:3" x14ac:dyDescent="0.2">
      <c r="A23" s="4"/>
      <c r="B23" s="4"/>
      <c r="C23" s="4"/>
    </row>
    <row r="24" spans="1:3" x14ac:dyDescent="0.2">
      <c r="A24" s="4"/>
      <c r="B24" s="4"/>
      <c r="C24" s="4"/>
    </row>
    <row r="25" spans="1:3" x14ac:dyDescent="0.2">
      <c r="A25" s="4"/>
      <c r="B25" s="4"/>
      <c r="C25" s="4"/>
    </row>
    <row r="26" spans="1:3" x14ac:dyDescent="0.2">
      <c r="A26" s="4"/>
      <c r="B26" s="4"/>
      <c r="C26" s="4"/>
    </row>
    <row r="27" spans="1:3" x14ac:dyDescent="0.2">
      <c r="A27" s="4"/>
      <c r="B27" s="4"/>
      <c r="C27" s="4"/>
    </row>
    <row r="28" spans="1:3" x14ac:dyDescent="0.2">
      <c r="A28" s="4"/>
      <c r="B28" s="4"/>
      <c r="C28" s="4"/>
    </row>
    <row r="29" spans="1:3" x14ac:dyDescent="0.2">
      <c r="A29" s="4"/>
      <c r="B29" s="4"/>
      <c r="C29" s="4"/>
    </row>
    <row r="30" spans="1:3" x14ac:dyDescent="0.2">
      <c r="A30" s="4"/>
      <c r="B30" s="4"/>
      <c r="C30" s="4"/>
    </row>
    <row r="31" spans="1:3" x14ac:dyDescent="0.2">
      <c r="A31" s="4"/>
      <c r="B31" s="4"/>
      <c r="C31" s="4"/>
    </row>
    <row r="32" spans="1:3" x14ac:dyDescent="0.2">
      <c r="A32" s="4"/>
      <c r="B32" s="4"/>
      <c r="C32" s="4"/>
    </row>
    <row r="33" spans="1:3" x14ac:dyDescent="0.2">
      <c r="A33" s="4"/>
      <c r="B33" s="4"/>
      <c r="C33" s="4"/>
    </row>
    <row r="34" spans="1:3" x14ac:dyDescent="0.2">
      <c r="A34" s="4"/>
      <c r="B34" s="4"/>
      <c r="C34" s="4"/>
    </row>
    <row r="35" spans="1:3" x14ac:dyDescent="0.2">
      <c r="A35" s="4"/>
      <c r="B35" s="4"/>
      <c r="C35" s="4"/>
    </row>
    <row r="36" spans="1:3" x14ac:dyDescent="0.2">
      <c r="A36" s="4"/>
      <c r="B36" s="4"/>
      <c r="C36" s="4"/>
    </row>
    <row r="37" spans="1:3" x14ac:dyDescent="0.2">
      <c r="A37" s="4"/>
      <c r="B37" s="4"/>
      <c r="C37" s="4"/>
    </row>
    <row r="38" spans="1:3" x14ac:dyDescent="0.2">
      <c r="A38" s="4"/>
      <c r="B38" s="4"/>
      <c r="C38" s="4"/>
    </row>
    <row r="39" spans="1:3" x14ac:dyDescent="0.2">
      <c r="A39" s="4"/>
      <c r="B39" s="4"/>
      <c r="C39" s="4"/>
    </row>
    <row r="40" spans="1:3" x14ac:dyDescent="0.2">
      <c r="A40" s="4"/>
      <c r="B40" s="4"/>
      <c r="C40" s="4"/>
    </row>
    <row r="41" spans="1:3" x14ac:dyDescent="0.2">
      <c r="A41" s="4"/>
      <c r="B41" s="4"/>
      <c r="C41" s="4"/>
    </row>
    <row r="42" spans="1:3" x14ac:dyDescent="0.2">
      <c r="A42" s="4"/>
      <c r="B42" s="4"/>
      <c r="C42" s="4"/>
    </row>
  </sheetData>
  <mergeCells count="8">
    <mergeCell ref="A11:B11"/>
    <mergeCell ref="A12:B12"/>
    <mergeCell ref="A1:B1"/>
    <mergeCell ref="A4:B4"/>
    <mergeCell ref="A5:B5"/>
    <mergeCell ref="A6:B6"/>
    <mergeCell ref="A8:B8"/>
    <mergeCell ref="A10:B10"/>
  </mergeCells>
  <phoneticPr fontId="7" type="noConversion"/>
  <printOptions horizontalCentered="1"/>
  <pageMargins left="0.78749999999999998" right="0.78749999999999998" top="0.98402777777777783" bottom="0.98402777777777795" header="0.51180555555555562" footer="0.51180555555555562"/>
  <pageSetup paperSize="9" scale="85" firstPageNumber="0" orientation="landscape" horizontalDpi="300" verticalDpi="300" r:id="rId1"/>
  <headerFooter alignWithMargins="0">
    <oddFooter>&amp;L&amp;F&amp;CTelepülési hulladékok vegyes begyűjtése&amp;R&amp;A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7"/>
  </sheetPr>
  <dimension ref="A1:I23"/>
  <sheetViews>
    <sheetView zoomScaleNormal="75" zoomScaleSheetLayoutView="100" workbookViewId="0">
      <selection activeCell="C7" sqref="C7"/>
    </sheetView>
  </sheetViews>
  <sheetFormatPr defaultRowHeight="12.75" x14ac:dyDescent="0.2"/>
  <cols>
    <col min="1" max="1" width="13.140625" customWidth="1"/>
    <col min="2" max="2" width="69.85546875" customWidth="1"/>
    <col min="3" max="3" width="15.42578125" customWidth="1"/>
    <col min="4" max="9" width="9.140625" style="4"/>
  </cols>
  <sheetData>
    <row r="1" spans="1:3" ht="45.75" customHeight="1" thickBot="1" x14ac:dyDescent="0.25">
      <c r="A1" s="768" t="s">
        <v>27</v>
      </c>
      <c r="B1" s="769"/>
      <c r="C1" s="15" t="s">
        <v>546</v>
      </c>
    </row>
    <row r="2" spans="1:3" x14ac:dyDescent="0.2">
      <c r="A2" s="56" t="s">
        <v>382</v>
      </c>
      <c r="B2" s="71" t="s">
        <v>386</v>
      </c>
      <c r="C2" s="624">
        <v>45000</v>
      </c>
    </row>
    <row r="3" spans="1:3" x14ac:dyDescent="0.2">
      <c r="A3" s="56" t="s">
        <v>387</v>
      </c>
      <c r="B3" s="71" t="s">
        <v>388</v>
      </c>
      <c r="C3" s="625">
        <v>60000</v>
      </c>
    </row>
    <row r="4" spans="1:3" x14ac:dyDescent="0.2">
      <c r="A4" s="56" t="s">
        <v>389</v>
      </c>
      <c r="B4" s="71" t="s">
        <v>390</v>
      </c>
      <c r="C4" s="625">
        <v>150000</v>
      </c>
    </row>
    <row r="5" spans="1:3" ht="12.75" customHeight="1" thickBot="1" x14ac:dyDescent="0.25">
      <c r="A5" s="56" t="s">
        <v>381</v>
      </c>
      <c r="B5" s="71" t="s">
        <v>482</v>
      </c>
      <c r="C5" s="626">
        <f>SUM(C2:C4)*0.27</f>
        <v>68850</v>
      </c>
    </row>
    <row r="6" spans="1:3" ht="20.85" customHeight="1" thickBot="1" x14ac:dyDescent="0.25">
      <c r="A6" s="770" t="s">
        <v>512</v>
      </c>
      <c r="B6" s="771"/>
      <c r="C6" s="374">
        <f>SUM(C2:C5)</f>
        <v>323850</v>
      </c>
    </row>
    <row r="7" spans="1:3" ht="20.25" customHeight="1" thickBot="1" x14ac:dyDescent="0.25">
      <c r="A7" s="772" t="s">
        <v>509</v>
      </c>
      <c r="B7" s="773"/>
      <c r="C7" s="568">
        <f t="shared" ref="C7:C8" si="0">SUM(C6)</f>
        <v>323850</v>
      </c>
    </row>
    <row r="8" spans="1:3" ht="39" customHeight="1" thickBot="1" x14ac:dyDescent="0.25">
      <c r="A8" s="748" t="s">
        <v>134</v>
      </c>
      <c r="B8" s="749"/>
      <c r="C8" s="203">
        <f t="shared" si="0"/>
        <v>323850</v>
      </c>
    </row>
    <row r="9" spans="1:3" ht="19.899999999999999" customHeight="1" x14ac:dyDescent="0.2">
      <c r="A9" s="12"/>
      <c r="B9" s="12"/>
      <c r="C9" s="12"/>
    </row>
    <row r="10" spans="1:3" x14ac:dyDescent="0.2">
      <c r="A10" s="4"/>
      <c r="B10" s="4"/>
      <c r="C10" s="4"/>
    </row>
    <row r="11" spans="1:3" x14ac:dyDescent="0.2">
      <c r="A11" s="4"/>
      <c r="B11" s="4"/>
      <c r="C11" s="4"/>
    </row>
    <row r="12" spans="1:3" x14ac:dyDescent="0.2">
      <c r="A12" s="4"/>
      <c r="B12" s="4"/>
      <c r="C12" s="4"/>
    </row>
    <row r="13" spans="1:3" x14ac:dyDescent="0.2">
      <c r="A13" s="4"/>
      <c r="B13" s="4"/>
      <c r="C13" s="4"/>
    </row>
    <row r="14" spans="1:3" x14ac:dyDescent="0.2">
      <c r="A14" s="4"/>
      <c r="B14" s="4"/>
      <c r="C14" s="4"/>
    </row>
    <row r="15" spans="1:3" x14ac:dyDescent="0.2">
      <c r="A15" s="4"/>
      <c r="B15" s="4"/>
      <c r="C15" s="4"/>
    </row>
    <row r="16" spans="1:3" x14ac:dyDescent="0.2">
      <c r="A16" s="4"/>
      <c r="B16" s="4"/>
      <c r="C16" s="4"/>
    </row>
    <row r="17" spans="1:3" x14ac:dyDescent="0.2">
      <c r="A17" s="4"/>
      <c r="B17" s="4"/>
      <c r="C17" s="4"/>
    </row>
    <row r="18" spans="1:3" x14ac:dyDescent="0.2">
      <c r="A18" s="4"/>
      <c r="B18" s="4"/>
      <c r="C18" s="4"/>
    </row>
    <row r="19" spans="1:3" x14ac:dyDescent="0.2">
      <c r="A19" s="4"/>
      <c r="B19" s="4"/>
      <c r="C19" s="4"/>
    </row>
    <row r="20" spans="1:3" x14ac:dyDescent="0.2">
      <c r="A20" s="4"/>
      <c r="B20" s="4"/>
      <c r="C20" s="4"/>
    </row>
    <row r="21" spans="1:3" x14ac:dyDescent="0.2">
      <c r="A21" s="4"/>
      <c r="B21" s="4"/>
      <c r="C21" s="4"/>
    </row>
    <row r="22" spans="1:3" x14ac:dyDescent="0.2">
      <c r="A22" s="4"/>
      <c r="B22" s="4"/>
      <c r="C22" s="4"/>
    </row>
    <row r="23" spans="1:3" x14ac:dyDescent="0.2">
      <c r="A23" s="4"/>
      <c r="B23" s="4"/>
      <c r="C23" s="4"/>
    </row>
  </sheetData>
  <mergeCells count="4">
    <mergeCell ref="A8:B8"/>
    <mergeCell ref="A1:B1"/>
    <mergeCell ref="A6:B6"/>
    <mergeCell ref="A7:B7"/>
  </mergeCells>
  <phoneticPr fontId="7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0" firstPageNumber="0" orientation="landscape" cellComments="asDisplayed" horizontalDpi="300" verticalDpi="300" r:id="rId1"/>
  <headerFooter alignWithMargins="0">
    <oddFooter>&amp;L&amp;F&amp;CKözutak, hidak üzemeltetése&amp;R&amp;A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D40"/>
  <sheetViews>
    <sheetView zoomScaleSheetLayoutView="100" workbookViewId="0">
      <selection activeCell="F31" sqref="F31"/>
    </sheetView>
  </sheetViews>
  <sheetFormatPr defaultRowHeight="12.75" x14ac:dyDescent="0.2"/>
  <cols>
    <col min="1" max="1" width="11.7109375" customWidth="1"/>
    <col min="2" max="2" width="66.28515625" customWidth="1"/>
    <col min="3" max="3" width="15.140625" customWidth="1"/>
    <col min="4" max="4" width="12.5703125" bestFit="1" customWidth="1"/>
    <col min="257" max="257" width="11.7109375" customWidth="1"/>
    <col min="258" max="258" width="66.28515625" customWidth="1"/>
    <col min="259" max="259" width="15.140625" customWidth="1"/>
    <col min="260" max="260" width="12.5703125" bestFit="1" customWidth="1"/>
    <col min="513" max="513" width="11.7109375" customWidth="1"/>
    <col min="514" max="514" width="66.28515625" customWidth="1"/>
    <col min="515" max="515" width="15.140625" customWidth="1"/>
    <col min="516" max="516" width="12.5703125" bestFit="1" customWidth="1"/>
    <col min="769" max="769" width="11.7109375" customWidth="1"/>
    <col min="770" max="770" width="66.28515625" customWidth="1"/>
    <col min="771" max="771" width="15.140625" customWidth="1"/>
    <col min="772" max="772" width="12.5703125" bestFit="1" customWidth="1"/>
    <col min="1025" max="1025" width="11.7109375" customWidth="1"/>
    <col min="1026" max="1026" width="66.28515625" customWidth="1"/>
    <col min="1027" max="1027" width="15.140625" customWidth="1"/>
    <col min="1028" max="1028" width="12.5703125" bestFit="1" customWidth="1"/>
    <col min="1281" max="1281" width="11.7109375" customWidth="1"/>
    <col min="1282" max="1282" width="66.28515625" customWidth="1"/>
    <col min="1283" max="1283" width="15.140625" customWidth="1"/>
    <col min="1284" max="1284" width="12.5703125" bestFit="1" customWidth="1"/>
    <col min="1537" max="1537" width="11.7109375" customWidth="1"/>
    <col min="1538" max="1538" width="66.28515625" customWidth="1"/>
    <col min="1539" max="1539" width="15.140625" customWidth="1"/>
    <col min="1540" max="1540" width="12.5703125" bestFit="1" customWidth="1"/>
    <col min="1793" max="1793" width="11.7109375" customWidth="1"/>
    <col min="1794" max="1794" width="66.28515625" customWidth="1"/>
    <col min="1795" max="1795" width="15.140625" customWidth="1"/>
    <col min="1796" max="1796" width="12.5703125" bestFit="1" customWidth="1"/>
    <col min="2049" max="2049" width="11.7109375" customWidth="1"/>
    <col min="2050" max="2050" width="66.28515625" customWidth="1"/>
    <col min="2051" max="2051" width="15.140625" customWidth="1"/>
    <col min="2052" max="2052" width="12.5703125" bestFit="1" customWidth="1"/>
    <col min="2305" max="2305" width="11.7109375" customWidth="1"/>
    <col min="2306" max="2306" width="66.28515625" customWidth="1"/>
    <col min="2307" max="2307" width="15.140625" customWidth="1"/>
    <col min="2308" max="2308" width="12.5703125" bestFit="1" customWidth="1"/>
    <col min="2561" max="2561" width="11.7109375" customWidth="1"/>
    <col min="2562" max="2562" width="66.28515625" customWidth="1"/>
    <col min="2563" max="2563" width="15.140625" customWidth="1"/>
    <col min="2564" max="2564" width="12.5703125" bestFit="1" customWidth="1"/>
    <col min="2817" max="2817" width="11.7109375" customWidth="1"/>
    <col min="2818" max="2818" width="66.28515625" customWidth="1"/>
    <col min="2819" max="2819" width="15.140625" customWidth="1"/>
    <col min="2820" max="2820" width="12.5703125" bestFit="1" customWidth="1"/>
    <col min="3073" max="3073" width="11.7109375" customWidth="1"/>
    <col min="3074" max="3074" width="66.28515625" customWidth="1"/>
    <col min="3075" max="3075" width="15.140625" customWidth="1"/>
    <col min="3076" max="3076" width="12.5703125" bestFit="1" customWidth="1"/>
    <col min="3329" max="3329" width="11.7109375" customWidth="1"/>
    <col min="3330" max="3330" width="66.28515625" customWidth="1"/>
    <col min="3331" max="3331" width="15.140625" customWidth="1"/>
    <col min="3332" max="3332" width="12.5703125" bestFit="1" customWidth="1"/>
    <col min="3585" max="3585" width="11.7109375" customWidth="1"/>
    <col min="3586" max="3586" width="66.28515625" customWidth="1"/>
    <col min="3587" max="3587" width="15.140625" customWidth="1"/>
    <col min="3588" max="3588" width="12.5703125" bestFit="1" customWidth="1"/>
    <col min="3841" max="3841" width="11.7109375" customWidth="1"/>
    <col min="3842" max="3842" width="66.28515625" customWidth="1"/>
    <col min="3843" max="3843" width="15.140625" customWidth="1"/>
    <col min="3844" max="3844" width="12.5703125" bestFit="1" customWidth="1"/>
    <col min="4097" max="4097" width="11.7109375" customWidth="1"/>
    <col min="4098" max="4098" width="66.28515625" customWidth="1"/>
    <col min="4099" max="4099" width="15.140625" customWidth="1"/>
    <col min="4100" max="4100" width="12.5703125" bestFit="1" customWidth="1"/>
    <col min="4353" max="4353" width="11.7109375" customWidth="1"/>
    <col min="4354" max="4354" width="66.28515625" customWidth="1"/>
    <col min="4355" max="4355" width="15.140625" customWidth="1"/>
    <col min="4356" max="4356" width="12.5703125" bestFit="1" customWidth="1"/>
    <col min="4609" max="4609" width="11.7109375" customWidth="1"/>
    <col min="4610" max="4610" width="66.28515625" customWidth="1"/>
    <col min="4611" max="4611" width="15.140625" customWidth="1"/>
    <col min="4612" max="4612" width="12.5703125" bestFit="1" customWidth="1"/>
    <col min="4865" max="4865" width="11.7109375" customWidth="1"/>
    <col min="4866" max="4866" width="66.28515625" customWidth="1"/>
    <col min="4867" max="4867" width="15.140625" customWidth="1"/>
    <col min="4868" max="4868" width="12.5703125" bestFit="1" customWidth="1"/>
    <col min="5121" max="5121" width="11.7109375" customWidth="1"/>
    <col min="5122" max="5122" width="66.28515625" customWidth="1"/>
    <col min="5123" max="5123" width="15.140625" customWidth="1"/>
    <col min="5124" max="5124" width="12.5703125" bestFit="1" customWidth="1"/>
    <col min="5377" max="5377" width="11.7109375" customWidth="1"/>
    <col min="5378" max="5378" width="66.28515625" customWidth="1"/>
    <col min="5379" max="5379" width="15.140625" customWidth="1"/>
    <col min="5380" max="5380" width="12.5703125" bestFit="1" customWidth="1"/>
    <col min="5633" max="5633" width="11.7109375" customWidth="1"/>
    <col min="5634" max="5634" width="66.28515625" customWidth="1"/>
    <col min="5635" max="5635" width="15.140625" customWidth="1"/>
    <col min="5636" max="5636" width="12.5703125" bestFit="1" customWidth="1"/>
    <col min="5889" max="5889" width="11.7109375" customWidth="1"/>
    <col min="5890" max="5890" width="66.28515625" customWidth="1"/>
    <col min="5891" max="5891" width="15.140625" customWidth="1"/>
    <col min="5892" max="5892" width="12.5703125" bestFit="1" customWidth="1"/>
    <col min="6145" max="6145" width="11.7109375" customWidth="1"/>
    <col min="6146" max="6146" width="66.28515625" customWidth="1"/>
    <col min="6147" max="6147" width="15.140625" customWidth="1"/>
    <col min="6148" max="6148" width="12.5703125" bestFit="1" customWidth="1"/>
    <col min="6401" max="6401" width="11.7109375" customWidth="1"/>
    <col min="6402" max="6402" width="66.28515625" customWidth="1"/>
    <col min="6403" max="6403" width="15.140625" customWidth="1"/>
    <col min="6404" max="6404" width="12.5703125" bestFit="1" customWidth="1"/>
    <col min="6657" max="6657" width="11.7109375" customWidth="1"/>
    <col min="6658" max="6658" width="66.28515625" customWidth="1"/>
    <col min="6659" max="6659" width="15.140625" customWidth="1"/>
    <col min="6660" max="6660" width="12.5703125" bestFit="1" customWidth="1"/>
    <col min="6913" max="6913" width="11.7109375" customWidth="1"/>
    <col min="6914" max="6914" width="66.28515625" customWidth="1"/>
    <col min="6915" max="6915" width="15.140625" customWidth="1"/>
    <col min="6916" max="6916" width="12.5703125" bestFit="1" customWidth="1"/>
    <col min="7169" max="7169" width="11.7109375" customWidth="1"/>
    <col min="7170" max="7170" width="66.28515625" customWidth="1"/>
    <col min="7171" max="7171" width="15.140625" customWidth="1"/>
    <col min="7172" max="7172" width="12.5703125" bestFit="1" customWidth="1"/>
    <col min="7425" max="7425" width="11.7109375" customWidth="1"/>
    <col min="7426" max="7426" width="66.28515625" customWidth="1"/>
    <col min="7427" max="7427" width="15.140625" customWidth="1"/>
    <col min="7428" max="7428" width="12.5703125" bestFit="1" customWidth="1"/>
    <col min="7681" max="7681" width="11.7109375" customWidth="1"/>
    <col min="7682" max="7682" width="66.28515625" customWidth="1"/>
    <col min="7683" max="7683" width="15.140625" customWidth="1"/>
    <col min="7684" max="7684" width="12.5703125" bestFit="1" customWidth="1"/>
    <col min="7937" max="7937" width="11.7109375" customWidth="1"/>
    <col min="7938" max="7938" width="66.28515625" customWidth="1"/>
    <col min="7939" max="7939" width="15.140625" customWidth="1"/>
    <col min="7940" max="7940" width="12.5703125" bestFit="1" customWidth="1"/>
    <col min="8193" max="8193" width="11.7109375" customWidth="1"/>
    <col min="8194" max="8194" width="66.28515625" customWidth="1"/>
    <col min="8195" max="8195" width="15.140625" customWidth="1"/>
    <col min="8196" max="8196" width="12.5703125" bestFit="1" customWidth="1"/>
    <col min="8449" max="8449" width="11.7109375" customWidth="1"/>
    <col min="8450" max="8450" width="66.28515625" customWidth="1"/>
    <col min="8451" max="8451" width="15.140625" customWidth="1"/>
    <col min="8452" max="8452" width="12.5703125" bestFit="1" customWidth="1"/>
    <col min="8705" max="8705" width="11.7109375" customWidth="1"/>
    <col min="8706" max="8706" width="66.28515625" customWidth="1"/>
    <col min="8707" max="8707" width="15.140625" customWidth="1"/>
    <col min="8708" max="8708" width="12.5703125" bestFit="1" customWidth="1"/>
    <col min="8961" max="8961" width="11.7109375" customWidth="1"/>
    <col min="8962" max="8962" width="66.28515625" customWidth="1"/>
    <col min="8963" max="8963" width="15.140625" customWidth="1"/>
    <col min="8964" max="8964" width="12.5703125" bestFit="1" customWidth="1"/>
    <col min="9217" max="9217" width="11.7109375" customWidth="1"/>
    <col min="9218" max="9218" width="66.28515625" customWidth="1"/>
    <col min="9219" max="9219" width="15.140625" customWidth="1"/>
    <col min="9220" max="9220" width="12.5703125" bestFit="1" customWidth="1"/>
    <col min="9473" max="9473" width="11.7109375" customWidth="1"/>
    <col min="9474" max="9474" width="66.28515625" customWidth="1"/>
    <col min="9475" max="9475" width="15.140625" customWidth="1"/>
    <col min="9476" max="9476" width="12.5703125" bestFit="1" customWidth="1"/>
    <col min="9729" max="9729" width="11.7109375" customWidth="1"/>
    <col min="9730" max="9730" width="66.28515625" customWidth="1"/>
    <col min="9731" max="9731" width="15.140625" customWidth="1"/>
    <col min="9732" max="9732" width="12.5703125" bestFit="1" customWidth="1"/>
    <col min="9985" max="9985" width="11.7109375" customWidth="1"/>
    <col min="9986" max="9986" width="66.28515625" customWidth="1"/>
    <col min="9987" max="9987" width="15.140625" customWidth="1"/>
    <col min="9988" max="9988" width="12.5703125" bestFit="1" customWidth="1"/>
    <col min="10241" max="10241" width="11.7109375" customWidth="1"/>
    <col min="10242" max="10242" width="66.28515625" customWidth="1"/>
    <col min="10243" max="10243" width="15.140625" customWidth="1"/>
    <col min="10244" max="10244" width="12.5703125" bestFit="1" customWidth="1"/>
    <col min="10497" max="10497" width="11.7109375" customWidth="1"/>
    <col min="10498" max="10498" width="66.28515625" customWidth="1"/>
    <col min="10499" max="10499" width="15.140625" customWidth="1"/>
    <col min="10500" max="10500" width="12.5703125" bestFit="1" customWidth="1"/>
    <col min="10753" max="10753" width="11.7109375" customWidth="1"/>
    <col min="10754" max="10754" width="66.28515625" customWidth="1"/>
    <col min="10755" max="10755" width="15.140625" customWidth="1"/>
    <col min="10756" max="10756" width="12.5703125" bestFit="1" customWidth="1"/>
    <col min="11009" max="11009" width="11.7109375" customWidth="1"/>
    <col min="11010" max="11010" width="66.28515625" customWidth="1"/>
    <col min="11011" max="11011" width="15.140625" customWidth="1"/>
    <col min="11012" max="11012" width="12.5703125" bestFit="1" customWidth="1"/>
    <col min="11265" max="11265" width="11.7109375" customWidth="1"/>
    <col min="11266" max="11266" width="66.28515625" customWidth="1"/>
    <col min="11267" max="11267" width="15.140625" customWidth="1"/>
    <col min="11268" max="11268" width="12.5703125" bestFit="1" customWidth="1"/>
    <col min="11521" max="11521" width="11.7109375" customWidth="1"/>
    <col min="11522" max="11522" width="66.28515625" customWidth="1"/>
    <col min="11523" max="11523" width="15.140625" customWidth="1"/>
    <col min="11524" max="11524" width="12.5703125" bestFit="1" customWidth="1"/>
    <col min="11777" max="11777" width="11.7109375" customWidth="1"/>
    <col min="11778" max="11778" width="66.28515625" customWidth="1"/>
    <col min="11779" max="11779" width="15.140625" customWidth="1"/>
    <col min="11780" max="11780" width="12.5703125" bestFit="1" customWidth="1"/>
    <col min="12033" max="12033" width="11.7109375" customWidth="1"/>
    <col min="12034" max="12034" width="66.28515625" customWidth="1"/>
    <col min="12035" max="12035" width="15.140625" customWidth="1"/>
    <col min="12036" max="12036" width="12.5703125" bestFit="1" customWidth="1"/>
    <col min="12289" max="12289" width="11.7109375" customWidth="1"/>
    <col min="12290" max="12290" width="66.28515625" customWidth="1"/>
    <col min="12291" max="12291" width="15.140625" customWidth="1"/>
    <col min="12292" max="12292" width="12.5703125" bestFit="1" customWidth="1"/>
    <col min="12545" max="12545" width="11.7109375" customWidth="1"/>
    <col min="12546" max="12546" width="66.28515625" customWidth="1"/>
    <col min="12547" max="12547" width="15.140625" customWidth="1"/>
    <col min="12548" max="12548" width="12.5703125" bestFit="1" customWidth="1"/>
    <col min="12801" max="12801" width="11.7109375" customWidth="1"/>
    <col min="12802" max="12802" width="66.28515625" customWidth="1"/>
    <col min="12803" max="12803" width="15.140625" customWidth="1"/>
    <col min="12804" max="12804" width="12.5703125" bestFit="1" customWidth="1"/>
    <col min="13057" max="13057" width="11.7109375" customWidth="1"/>
    <col min="13058" max="13058" width="66.28515625" customWidth="1"/>
    <col min="13059" max="13059" width="15.140625" customWidth="1"/>
    <col min="13060" max="13060" width="12.5703125" bestFit="1" customWidth="1"/>
    <col min="13313" max="13313" width="11.7109375" customWidth="1"/>
    <col min="13314" max="13314" width="66.28515625" customWidth="1"/>
    <col min="13315" max="13315" width="15.140625" customWidth="1"/>
    <col min="13316" max="13316" width="12.5703125" bestFit="1" customWidth="1"/>
    <col min="13569" max="13569" width="11.7109375" customWidth="1"/>
    <col min="13570" max="13570" width="66.28515625" customWidth="1"/>
    <col min="13571" max="13571" width="15.140625" customWidth="1"/>
    <col min="13572" max="13572" width="12.5703125" bestFit="1" customWidth="1"/>
    <col min="13825" max="13825" width="11.7109375" customWidth="1"/>
    <col min="13826" max="13826" width="66.28515625" customWidth="1"/>
    <col min="13827" max="13827" width="15.140625" customWidth="1"/>
    <col min="13828" max="13828" width="12.5703125" bestFit="1" customWidth="1"/>
    <col min="14081" max="14081" width="11.7109375" customWidth="1"/>
    <col min="14082" max="14082" width="66.28515625" customWidth="1"/>
    <col min="14083" max="14083" width="15.140625" customWidth="1"/>
    <col min="14084" max="14084" width="12.5703125" bestFit="1" customWidth="1"/>
    <col min="14337" max="14337" width="11.7109375" customWidth="1"/>
    <col min="14338" max="14338" width="66.28515625" customWidth="1"/>
    <col min="14339" max="14339" width="15.140625" customWidth="1"/>
    <col min="14340" max="14340" width="12.5703125" bestFit="1" customWidth="1"/>
    <col min="14593" max="14593" width="11.7109375" customWidth="1"/>
    <col min="14594" max="14594" width="66.28515625" customWidth="1"/>
    <col min="14595" max="14595" width="15.140625" customWidth="1"/>
    <col min="14596" max="14596" width="12.5703125" bestFit="1" customWidth="1"/>
    <col min="14849" max="14849" width="11.7109375" customWidth="1"/>
    <col min="14850" max="14850" width="66.28515625" customWidth="1"/>
    <col min="14851" max="14851" width="15.140625" customWidth="1"/>
    <col min="14852" max="14852" width="12.5703125" bestFit="1" customWidth="1"/>
    <col min="15105" max="15105" width="11.7109375" customWidth="1"/>
    <col min="15106" max="15106" width="66.28515625" customWidth="1"/>
    <col min="15107" max="15107" width="15.140625" customWidth="1"/>
    <col min="15108" max="15108" width="12.5703125" bestFit="1" customWidth="1"/>
    <col min="15361" max="15361" width="11.7109375" customWidth="1"/>
    <col min="15362" max="15362" width="66.28515625" customWidth="1"/>
    <col min="15363" max="15363" width="15.140625" customWidth="1"/>
    <col min="15364" max="15364" width="12.5703125" bestFit="1" customWidth="1"/>
    <col min="15617" max="15617" width="11.7109375" customWidth="1"/>
    <col min="15618" max="15618" width="66.28515625" customWidth="1"/>
    <col min="15619" max="15619" width="15.140625" customWidth="1"/>
    <col min="15620" max="15620" width="12.5703125" bestFit="1" customWidth="1"/>
    <col min="15873" max="15873" width="11.7109375" customWidth="1"/>
    <col min="15874" max="15874" width="66.28515625" customWidth="1"/>
    <col min="15875" max="15875" width="15.140625" customWidth="1"/>
    <col min="15876" max="15876" width="12.5703125" bestFit="1" customWidth="1"/>
    <col min="16129" max="16129" width="11.7109375" customWidth="1"/>
    <col min="16130" max="16130" width="66.28515625" customWidth="1"/>
    <col min="16131" max="16131" width="15.140625" customWidth="1"/>
    <col min="16132" max="16132" width="12.5703125" bestFit="1" customWidth="1"/>
  </cols>
  <sheetData>
    <row r="1" spans="1:3" ht="45" customHeight="1" thickBot="1" x14ac:dyDescent="0.25">
      <c r="A1" s="778" t="s">
        <v>28</v>
      </c>
      <c r="B1" s="779"/>
      <c r="C1" s="15" t="s">
        <v>547</v>
      </c>
    </row>
    <row r="2" spans="1:3" ht="13.5" thickBot="1" x14ac:dyDescent="0.25">
      <c r="A2" s="73">
        <v>51</v>
      </c>
      <c r="B2" s="77" t="s">
        <v>394</v>
      </c>
      <c r="C2" s="74">
        <f>SUM(C3:C10)</f>
        <v>2742561.04</v>
      </c>
    </row>
    <row r="3" spans="1:3" ht="15" customHeight="1" x14ac:dyDescent="0.2">
      <c r="A3" s="62" t="s">
        <v>391</v>
      </c>
      <c r="B3" s="599" t="s">
        <v>286</v>
      </c>
      <c r="C3" s="76">
        <f>'konyha összesítő (2)'!C3*34%</f>
        <v>0</v>
      </c>
    </row>
    <row r="4" spans="1:3" ht="15" customHeight="1" x14ac:dyDescent="0.2">
      <c r="A4" s="62" t="s">
        <v>288</v>
      </c>
      <c r="B4" s="133" t="s">
        <v>569</v>
      </c>
      <c r="C4" s="76">
        <f>'konyha összesítő (2)'!C4*34%</f>
        <v>2725589.6</v>
      </c>
    </row>
    <row r="5" spans="1:3" x14ac:dyDescent="0.2">
      <c r="A5" s="62" t="s">
        <v>581</v>
      </c>
      <c r="B5" s="600" t="s">
        <v>582</v>
      </c>
      <c r="C5" s="76">
        <f>'konyha összesítő (2)'!C5*34%</f>
        <v>0</v>
      </c>
    </row>
    <row r="6" spans="1:3" ht="17.25" customHeight="1" x14ac:dyDescent="0.2">
      <c r="A6" s="62" t="s">
        <v>583</v>
      </c>
      <c r="B6" s="600" t="s">
        <v>584</v>
      </c>
      <c r="C6" s="76">
        <f>'konyha összesítő (2)'!C6*34%</f>
        <v>0</v>
      </c>
    </row>
    <row r="7" spans="1:3" s="4" customFormat="1" ht="15" customHeight="1" x14ac:dyDescent="0.2">
      <c r="A7" s="78" t="s">
        <v>585</v>
      </c>
      <c r="B7" s="601" t="s">
        <v>586</v>
      </c>
      <c r="C7" s="76">
        <f>'konyha összesítő (2)'!C7*34%</f>
        <v>0</v>
      </c>
    </row>
    <row r="8" spans="1:3" ht="15.75" customHeight="1" x14ac:dyDescent="0.2">
      <c r="A8" s="62" t="s">
        <v>587</v>
      </c>
      <c r="B8" s="133" t="s">
        <v>588</v>
      </c>
      <c r="C8" s="76">
        <f>'konyha összesítő (2)'!C8*34%</f>
        <v>0</v>
      </c>
    </row>
    <row r="9" spans="1:3" ht="12.75" customHeight="1" x14ac:dyDescent="0.2">
      <c r="A9" s="62" t="s">
        <v>392</v>
      </c>
      <c r="B9" s="133" t="s">
        <v>393</v>
      </c>
      <c r="C9" s="76">
        <f>'konyha összesítő (2)'!C9*34%</f>
        <v>16971.440000000002</v>
      </c>
    </row>
    <row r="10" spans="1:3" ht="13.5" customHeight="1" x14ac:dyDescent="0.2">
      <c r="A10" s="62" t="s">
        <v>589</v>
      </c>
      <c r="B10" s="133" t="s">
        <v>590</v>
      </c>
      <c r="C10" s="76">
        <f>'konyha összesítő (2)'!C10*34%</f>
        <v>0</v>
      </c>
    </row>
    <row r="11" spans="1:3" ht="13.5" customHeight="1" x14ac:dyDescent="0.2">
      <c r="A11" s="602">
        <v>52</v>
      </c>
      <c r="B11" s="603" t="s">
        <v>591</v>
      </c>
      <c r="C11" s="592">
        <f>SUM(C12)</f>
        <v>0</v>
      </c>
    </row>
    <row r="12" spans="1:3" ht="13.5" customHeight="1" thickBot="1" x14ac:dyDescent="0.25">
      <c r="A12" s="62" t="s">
        <v>592</v>
      </c>
      <c r="B12" s="604" t="s">
        <v>593</v>
      </c>
      <c r="C12" s="76">
        <f>'konyha összesítő (2)'!C12*34%</f>
        <v>0</v>
      </c>
    </row>
    <row r="13" spans="1:3" ht="20.85" customHeight="1" thickBot="1" x14ac:dyDescent="0.25">
      <c r="A13" s="780" t="s">
        <v>460</v>
      </c>
      <c r="B13" s="781"/>
      <c r="C13" s="395">
        <f>C11+C2</f>
        <v>2742561.04</v>
      </c>
    </row>
    <row r="14" spans="1:3" ht="14.25" customHeight="1" x14ac:dyDescent="0.2">
      <c r="A14" s="185" t="s">
        <v>396</v>
      </c>
      <c r="B14" s="184" t="s">
        <v>397</v>
      </c>
      <c r="C14" s="93">
        <f>'konyha összesítő (2)'!C14*34%</f>
        <v>735760</v>
      </c>
    </row>
    <row r="15" spans="1:3" ht="14.25" customHeight="1" x14ac:dyDescent="0.2">
      <c r="A15" s="186" t="s">
        <v>594</v>
      </c>
      <c r="B15" s="184" t="s">
        <v>595</v>
      </c>
      <c r="C15" s="75">
        <f>'konyha összesítő (2)'!C15*34%</f>
        <v>0</v>
      </c>
    </row>
    <row r="16" spans="1:3" ht="14.25" customHeight="1" thickBot="1" x14ac:dyDescent="0.25">
      <c r="A16" s="187"/>
      <c r="B16" s="188" t="s">
        <v>281</v>
      </c>
      <c r="C16" s="94">
        <f>'konyha összesítő (2)'!C16*34%</f>
        <v>680</v>
      </c>
    </row>
    <row r="17" spans="1:3" ht="20.85" customHeight="1" thickBot="1" x14ac:dyDescent="0.25">
      <c r="A17" s="782" t="s">
        <v>395</v>
      </c>
      <c r="B17" s="783"/>
      <c r="C17" s="396">
        <f>SUM(C14:C16)</f>
        <v>736440</v>
      </c>
    </row>
    <row r="18" spans="1:3" ht="16.5" customHeight="1" x14ac:dyDescent="0.2">
      <c r="A18" s="87" t="s">
        <v>398</v>
      </c>
      <c r="B18" s="85" t="s">
        <v>399</v>
      </c>
      <c r="C18" s="93">
        <f>'konyha összesítő (2)'!C18*34%</f>
        <v>3740000.0000000005</v>
      </c>
    </row>
    <row r="19" spans="1:3" ht="13.5" customHeight="1" x14ac:dyDescent="0.2">
      <c r="A19" s="88" t="s">
        <v>400</v>
      </c>
      <c r="B19" s="84" t="s">
        <v>401</v>
      </c>
      <c r="C19" s="75">
        <f>'konyha összesítő (2)'!C19*34%</f>
        <v>1360</v>
      </c>
    </row>
    <row r="20" spans="1:3" ht="13.5" customHeight="1" x14ac:dyDescent="0.2">
      <c r="A20" s="88" t="s">
        <v>402</v>
      </c>
      <c r="B20" s="84" t="s">
        <v>403</v>
      </c>
      <c r="C20" s="75">
        <f>'konyha összesítő (2)'!C20*34%</f>
        <v>10200</v>
      </c>
    </row>
    <row r="21" spans="1:3" x14ac:dyDescent="0.2">
      <c r="A21" s="88" t="s">
        <v>404</v>
      </c>
      <c r="B21" s="83" t="s">
        <v>405</v>
      </c>
      <c r="C21" s="75">
        <f>'konyha összesítő (2)'!C21*34%</f>
        <v>1700.0000000000002</v>
      </c>
    </row>
    <row r="22" spans="1:3" x14ac:dyDescent="0.2">
      <c r="A22" s="88" t="s">
        <v>406</v>
      </c>
      <c r="B22" s="83" t="s">
        <v>407</v>
      </c>
      <c r="C22" s="75">
        <f>'konyha összesítő (2)'!C22*34%</f>
        <v>17000</v>
      </c>
    </row>
    <row r="23" spans="1:3" x14ac:dyDescent="0.2">
      <c r="A23" s="88" t="s">
        <v>408</v>
      </c>
      <c r="B23" s="83" t="s">
        <v>409</v>
      </c>
      <c r="C23" s="75">
        <f>'konyha összesítő (2)'!C23*34%</f>
        <v>25500.000000000004</v>
      </c>
    </row>
    <row r="24" spans="1:3" ht="13.5" thickBot="1" x14ac:dyDescent="0.25">
      <c r="A24" s="89" t="s">
        <v>410</v>
      </c>
      <c r="B24" s="86" t="s">
        <v>411</v>
      </c>
      <c r="C24" s="94">
        <f>'konyha összesítő (2)'!C24*34%</f>
        <v>119000.00000000001</v>
      </c>
    </row>
    <row r="25" spans="1:3" x14ac:dyDescent="0.2">
      <c r="A25" s="90" t="s">
        <v>412</v>
      </c>
      <c r="B25" s="63" t="s">
        <v>413</v>
      </c>
      <c r="C25" s="93">
        <f>'konyha összesítő (2)'!C25*34%</f>
        <v>31280.000000000004</v>
      </c>
    </row>
    <row r="26" spans="1:3" x14ac:dyDescent="0.2">
      <c r="A26" s="90" t="s">
        <v>414</v>
      </c>
      <c r="B26" s="81" t="s">
        <v>415</v>
      </c>
      <c r="C26" s="75">
        <f>'konyha összesítő (2)'!C26*34%</f>
        <v>12580</v>
      </c>
    </row>
    <row r="27" spans="1:3" x14ac:dyDescent="0.2">
      <c r="A27" s="90" t="s">
        <v>416</v>
      </c>
      <c r="B27" s="81" t="s">
        <v>417</v>
      </c>
      <c r="C27" s="75">
        <f>'konyha összesítő (2)'!C27*34%</f>
        <v>92820</v>
      </c>
    </row>
    <row r="28" spans="1:3" x14ac:dyDescent="0.2">
      <c r="A28" s="90" t="s">
        <v>418</v>
      </c>
      <c r="B28" s="63" t="s">
        <v>419</v>
      </c>
      <c r="C28" s="75">
        <f>'konyha összesítő (2)'!C28*34%</f>
        <v>77520</v>
      </c>
    </row>
    <row r="29" spans="1:3" x14ac:dyDescent="0.2">
      <c r="A29" s="622">
        <f>SUM(C16)</f>
        <v>680</v>
      </c>
      <c r="B29" s="63" t="s">
        <v>599</v>
      </c>
      <c r="C29" s="75">
        <f>'konyha összesítő (2)'!C29*34%</f>
        <v>272000</v>
      </c>
    </row>
    <row r="30" spans="1:3" x14ac:dyDescent="0.2">
      <c r="A30" s="90" t="s">
        <v>380</v>
      </c>
      <c r="B30" s="63" t="s">
        <v>529</v>
      </c>
      <c r="C30" s="75">
        <f>'konyha összesítő (2)'!C30*34%</f>
        <v>13600.000000000002</v>
      </c>
    </row>
    <row r="31" spans="1:3" ht="14.25" customHeight="1" thickBot="1" x14ac:dyDescent="0.25">
      <c r="A31" s="91" t="s">
        <v>381</v>
      </c>
      <c r="B31" s="82" t="s">
        <v>482</v>
      </c>
      <c r="C31" s="94">
        <f>'konyha összesítő (2)'!C31*34%</f>
        <v>1191931.2000000002</v>
      </c>
    </row>
    <row r="32" spans="1:3" ht="14.25" customHeight="1" thickBot="1" x14ac:dyDescent="0.25">
      <c r="A32" s="183" t="s">
        <v>278</v>
      </c>
      <c r="B32" s="83" t="s">
        <v>279</v>
      </c>
      <c r="C32" s="608">
        <f>'konyha összesítő (2)'!C32*34%</f>
        <v>1264521.2000000002</v>
      </c>
    </row>
    <row r="33" spans="1:4" ht="23.25" customHeight="1" thickBot="1" x14ac:dyDescent="0.25">
      <c r="A33" s="784" t="s">
        <v>420</v>
      </c>
      <c r="B33" s="785"/>
      <c r="C33" s="394">
        <f>SUM(C18:C32)</f>
        <v>6871012.4000000004</v>
      </c>
    </row>
    <row r="34" spans="1:4" s="5" customFormat="1" ht="40.700000000000003" customHeight="1" thickBot="1" x14ac:dyDescent="0.25">
      <c r="A34" s="748" t="s">
        <v>134</v>
      </c>
      <c r="B34" s="749"/>
      <c r="C34" s="571">
        <f>SUM(C13+C17+C33)</f>
        <v>10350013.440000001</v>
      </c>
    </row>
    <row r="35" spans="1:4" ht="59.65" customHeight="1" thickBot="1" x14ac:dyDescent="0.25">
      <c r="C35" s="2"/>
    </row>
    <row r="36" spans="1:4" ht="48.75" customHeight="1" thickBot="1" x14ac:dyDescent="0.25">
      <c r="A36" s="786" t="s">
        <v>28</v>
      </c>
      <c r="B36" s="787"/>
      <c r="C36" s="386" t="s">
        <v>175</v>
      </c>
    </row>
    <row r="37" spans="1:4" ht="15" customHeight="1" thickBot="1" x14ac:dyDescent="0.25">
      <c r="A37" s="134" t="s">
        <v>215</v>
      </c>
      <c r="B37" s="42" t="s">
        <v>216</v>
      </c>
      <c r="C37" s="608">
        <f>'konyha összesítő (2)'!C37*34%</f>
        <v>4310520</v>
      </c>
    </row>
    <row r="38" spans="1:4" ht="14.25" customHeight="1" thickBot="1" x14ac:dyDescent="0.25">
      <c r="A38" s="384" t="s">
        <v>228</v>
      </c>
      <c r="B38" s="385" t="s">
        <v>230</v>
      </c>
      <c r="C38" s="608">
        <f>'konyha összesítő (2)'!C38*34%</f>
        <v>1163840.4000000001</v>
      </c>
      <c r="D38" s="224"/>
    </row>
    <row r="39" spans="1:4" ht="22.5" customHeight="1" thickBot="1" x14ac:dyDescent="0.25">
      <c r="A39" s="774" t="s">
        <v>154</v>
      </c>
      <c r="B39" s="775"/>
      <c r="C39" s="387">
        <f>SUM(C37:C38)</f>
        <v>5474360.4000000004</v>
      </c>
    </row>
    <row r="40" spans="1:4" s="5" customFormat="1" ht="37.5" customHeight="1" thickBot="1" x14ac:dyDescent="0.25">
      <c r="A40" s="776" t="s">
        <v>25</v>
      </c>
      <c r="B40" s="777"/>
      <c r="C40" s="388">
        <f>SUM(C39)</f>
        <v>5474360.4000000004</v>
      </c>
    </row>
  </sheetData>
  <mergeCells count="8">
    <mergeCell ref="A39:B39"/>
    <mergeCell ref="A40:B40"/>
    <mergeCell ref="A1:B1"/>
    <mergeCell ref="A13:B13"/>
    <mergeCell ref="A17:B17"/>
    <mergeCell ref="A33:B33"/>
    <mergeCell ref="A34:B34"/>
    <mergeCell ref="A36:B36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4" orientation="landscape" r:id="rId1"/>
  <headerFooter alignWithMargins="0">
    <oddFooter>&amp;L&amp;F&amp;CÓvodai intézményi étkeztetés&amp;R5629121</oddFooter>
  </headerFooter>
  <rowBreaks count="1" manualBreakCount="1">
    <brk id="3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D40"/>
  <sheetViews>
    <sheetView view="pageBreakPreview" zoomScaleSheetLayoutView="100" workbookViewId="0">
      <selection activeCell="E34" sqref="E34"/>
    </sheetView>
  </sheetViews>
  <sheetFormatPr defaultRowHeight="12.75" x14ac:dyDescent="0.2"/>
  <cols>
    <col min="1" max="1" width="11.7109375" customWidth="1"/>
    <col min="2" max="2" width="66.28515625" customWidth="1"/>
    <col min="3" max="3" width="15.140625" customWidth="1"/>
    <col min="4" max="4" width="11" bestFit="1" customWidth="1"/>
    <col min="257" max="257" width="11.7109375" customWidth="1"/>
    <col min="258" max="258" width="66.28515625" customWidth="1"/>
    <col min="259" max="259" width="15.140625" customWidth="1"/>
    <col min="260" max="260" width="11" bestFit="1" customWidth="1"/>
    <col min="513" max="513" width="11.7109375" customWidth="1"/>
    <col min="514" max="514" width="66.28515625" customWidth="1"/>
    <col min="515" max="515" width="15.140625" customWidth="1"/>
    <col min="516" max="516" width="11" bestFit="1" customWidth="1"/>
    <col min="769" max="769" width="11.7109375" customWidth="1"/>
    <col min="770" max="770" width="66.28515625" customWidth="1"/>
    <col min="771" max="771" width="15.140625" customWidth="1"/>
    <col min="772" max="772" width="11" bestFit="1" customWidth="1"/>
    <col min="1025" max="1025" width="11.7109375" customWidth="1"/>
    <col min="1026" max="1026" width="66.28515625" customWidth="1"/>
    <col min="1027" max="1027" width="15.140625" customWidth="1"/>
    <col min="1028" max="1028" width="11" bestFit="1" customWidth="1"/>
    <col min="1281" max="1281" width="11.7109375" customWidth="1"/>
    <col min="1282" max="1282" width="66.28515625" customWidth="1"/>
    <col min="1283" max="1283" width="15.140625" customWidth="1"/>
    <col min="1284" max="1284" width="11" bestFit="1" customWidth="1"/>
    <col min="1537" max="1537" width="11.7109375" customWidth="1"/>
    <col min="1538" max="1538" width="66.28515625" customWidth="1"/>
    <col min="1539" max="1539" width="15.140625" customWidth="1"/>
    <col min="1540" max="1540" width="11" bestFit="1" customWidth="1"/>
    <col min="1793" max="1793" width="11.7109375" customWidth="1"/>
    <col min="1794" max="1794" width="66.28515625" customWidth="1"/>
    <col min="1795" max="1795" width="15.140625" customWidth="1"/>
    <col min="1796" max="1796" width="11" bestFit="1" customWidth="1"/>
    <col min="2049" max="2049" width="11.7109375" customWidth="1"/>
    <col min="2050" max="2050" width="66.28515625" customWidth="1"/>
    <col min="2051" max="2051" width="15.140625" customWidth="1"/>
    <col min="2052" max="2052" width="11" bestFit="1" customWidth="1"/>
    <col min="2305" max="2305" width="11.7109375" customWidth="1"/>
    <col min="2306" max="2306" width="66.28515625" customWidth="1"/>
    <col min="2307" max="2307" width="15.140625" customWidth="1"/>
    <col min="2308" max="2308" width="11" bestFit="1" customWidth="1"/>
    <col min="2561" max="2561" width="11.7109375" customWidth="1"/>
    <col min="2562" max="2562" width="66.28515625" customWidth="1"/>
    <col min="2563" max="2563" width="15.140625" customWidth="1"/>
    <col min="2564" max="2564" width="11" bestFit="1" customWidth="1"/>
    <col min="2817" max="2817" width="11.7109375" customWidth="1"/>
    <col min="2818" max="2818" width="66.28515625" customWidth="1"/>
    <col min="2819" max="2819" width="15.140625" customWidth="1"/>
    <col min="2820" max="2820" width="11" bestFit="1" customWidth="1"/>
    <col min="3073" max="3073" width="11.7109375" customWidth="1"/>
    <col min="3074" max="3074" width="66.28515625" customWidth="1"/>
    <col min="3075" max="3075" width="15.140625" customWidth="1"/>
    <col min="3076" max="3076" width="11" bestFit="1" customWidth="1"/>
    <col min="3329" max="3329" width="11.7109375" customWidth="1"/>
    <col min="3330" max="3330" width="66.28515625" customWidth="1"/>
    <col min="3331" max="3331" width="15.140625" customWidth="1"/>
    <col min="3332" max="3332" width="11" bestFit="1" customWidth="1"/>
    <col min="3585" max="3585" width="11.7109375" customWidth="1"/>
    <col min="3586" max="3586" width="66.28515625" customWidth="1"/>
    <col min="3587" max="3587" width="15.140625" customWidth="1"/>
    <col min="3588" max="3588" width="11" bestFit="1" customWidth="1"/>
    <col min="3841" max="3841" width="11.7109375" customWidth="1"/>
    <col min="3842" max="3842" width="66.28515625" customWidth="1"/>
    <col min="3843" max="3843" width="15.140625" customWidth="1"/>
    <col min="3844" max="3844" width="11" bestFit="1" customWidth="1"/>
    <col min="4097" max="4097" width="11.7109375" customWidth="1"/>
    <col min="4098" max="4098" width="66.28515625" customWidth="1"/>
    <col min="4099" max="4099" width="15.140625" customWidth="1"/>
    <col min="4100" max="4100" width="11" bestFit="1" customWidth="1"/>
    <col min="4353" max="4353" width="11.7109375" customWidth="1"/>
    <col min="4354" max="4354" width="66.28515625" customWidth="1"/>
    <col min="4355" max="4355" width="15.140625" customWidth="1"/>
    <col min="4356" max="4356" width="11" bestFit="1" customWidth="1"/>
    <col min="4609" max="4609" width="11.7109375" customWidth="1"/>
    <col min="4610" max="4610" width="66.28515625" customWidth="1"/>
    <col min="4611" max="4611" width="15.140625" customWidth="1"/>
    <col min="4612" max="4612" width="11" bestFit="1" customWidth="1"/>
    <col min="4865" max="4865" width="11.7109375" customWidth="1"/>
    <col min="4866" max="4866" width="66.28515625" customWidth="1"/>
    <col min="4867" max="4867" width="15.140625" customWidth="1"/>
    <col min="4868" max="4868" width="11" bestFit="1" customWidth="1"/>
    <col min="5121" max="5121" width="11.7109375" customWidth="1"/>
    <col min="5122" max="5122" width="66.28515625" customWidth="1"/>
    <col min="5123" max="5123" width="15.140625" customWidth="1"/>
    <col min="5124" max="5124" width="11" bestFit="1" customWidth="1"/>
    <col min="5377" max="5377" width="11.7109375" customWidth="1"/>
    <col min="5378" max="5378" width="66.28515625" customWidth="1"/>
    <col min="5379" max="5379" width="15.140625" customWidth="1"/>
    <col min="5380" max="5380" width="11" bestFit="1" customWidth="1"/>
    <col min="5633" max="5633" width="11.7109375" customWidth="1"/>
    <col min="5634" max="5634" width="66.28515625" customWidth="1"/>
    <col min="5635" max="5635" width="15.140625" customWidth="1"/>
    <col min="5636" max="5636" width="11" bestFit="1" customWidth="1"/>
    <col min="5889" max="5889" width="11.7109375" customWidth="1"/>
    <col min="5890" max="5890" width="66.28515625" customWidth="1"/>
    <col min="5891" max="5891" width="15.140625" customWidth="1"/>
    <col min="5892" max="5892" width="11" bestFit="1" customWidth="1"/>
    <col min="6145" max="6145" width="11.7109375" customWidth="1"/>
    <col min="6146" max="6146" width="66.28515625" customWidth="1"/>
    <col min="6147" max="6147" width="15.140625" customWidth="1"/>
    <col min="6148" max="6148" width="11" bestFit="1" customWidth="1"/>
    <col min="6401" max="6401" width="11.7109375" customWidth="1"/>
    <col min="6402" max="6402" width="66.28515625" customWidth="1"/>
    <col min="6403" max="6403" width="15.140625" customWidth="1"/>
    <col min="6404" max="6404" width="11" bestFit="1" customWidth="1"/>
    <col min="6657" max="6657" width="11.7109375" customWidth="1"/>
    <col min="6658" max="6658" width="66.28515625" customWidth="1"/>
    <col min="6659" max="6659" width="15.140625" customWidth="1"/>
    <col min="6660" max="6660" width="11" bestFit="1" customWidth="1"/>
    <col min="6913" max="6913" width="11.7109375" customWidth="1"/>
    <col min="6914" max="6914" width="66.28515625" customWidth="1"/>
    <col min="6915" max="6915" width="15.140625" customWidth="1"/>
    <col min="6916" max="6916" width="11" bestFit="1" customWidth="1"/>
    <col min="7169" max="7169" width="11.7109375" customWidth="1"/>
    <col min="7170" max="7170" width="66.28515625" customWidth="1"/>
    <col min="7171" max="7171" width="15.140625" customWidth="1"/>
    <col min="7172" max="7172" width="11" bestFit="1" customWidth="1"/>
    <col min="7425" max="7425" width="11.7109375" customWidth="1"/>
    <col min="7426" max="7426" width="66.28515625" customWidth="1"/>
    <col min="7427" max="7427" width="15.140625" customWidth="1"/>
    <col min="7428" max="7428" width="11" bestFit="1" customWidth="1"/>
    <col min="7681" max="7681" width="11.7109375" customWidth="1"/>
    <col min="7682" max="7682" width="66.28515625" customWidth="1"/>
    <col min="7683" max="7683" width="15.140625" customWidth="1"/>
    <col min="7684" max="7684" width="11" bestFit="1" customWidth="1"/>
    <col min="7937" max="7937" width="11.7109375" customWidth="1"/>
    <col min="7938" max="7938" width="66.28515625" customWidth="1"/>
    <col min="7939" max="7939" width="15.140625" customWidth="1"/>
    <col min="7940" max="7940" width="11" bestFit="1" customWidth="1"/>
    <col min="8193" max="8193" width="11.7109375" customWidth="1"/>
    <col min="8194" max="8194" width="66.28515625" customWidth="1"/>
    <col min="8195" max="8195" width="15.140625" customWidth="1"/>
    <col min="8196" max="8196" width="11" bestFit="1" customWidth="1"/>
    <col min="8449" max="8449" width="11.7109375" customWidth="1"/>
    <col min="8450" max="8450" width="66.28515625" customWidth="1"/>
    <col min="8451" max="8451" width="15.140625" customWidth="1"/>
    <col min="8452" max="8452" width="11" bestFit="1" customWidth="1"/>
    <col min="8705" max="8705" width="11.7109375" customWidth="1"/>
    <col min="8706" max="8706" width="66.28515625" customWidth="1"/>
    <col min="8707" max="8707" width="15.140625" customWidth="1"/>
    <col min="8708" max="8708" width="11" bestFit="1" customWidth="1"/>
    <col min="8961" max="8961" width="11.7109375" customWidth="1"/>
    <col min="8962" max="8962" width="66.28515625" customWidth="1"/>
    <col min="8963" max="8963" width="15.140625" customWidth="1"/>
    <col min="8964" max="8964" width="11" bestFit="1" customWidth="1"/>
    <col min="9217" max="9217" width="11.7109375" customWidth="1"/>
    <col min="9218" max="9218" width="66.28515625" customWidth="1"/>
    <col min="9219" max="9219" width="15.140625" customWidth="1"/>
    <col min="9220" max="9220" width="11" bestFit="1" customWidth="1"/>
    <col min="9473" max="9473" width="11.7109375" customWidth="1"/>
    <col min="9474" max="9474" width="66.28515625" customWidth="1"/>
    <col min="9475" max="9475" width="15.140625" customWidth="1"/>
    <col min="9476" max="9476" width="11" bestFit="1" customWidth="1"/>
    <col min="9729" max="9729" width="11.7109375" customWidth="1"/>
    <col min="9730" max="9730" width="66.28515625" customWidth="1"/>
    <col min="9731" max="9731" width="15.140625" customWidth="1"/>
    <col min="9732" max="9732" width="11" bestFit="1" customWidth="1"/>
    <col min="9985" max="9985" width="11.7109375" customWidth="1"/>
    <col min="9986" max="9986" width="66.28515625" customWidth="1"/>
    <col min="9987" max="9987" width="15.140625" customWidth="1"/>
    <col min="9988" max="9988" width="11" bestFit="1" customWidth="1"/>
    <col min="10241" max="10241" width="11.7109375" customWidth="1"/>
    <col min="10242" max="10242" width="66.28515625" customWidth="1"/>
    <col min="10243" max="10243" width="15.140625" customWidth="1"/>
    <col min="10244" max="10244" width="11" bestFit="1" customWidth="1"/>
    <col min="10497" max="10497" width="11.7109375" customWidth="1"/>
    <col min="10498" max="10498" width="66.28515625" customWidth="1"/>
    <col min="10499" max="10499" width="15.140625" customWidth="1"/>
    <col min="10500" max="10500" width="11" bestFit="1" customWidth="1"/>
    <col min="10753" max="10753" width="11.7109375" customWidth="1"/>
    <col min="10754" max="10754" width="66.28515625" customWidth="1"/>
    <col min="10755" max="10755" width="15.140625" customWidth="1"/>
    <col min="10756" max="10756" width="11" bestFit="1" customWidth="1"/>
    <col min="11009" max="11009" width="11.7109375" customWidth="1"/>
    <col min="11010" max="11010" width="66.28515625" customWidth="1"/>
    <col min="11011" max="11011" width="15.140625" customWidth="1"/>
    <col min="11012" max="11012" width="11" bestFit="1" customWidth="1"/>
    <col min="11265" max="11265" width="11.7109375" customWidth="1"/>
    <col min="11266" max="11266" width="66.28515625" customWidth="1"/>
    <col min="11267" max="11267" width="15.140625" customWidth="1"/>
    <col min="11268" max="11268" width="11" bestFit="1" customWidth="1"/>
    <col min="11521" max="11521" width="11.7109375" customWidth="1"/>
    <col min="11522" max="11522" width="66.28515625" customWidth="1"/>
    <col min="11523" max="11523" width="15.140625" customWidth="1"/>
    <col min="11524" max="11524" width="11" bestFit="1" customWidth="1"/>
    <col min="11777" max="11777" width="11.7109375" customWidth="1"/>
    <col min="11778" max="11778" width="66.28515625" customWidth="1"/>
    <col min="11779" max="11779" width="15.140625" customWidth="1"/>
    <col min="11780" max="11780" width="11" bestFit="1" customWidth="1"/>
    <col min="12033" max="12033" width="11.7109375" customWidth="1"/>
    <col min="12034" max="12034" width="66.28515625" customWidth="1"/>
    <col min="12035" max="12035" width="15.140625" customWidth="1"/>
    <col min="12036" max="12036" width="11" bestFit="1" customWidth="1"/>
    <col min="12289" max="12289" width="11.7109375" customWidth="1"/>
    <col min="12290" max="12290" width="66.28515625" customWidth="1"/>
    <col min="12291" max="12291" width="15.140625" customWidth="1"/>
    <col min="12292" max="12292" width="11" bestFit="1" customWidth="1"/>
    <col min="12545" max="12545" width="11.7109375" customWidth="1"/>
    <col min="12546" max="12546" width="66.28515625" customWidth="1"/>
    <col min="12547" max="12547" width="15.140625" customWidth="1"/>
    <col min="12548" max="12548" width="11" bestFit="1" customWidth="1"/>
    <col min="12801" max="12801" width="11.7109375" customWidth="1"/>
    <col min="12802" max="12802" width="66.28515625" customWidth="1"/>
    <col min="12803" max="12803" width="15.140625" customWidth="1"/>
    <col min="12804" max="12804" width="11" bestFit="1" customWidth="1"/>
    <col min="13057" max="13057" width="11.7109375" customWidth="1"/>
    <col min="13058" max="13058" width="66.28515625" customWidth="1"/>
    <col min="13059" max="13059" width="15.140625" customWidth="1"/>
    <col min="13060" max="13060" width="11" bestFit="1" customWidth="1"/>
    <col min="13313" max="13313" width="11.7109375" customWidth="1"/>
    <col min="13314" max="13314" width="66.28515625" customWidth="1"/>
    <col min="13315" max="13315" width="15.140625" customWidth="1"/>
    <col min="13316" max="13316" width="11" bestFit="1" customWidth="1"/>
    <col min="13569" max="13569" width="11.7109375" customWidth="1"/>
    <col min="13570" max="13570" width="66.28515625" customWidth="1"/>
    <col min="13571" max="13571" width="15.140625" customWidth="1"/>
    <col min="13572" max="13572" width="11" bestFit="1" customWidth="1"/>
    <col min="13825" max="13825" width="11.7109375" customWidth="1"/>
    <col min="13826" max="13826" width="66.28515625" customWidth="1"/>
    <col min="13827" max="13827" width="15.140625" customWidth="1"/>
    <col min="13828" max="13828" width="11" bestFit="1" customWidth="1"/>
    <col min="14081" max="14081" width="11.7109375" customWidth="1"/>
    <col min="14082" max="14082" width="66.28515625" customWidth="1"/>
    <col min="14083" max="14083" width="15.140625" customWidth="1"/>
    <col min="14084" max="14084" width="11" bestFit="1" customWidth="1"/>
    <col min="14337" max="14337" width="11.7109375" customWidth="1"/>
    <col min="14338" max="14338" width="66.28515625" customWidth="1"/>
    <col min="14339" max="14339" width="15.140625" customWidth="1"/>
    <col min="14340" max="14340" width="11" bestFit="1" customWidth="1"/>
    <col min="14593" max="14593" width="11.7109375" customWidth="1"/>
    <col min="14594" max="14594" width="66.28515625" customWidth="1"/>
    <col min="14595" max="14595" width="15.140625" customWidth="1"/>
    <col min="14596" max="14596" width="11" bestFit="1" customWidth="1"/>
    <col min="14849" max="14849" width="11.7109375" customWidth="1"/>
    <col min="14850" max="14850" width="66.28515625" customWidth="1"/>
    <col min="14851" max="14851" width="15.140625" customWidth="1"/>
    <col min="14852" max="14852" width="11" bestFit="1" customWidth="1"/>
    <col min="15105" max="15105" width="11.7109375" customWidth="1"/>
    <col min="15106" max="15106" width="66.28515625" customWidth="1"/>
    <col min="15107" max="15107" width="15.140625" customWidth="1"/>
    <col min="15108" max="15108" width="11" bestFit="1" customWidth="1"/>
    <col min="15361" max="15361" width="11.7109375" customWidth="1"/>
    <col min="15362" max="15362" width="66.28515625" customWidth="1"/>
    <col min="15363" max="15363" width="15.140625" customWidth="1"/>
    <col min="15364" max="15364" width="11" bestFit="1" customWidth="1"/>
    <col min="15617" max="15617" width="11.7109375" customWidth="1"/>
    <col min="15618" max="15618" width="66.28515625" customWidth="1"/>
    <col min="15619" max="15619" width="15.140625" customWidth="1"/>
    <col min="15620" max="15620" width="11" bestFit="1" customWidth="1"/>
    <col min="15873" max="15873" width="11.7109375" customWidth="1"/>
    <col min="15874" max="15874" width="66.28515625" customWidth="1"/>
    <col min="15875" max="15875" width="15.140625" customWidth="1"/>
    <col min="15876" max="15876" width="11" bestFit="1" customWidth="1"/>
    <col min="16129" max="16129" width="11.7109375" customWidth="1"/>
    <col min="16130" max="16130" width="66.28515625" customWidth="1"/>
    <col min="16131" max="16131" width="15.140625" customWidth="1"/>
    <col min="16132" max="16132" width="11" bestFit="1" customWidth="1"/>
  </cols>
  <sheetData>
    <row r="1" spans="1:3" ht="53.25" customHeight="1" thickBot="1" x14ac:dyDescent="0.25">
      <c r="A1" s="778" t="s">
        <v>29</v>
      </c>
      <c r="B1" s="779"/>
      <c r="C1" s="15" t="s">
        <v>547</v>
      </c>
    </row>
    <row r="2" spans="1:3" ht="13.5" thickBot="1" x14ac:dyDescent="0.25">
      <c r="A2" s="73">
        <v>51</v>
      </c>
      <c r="B2" s="77" t="s">
        <v>394</v>
      </c>
      <c r="C2" s="74">
        <f>SUM(C3:C10)</f>
        <v>4033178</v>
      </c>
    </row>
    <row r="3" spans="1:3" ht="15" customHeight="1" x14ac:dyDescent="0.2">
      <c r="A3" s="62" t="s">
        <v>391</v>
      </c>
      <c r="B3" s="599" t="s">
        <v>286</v>
      </c>
      <c r="C3" s="76">
        <f>'konyha összesítő (2)'!C3*50%</f>
        <v>0</v>
      </c>
    </row>
    <row r="4" spans="1:3" ht="15" customHeight="1" x14ac:dyDescent="0.2">
      <c r="A4" s="62" t="s">
        <v>288</v>
      </c>
      <c r="B4" s="133" t="s">
        <v>569</v>
      </c>
      <c r="C4" s="76">
        <f>'konyha összesítő (2)'!C4*50%</f>
        <v>4008220</v>
      </c>
    </row>
    <row r="5" spans="1:3" x14ac:dyDescent="0.2">
      <c r="A5" s="62" t="s">
        <v>581</v>
      </c>
      <c r="B5" s="600" t="s">
        <v>582</v>
      </c>
      <c r="C5" s="76">
        <f>'konyha összesítő (2)'!C5*50%</f>
        <v>0</v>
      </c>
    </row>
    <row r="6" spans="1:3" ht="17.25" customHeight="1" x14ac:dyDescent="0.2">
      <c r="A6" s="62" t="s">
        <v>583</v>
      </c>
      <c r="B6" s="600" t="s">
        <v>584</v>
      </c>
      <c r="C6" s="76">
        <f>'konyha összesítő (2)'!C6*50%</f>
        <v>0</v>
      </c>
    </row>
    <row r="7" spans="1:3" s="4" customFormat="1" ht="15" customHeight="1" x14ac:dyDescent="0.2">
      <c r="A7" s="78" t="s">
        <v>585</v>
      </c>
      <c r="B7" s="601" t="s">
        <v>586</v>
      </c>
      <c r="C7" s="76">
        <f>'konyha összesítő (2)'!C7*50%</f>
        <v>0</v>
      </c>
    </row>
    <row r="8" spans="1:3" ht="15.75" customHeight="1" x14ac:dyDescent="0.2">
      <c r="A8" s="62" t="s">
        <v>587</v>
      </c>
      <c r="B8" s="133" t="s">
        <v>588</v>
      </c>
      <c r="C8" s="76">
        <f>'konyha összesítő (2)'!C8*50%</f>
        <v>0</v>
      </c>
    </row>
    <row r="9" spans="1:3" ht="12.75" customHeight="1" x14ac:dyDescent="0.2">
      <c r="A9" s="62" t="s">
        <v>392</v>
      </c>
      <c r="B9" s="133" t="s">
        <v>393</v>
      </c>
      <c r="C9" s="76">
        <f>'konyha összesítő (2)'!C9*50%</f>
        <v>24958</v>
      </c>
    </row>
    <row r="10" spans="1:3" ht="13.5" customHeight="1" x14ac:dyDescent="0.2">
      <c r="A10" s="62" t="s">
        <v>589</v>
      </c>
      <c r="B10" s="133" t="s">
        <v>590</v>
      </c>
      <c r="C10" s="76">
        <f>'konyha összesítő (2)'!C10*50%</f>
        <v>0</v>
      </c>
    </row>
    <row r="11" spans="1:3" ht="13.5" customHeight="1" x14ac:dyDescent="0.2">
      <c r="A11" s="602">
        <v>52</v>
      </c>
      <c r="B11" s="603" t="s">
        <v>591</v>
      </c>
      <c r="C11" s="592">
        <f>SUM(C12)</f>
        <v>0</v>
      </c>
    </row>
    <row r="12" spans="1:3" ht="13.5" customHeight="1" thickBot="1" x14ac:dyDescent="0.25">
      <c r="A12" s="62" t="s">
        <v>592</v>
      </c>
      <c r="B12" s="604" t="s">
        <v>593</v>
      </c>
      <c r="C12" s="76">
        <f>'konyha összesítő (2)'!C12*50%</f>
        <v>0</v>
      </c>
    </row>
    <row r="13" spans="1:3" ht="20.85" customHeight="1" thickBot="1" x14ac:dyDescent="0.25">
      <c r="A13" s="780" t="s">
        <v>460</v>
      </c>
      <c r="B13" s="781"/>
      <c r="C13" s="395">
        <f>SUM(C3:C11)</f>
        <v>4033178</v>
      </c>
    </row>
    <row r="14" spans="1:3" ht="20.85" customHeight="1" x14ac:dyDescent="0.2">
      <c r="A14" s="185" t="s">
        <v>396</v>
      </c>
      <c r="B14" s="424" t="s">
        <v>397</v>
      </c>
      <c r="C14" s="76">
        <f>'konyha összesítő (2)'!C14*50%</f>
        <v>1082000</v>
      </c>
    </row>
    <row r="15" spans="1:3" ht="20.85" customHeight="1" x14ac:dyDescent="0.2">
      <c r="A15" s="186" t="s">
        <v>594</v>
      </c>
      <c r="B15" s="610" t="s">
        <v>595</v>
      </c>
      <c r="C15" s="76">
        <f>'konyha összesítő (2)'!C15*50%</f>
        <v>0</v>
      </c>
    </row>
    <row r="16" spans="1:3" ht="14.25" customHeight="1" thickBot="1" x14ac:dyDescent="0.25">
      <c r="A16" s="56" t="s">
        <v>396</v>
      </c>
      <c r="B16" s="80" t="s">
        <v>397</v>
      </c>
      <c r="C16" s="76">
        <f>'konyha összesítő (2)'!C16*50%</f>
        <v>1000</v>
      </c>
    </row>
    <row r="17" spans="1:3" ht="20.85" customHeight="1" thickBot="1" x14ac:dyDescent="0.25">
      <c r="A17" s="792" t="s">
        <v>395</v>
      </c>
      <c r="B17" s="783"/>
      <c r="C17" s="396">
        <f>SUM(C14:C16)</f>
        <v>1083000</v>
      </c>
    </row>
    <row r="18" spans="1:3" ht="16.5" customHeight="1" x14ac:dyDescent="0.2">
      <c r="A18" s="87" t="s">
        <v>398</v>
      </c>
      <c r="B18" s="85" t="s">
        <v>399</v>
      </c>
      <c r="C18" s="93">
        <f>'konyha összesítő (2)'!C18*50%</f>
        <v>5500000</v>
      </c>
    </row>
    <row r="19" spans="1:3" ht="13.5" customHeight="1" x14ac:dyDescent="0.2">
      <c r="A19" s="88" t="s">
        <v>400</v>
      </c>
      <c r="B19" s="84" t="s">
        <v>401</v>
      </c>
      <c r="C19" s="75">
        <f>'konyha összesítő (2)'!C19*50%</f>
        <v>2000</v>
      </c>
    </row>
    <row r="20" spans="1:3" ht="13.5" customHeight="1" x14ac:dyDescent="0.2">
      <c r="A20" s="88" t="s">
        <v>402</v>
      </c>
      <c r="B20" s="84" t="s">
        <v>403</v>
      </c>
      <c r="C20" s="75">
        <f>'konyha összesítő (2)'!C20*50%</f>
        <v>15000</v>
      </c>
    </row>
    <row r="21" spans="1:3" x14ac:dyDescent="0.2">
      <c r="A21" s="88" t="s">
        <v>404</v>
      </c>
      <c r="B21" s="83" t="s">
        <v>405</v>
      </c>
      <c r="C21" s="75">
        <f>'konyha összesítő (2)'!C21*50%</f>
        <v>2500</v>
      </c>
    </row>
    <row r="22" spans="1:3" x14ac:dyDescent="0.2">
      <c r="A22" s="88" t="s">
        <v>406</v>
      </c>
      <c r="B22" s="83" t="s">
        <v>407</v>
      </c>
      <c r="C22" s="75">
        <f>'konyha összesítő (2)'!C22*50%</f>
        <v>25000</v>
      </c>
    </row>
    <row r="23" spans="1:3" x14ac:dyDescent="0.2">
      <c r="A23" s="88" t="s">
        <v>408</v>
      </c>
      <c r="B23" s="83" t="s">
        <v>409</v>
      </c>
      <c r="C23" s="75">
        <f>'konyha összesítő (2)'!C23*50%</f>
        <v>37500</v>
      </c>
    </row>
    <row r="24" spans="1:3" ht="13.5" thickBot="1" x14ac:dyDescent="0.25">
      <c r="A24" s="89" t="s">
        <v>410</v>
      </c>
      <c r="B24" s="86" t="s">
        <v>411</v>
      </c>
      <c r="C24" s="94">
        <f>'konyha összesítő (2)'!C24*50%</f>
        <v>175000</v>
      </c>
    </row>
    <row r="25" spans="1:3" x14ac:dyDescent="0.2">
      <c r="A25" s="90" t="s">
        <v>412</v>
      </c>
      <c r="B25" s="63" t="s">
        <v>413</v>
      </c>
      <c r="C25" s="93">
        <f>'konyha összesítő (2)'!C25*50%</f>
        <v>46000</v>
      </c>
    </row>
    <row r="26" spans="1:3" x14ac:dyDescent="0.2">
      <c r="A26" s="90" t="s">
        <v>414</v>
      </c>
      <c r="B26" s="81" t="s">
        <v>415</v>
      </c>
      <c r="C26" s="75">
        <f>'konyha összesítő (2)'!C26*50%</f>
        <v>18500</v>
      </c>
    </row>
    <row r="27" spans="1:3" x14ac:dyDescent="0.2">
      <c r="A27" s="90" t="s">
        <v>416</v>
      </c>
      <c r="B27" s="81" t="s">
        <v>417</v>
      </c>
      <c r="C27" s="75">
        <f>'konyha összesítő (2)'!C27*50%</f>
        <v>136500</v>
      </c>
    </row>
    <row r="28" spans="1:3" x14ac:dyDescent="0.2">
      <c r="A28" s="90" t="s">
        <v>418</v>
      </c>
      <c r="B28" s="63" t="s">
        <v>419</v>
      </c>
      <c r="C28" s="75">
        <f>'konyha összesítő (2)'!C28*50%</f>
        <v>114000</v>
      </c>
    </row>
    <row r="29" spans="1:3" x14ac:dyDescent="0.2">
      <c r="A29" s="90">
        <v>55225</v>
      </c>
      <c r="B29" s="63" t="s">
        <v>599</v>
      </c>
      <c r="C29" s="75">
        <f>'konyha összesítő (2)'!C29*50%</f>
        <v>400000</v>
      </c>
    </row>
    <row r="30" spans="1:3" x14ac:dyDescent="0.2">
      <c r="A30" s="90" t="s">
        <v>380</v>
      </c>
      <c r="B30" s="63" t="s">
        <v>529</v>
      </c>
      <c r="C30" s="75">
        <f>'konyha összesítő (2)'!C30*50%</f>
        <v>20000</v>
      </c>
    </row>
    <row r="31" spans="1:3" ht="14.25" customHeight="1" thickBot="1" x14ac:dyDescent="0.25">
      <c r="A31" s="91" t="s">
        <v>381</v>
      </c>
      <c r="B31" s="82" t="s">
        <v>482</v>
      </c>
      <c r="C31" s="75">
        <f>'konyha összesítő (2)'!C31*50%</f>
        <v>1752840</v>
      </c>
    </row>
    <row r="32" spans="1:3" ht="14.25" customHeight="1" thickBot="1" x14ac:dyDescent="0.25">
      <c r="A32" s="183" t="s">
        <v>273</v>
      </c>
      <c r="B32" s="83" t="s">
        <v>279</v>
      </c>
      <c r="C32" s="608">
        <f>'konyha összesítő (2)'!C32*50%</f>
        <v>1859590</v>
      </c>
    </row>
    <row r="33" spans="1:4" ht="23.25" customHeight="1" thickBot="1" x14ac:dyDescent="0.25">
      <c r="A33" s="784" t="s">
        <v>420</v>
      </c>
      <c r="B33" s="785"/>
      <c r="C33" s="394">
        <f>SUM(C18:C32)</f>
        <v>10104430</v>
      </c>
    </row>
    <row r="34" spans="1:4" s="5" customFormat="1" ht="40.700000000000003" customHeight="1" thickBot="1" x14ac:dyDescent="0.25">
      <c r="A34" s="748" t="s">
        <v>134</v>
      </c>
      <c r="B34" s="749"/>
      <c r="C34" s="571">
        <f>C13+C17+C33</f>
        <v>15220608</v>
      </c>
    </row>
    <row r="35" spans="1:4" ht="59.65" customHeight="1" thickBot="1" x14ac:dyDescent="0.25">
      <c r="C35" s="2"/>
    </row>
    <row r="36" spans="1:4" ht="48.75" customHeight="1" thickBot="1" x14ac:dyDescent="0.25">
      <c r="A36" s="786" t="s">
        <v>29</v>
      </c>
      <c r="B36" s="787"/>
      <c r="C36" s="13" t="s">
        <v>547</v>
      </c>
    </row>
    <row r="37" spans="1:4" ht="15" customHeight="1" thickBot="1" x14ac:dyDescent="0.25">
      <c r="A37" s="37" t="s">
        <v>215</v>
      </c>
      <c r="B37" s="38" t="s">
        <v>425</v>
      </c>
      <c r="C37" s="608">
        <f>'konyha összesítő (2)'!C37*50%</f>
        <v>6339000</v>
      </c>
    </row>
    <row r="38" spans="1:4" ht="14.25" customHeight="1" thickBot="1" x14ac:dyDescent="0.25">
      <c r="A38" s="391" t="s">
        <v>228</v>
      </c>
      <c r="B38" s="92" t="s">
        <v>230</v>
      </c>
      <c r="C38" s="608">
        <f>'konyha összesítő (2)'!C38*50%</f>
        <v>1711530</v>
      </c>
      <c r="D38" s="224"/>
    </row>
    <row r="39" spans="1:4" ht="22.5" customHeight="1" thickBot="1" x14ac:dyDescent="0.25">
      <c r="A39" s="788" t="s">
        <v>154</v>
      </c>
      <c r="B39" s="789"/>
      <c r="C39" s="393">
        <f>SUM(C37:C38)</f>
        <v>8050530</v>
      </c>
    </row>
    <row r="40" spans="1:4" s="5" customFormat="1" ht="37.5" customHeight="1" thickBot="1" x14ac:dyDescent="0.25">
      <c r="A40" s="790" t="s">
        <v>25</v>
      </c>
      <c r="B40" s="791"/>
      <c r="C40" s="392">
        <f>SUM(C39)</f>
        <v>8050530</v>
      </c>
    </row>
  </sheetData>
  <mergeCells count="8">
    <mergeCell ref="A39:B39"/>
    <mergeCell ref="A40:B40"/>
    <mergeCell ref="A1:B1"/>
    <mergeCell ref="A13:B13"/>
    <mergeCell ref="A17:B17"/>
    <mergeCell ref="A33:B33"/>
    <mergeCell ref="A34:B34"/>
    <mergeCell ref="A36:B36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2" orientation="landscape" r:id="rId1"/>
  <headerFooter alignWithMargins="0">
    <oddFooter>&amp;L&amp;F&amp;CIskolai intézményi étkeztetés&amp;R5929131</oddFooter>
  </headerFooter>
  <rowBreaks count="1" manualBreakCount="1">
    <brk id="3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D40"/>
  <sheetViews>
    <sheetView zoomScaleNormal="100" workbookViewId="0">
      <selection activeCell="E4" sqref="E4:F10"/>
    </sheetView>
  </sheetViews>
  <sheetFormatPr defaultRowHeight="12.75" x14ac:dyDescent="0.2"/>
  <cols>
    <col min="1" max="1" width="11.7109375" customWidth="1"/>
    <col min="2" max="2" width="66.28515625" customWidth="1"/>
    <col min="3" max="3" width="15.140625" customWidth="1"/>
    <col min="4" max="4" width="11" bestFit="1" customWidth="1"/>
    <col min="257" max="257" width="11.7109375" customWidth="1"/>
    <col min="258" max="258" width="66.28515625" customWidth="1"/>
    <col min="259" max="259" width="15.140625" customWidth="1"/>
    <col min="260" max="260" width="11" bestFit="1" customWidth="1"/>
    <col min="513" max="513" width="11.7109375" customWidth="1"/>
    <col min="514" max="514" width="66.28515625" customWidth="1"/>
    <col min="515" max="515" width="15.140625" customWidth="1"/>
    <col min="516" max="516" width="11" bestFit="1" customWidth="1"/>
    <col min="769" max="769" width="11.7109375" customWidth="1"/>
    <col min="770" max="770" width="66.28515625" customWidth="1"/>
    <col min="771" max="771" width="15.140625" customWidth="1"/>
    <col min="772" max="772" width="11" bestFit="1" customWidth="1"/>
    <col min="1025" max="1025" width="11.7109375" customWidth="1"/>
    <col min="1026" max="1026" width="66.28515625" customWidth="1"/>
    <col min="1027" max="1027" width="15.140625" customWidth="1"/>
    <col min="1028" max="1028" width="11" bestFit="1" customWidth="1"/>
    <col min="1281" max="1281" width="11.7109375" customWidth="1"/>
    <col min="1282" max="1282" width="66.28515625" customWidth="1"/>
    <col min="1283" max="1283" width="15.140625" customWidth="1"/>
    <col min="1284" max="1284" width="11" bestFit="1" customWidth="1"/>
    <col min="1537" max="1537" width="11.7109375" customWidth="1"/>
    <col min="1538" max="1538" width="66.28515625" customWidth="1"/>
    <col min="1539" max="1539" width="15.140625" customWidth="1"/>
    <col min="1540" max="1540" width="11" bestFit="1" customWidth="1"/>
    <col min="1793" max="1793" width="11.7109375" customWidth="1"/>
    <col min="1794" max="1794" width="66.28515625" customWidth="1"/>
    <col min="1795" max="1795" width="15.140625" customWidth="1"/>
    <col min="1796" max="1796" width="11" bestFit="1" customWidth="1"/>
    <col min="2049" max="2049" width="11.7109375" customWidth="1"/>
    <col min="2050" max="2050" width="66.28515625" customWidth="1"/>
    <col min="2051" max="2051" width="15.140625" customWidth="1"/>
    <col min="2052" max="2052" width="11" bestFit="1" customWidth="1"/>
    <col min="2305" max="2305" width="11.7109375" customWidth="1"/>
    <col min="2306" max="2306" width="66.28515625" customWidth="1"/>
    <col min="2307" max="2307" width="15.140625" customWidth="1"/>
    <col min="2308" max="2308" width="11" bestFit="1" customWidth="1"/>
    <col min="2561" max="2561" width="11.7109375" customWidth="1"/>
    <col min="2562" max="2562" width="66.28515625" customWidth="1"/>
    <col min="2563" max="2563" width="15.140625" customWidth="1"/>
    <col min="2564" max="2564" width="11" bestFit="1" customWidth="1"/>
    <col min="2817" max="2817" width="11.7109375" customWidth="1"/>
    <col min="2818" max="2818" width="66.28515625" customWidth="1"/>
    <col min="2819" max="2819" width="15.140625" customWidth="1"/>
    <col min="2820" max="2820" width="11" bestFit="1" customWidth="1"/>
    <col min="3073" max="3073" width="11.7109375" customWidth="1"/>
    <col min="3074" max="3074" width="66.28515625" customWidth="1"/>
    <col min="3075" max="3075" width="15.140625" customWidth="1"/>
    <col min="3076" max="3076" width="11" bestFit="1" customWidth="1"/>
    <col min="3329" max="3329" width="11.7109375" customWidth="1"/>
    <col min="3330" max="3330" width="66.28515625" customWidth="1"/>
    <col min="3331" max="3331" width="15.140625" customWidth="1"/>
    <col min="3332" max="3332" width="11" bestFit="1" customWidth="1"/>
    <col min="3585" max="3585" width="11.7109375" customWidth="1"/>
    <col min="3586" max="3586" width="66.28515625" customWidth="1"/>
    <col min="3587" max="3587" width="15.140625" customWidth="1"/>
    <col min="3588" max="3588" width="11" bestFit="1" customWidth="1"/>
    <col min="3841" max="3841" width="11.7109375" customWidth="1"/>
    <col min="3842" max="3842" width="66.28515625" customWidth="1"/>
    <col min="3843" max="3843" width="15.140625" customWidth="1"/>
    <col min="3844" max="3844" width="11" bestFit="1" customWidth="1"/>
    <col min="4097" max="4097" width="11.7109375" customWidth="1"/>
    <col min="4098" max="4098" width="66.28515625" customWidth="1"/>
    <col min="4099" max="4099" width="15.140625" customWidth="1"/>
    <col min="4100" max="4100" width="11" bestFit="1" customWidth="1"/>
    <col min="4353" max="4353" width="11.7109375" customWidth="1"/>
    <col min="4354" max="4354" width="66.28515625" customWidth="1"/>
    <col min="4355" max="4355" width="15.140625" customWidth="1"/>
    <col min="4356" max="4356" width="11" bestFit="1" customWidth="1"/>
    <col min="4609" max="4609" width="11.7109375" customWidth="1"/>
    <col min="4610" max="4610" width="66.28515625" customWidth="1"/>
    <col min="4611" max="4611" width="15.140625" customWidth="1"/>
    <col min="4612" max="4612" width="11" bestFit="1" customWidth="1"/>
    <col min="4865" max="4865" width="11.7109375" customWidth="1"/>
    <col min="4866" max="4866" width="66.28515625" customWidth="1"/>
    <col min="4867" max="4867" width="15.140625" customWidth="1"/>
    <col min="4868" max="4868" width="11" bestFit="1" customWidth="1"/>
    <col min="5121" max="5121" width="11.7109375" customWidth="1"/>
    <col min="5122" max="5122" width="66.28515625" customWidth="1"/>
    <col min="5123" max="5123" width="15.140625" customWidth="1"/>
    <col min="5124" max="5124" width="11" bestFit="1" customWidth="1"/>
    <col min="5377" max="5377" width="11.7109375" customWidth="1"/>
    <col min="5378" max="5378" width="66.28515625" customWidth="1"/>
    <col min="5379" max="5379" width="15.140625" customWidth="1"/>
    <col min="5380" max="5380" width="11" bestFit="1" customWidth="1"/>
    <col min="5633" max="5633" width="11.7109375" customWidth="1"/>
    <col min="5634" max="5634" width="66.28515625" customWidth="1"/>
    <col min="5635" max="5635" width="15.140625" customWidth="1"/>
    <col min="5636" max="5636" width="11" bestFit="1" customWidth="1"/>
    <col min="5889" max="5889" width="11.7109375" customWidth="1"/>
    <col min="5890" max="5890" width="66.28515625" customWidth="1"/>
    <col min="5891" max="5891" width="15.140625" customWidth="1"/>
    <col min="5892" max="5892" width="11" bestFit="1" customWidth="1"/>
    <col min="6145" max="6145" width="11.7109375" customWidth="1"/>
    <col min="6146" max="6146" width="66.28515625" customWidth="1"/>
    <col min="6147" max="6147" width="15.140625" customWidth="1"/>
    <col min="6148" max="6148" width="11" bestFit="1" customWidth="1"/>
    <col min="6401" max="6401" width="11.7109375" customWidth="1"/>
    <col min="6402" max="6402" width="66.28515625" customWidth="1"/>
    <col min="6403" max="6403" width="15.140625" customWidth="1"/>
    <col min="6404" max="6404" width="11" bestFit="1" customWidth="1"/>
    <col min="6657" max="6657" width="11.7109375" customWidth="1"/>
    <col min="6658" max="6658" width="66.28515625" customWidth="1"/>
    <col min="6659" max="6659" width="15.140625" customWidth="1"/>
    <col min="6660" max="6660" width="11" bestFit="1" customWidth="1"/>
    <col min="6913" max="6913" width="11.7109375" customWidth="1"/>
    <col min="6914" max="6914" width="66.28515625" customWidth="1"/>
    <col min="6915" max="6915" width="15.140625" customWidth="1"/>
    <col min="6916" max="6916" width="11" bestFit="1" customWidth="1"/>
    <col min="7169" max="7169" width="11.7109375" customWidth="1"/>
    <col min="7170" max="7170" width="66.28515625" customWidth="1"/>
    <col min="7171" max="7171" width="15.140625" customWidth="1"/>
    <col min="7172" max="7172" width="11" bestFit="1" customWidth="1"/>
    <col min="7425" max="7425" width="11.7109375" customWidth="1"/>
    <col min="7426" max="7426" width="66.28515625" customWidth="1"/>
    <col min="7427" max="7427" width="15.140625" customWidth="1"/>
    <col min="7428" max="7428" width="11" bestFit="1" customWidth="1"/>
    <col min="7681" max="7681" width="11.7109375" customWidth="1"/>
    <col min="7682" max="7682" width="66.28515625" customWidth="1"/>
    <col min="7683" max="7683" width="15.140625" customWidth="1"/>
    <col min="7684" max="7684" width="11" bestFit="1" customWidth="1"/>
    <col min="7937" max="7937" width="11.7109375" customWidth="1"/>
    <col min="7938" max="7938" width="66.28515625" customWidth="1"/>
    <col min="7939" max="7939" width="15.140625" customWidth="1"/>
    <col min="7940" max="7940" width="11" bestFit="1" customWidth="1"/>
    <col min="8193" max="8193" width="11.7109375" customWidth="1"/>
    <col min="8194" max="8194" width="66.28515625" customWidth="1"/>
    <col min="8195" max="8195" width="15.140625" customWidth="1"/>
    <col min="8196" max="8196" width="11" bestFit="1" customWidth="1"/>
    <col min="8449" max="8449" width="11.7109375" customWidth="1"/>
    <col min="8450" max="8450" width="66.28515625" customWidth="1"/>
    <col min="8451" max="8451" width="15.140625" customWidth="1"/>
    <col min="8452" max="8452" width="11" bestFit="1" customWidth="1"/>
    <col min="8705" max="8705" width="11.7109375" customWidth="1"/>
    <col min="8706" max="8706" width="66.28515625" customWidth="1"/>
    <col min="8707" max="8707" width="15.140625" customWidth="1"/>
    <col min="8708" max="8708" width="11" bestFit="1" customWidth="1"/>
    <col min="8961" max="8961" width="11.7109375" customWidth="1"/>
    <col min="8962" max="8962" width="66.28515625" customWidth="1"/>
    <col min="8963" max="8963" width="15.140625" customWidth="1"/>
    <col min="8964" max="8964" width="11" bestFit="1" customWidth="1"/>
    <col min="9217" max="9217" width="11.7109375" customWidth="1"/>
    <col min="9218" max="9218" width="66.28515625" customWidth="1"/>
    <col min="9219" max="9219" width="15.140625" customWidth="1"/>
    <col min="9220" max="9220" width="11" bestFit="1" customWidth="1"/>
    <col min="9473" max="9473" width="11.7109375" customWidth="1"/>
    <col min="9474" max="9474" width="66.28515625" customWidth="1"/>
    <col min="9475" max="9475" width="15.140625" customWidth="1"/>
    <col min="9476" max="9476" width="11" bestFit="1" customWidth="1"/>
    <col min="9729" max="9729" width="11.7109375" customWidth="1"/>
    <col min="9730" max="9730" width="66.28515625" customWidth="1"/>
    <col min="9731" max="9731" width="15.140625" customWidth="1"/>
    <col min="9732" max="9732" width="11" bestFit="1" customWidth="1"/>
    <col min="9985" max="9985" width="11.7109375" customWidth="1"/>
    <col min="9986" max="9986" width="66.28515625" customWidth="1"/>
    <col min="9987" max="9987" width="15.140625" customWidth="1"/>
    <col min="9988" max="9988" width="11" bestFit="1" customWidth="1"/>
    <col min="10241" max="10241" width="11.7109375" customWidth="1"/>
    <col min="10242" max="10242" width="66.28515625" customWidth="1"/>
    <col min="10243" max="10243" width="15.140625" customWidth="1"/>
    <col min="10244" max="10244" width="11" bestFit="1" customWidth="1"/>
    <col min="10497" max="10497" width="11.7109375" customWidth="1"/>
    <col min="10498" max="10498" width="66.28515625" customWidth="1"/>
    <col min="10499" max="10499" width="15.140625" customWidth="1"/>
    <col min="10500" max="10500" width="11" bestFit="1" customWidth="1"/>
    <col min="10753" max="10753" width="11.7109375" customWidth="1"/>
    <col min="10754" max="10754" width="66.28515625" customWidth="1"/>
    <col min="10755" max="10755" width="15.140625" customWidth="1"/>
    <col min="10756" max="10756" width="11" bestFit="1" customWidth="1"/>
    <col min="11009" max="11009" width="11.7109375" customWidth="1"/>
    <col min="11010" max="11010" width="66.28515625" customWidth="1"/>
    <col min="11011" max="11011" width="15.140625" customWidth="1"/>
    <col min="11012" max="11012" width="11" bestFit="1" customWidth="1"/>
    <col min="11265" max="11265" width="11.7109375" customWidth="1"/>
    <col min="11266" max="11266" width="66.28515625" customWidth="1"/>
    <col min="11267" max="11267" width="15.140625" customWidth="1"/>
    <col min="11268" max="11268" width="11" bestFit="1" customWidth="1"/>
    <col min="11521" max="11521" width="11.7109375" customWidth="1"/>
    <col min="11522" max="11522" width="66.28515625" customWidth="1"/>
    <col min="11523" max="11523" width="15.140625" customWidth="1"/>
    <col min="11524" max="11524" width="11" bestFit="1" customWidth="1"/>
    <col min="11777" max="11777" width="11.7109375" customWidth="1"/>
    <col min="11778" max="11778" width="66.28515625" customWidth="1"/>
    <col min="11779" max="11779" width="15.140625" customWidth="1"/>
    <col min="11780" max="11780" width="11" bestFit="1" customWidth="1"/>
    <col min="12033" max="12033" width="11.7109375" customWidth="1"/>
    <col min="12034" max="12034" width="66.28515625" customWidth="1"/>
    <col min="12035" max="12035" width="15.140625" customWidth="1"/>
    <col min="12036" max="12036" width="11" bestFit="1" customWidth="1"/>
    <col min="12289" max="12289" width="11.7109375" customWidth="1"/>
    <col min="12290" max="12290" width="66.28515625" customWidth="1"/>
    <col min="12291" max="12291" width="15.140625" customWidth="1"/>
    <col min="12292" max="12292" width="11" bestFit="1" customWidth="1"/>
    <col min="12545" max="12545" width="11.7109375" customWidth="1"/>
    <col min="12546" max="12546" width="66.28515625" customWidth="1"/>
    <col min="12547" max="12547" width="15.140625" customWidth="1"/>
    <col min="12548" max="12548" width="11" bestFit="1" customWidth="1"/>
    <col min="12801" max="12801" width="11.7109375" customWidth="1"/>
    <col min="12802" max="12802" width="66.28515625" customWidth="1"/>
    <col min="12803" max="12803" width="15.140625" customWidth="1"/>
    <col min="12804" max="12804" width="11" bestFit="1" customWidth="1"/>
    <col min="13057" max="13057" width="11.7109375" customWidth="1"/>
    <col min="13058" max="13058" width="66.28515625" customWidth="1"/>
    <col min="13059" max="13059" width="15.140625" customWidth="1"/>
    <col min="13060" max="13060" width="11" bestFit="1" customWidth="1"/>
    <col min="13313" max="13313" width="11.7109375" customWidth="1"/>
    <col min="13314" max="13314" width="66.28515625" customWidth="1"/>
    <col min="13315" max="13315" width="15.140625" customWidth="1"/>
    <col min="13316" max="13316" width="11" bestFit="1" customWidth="1"/>
    <col min="13569" max="13569" width="11.7109375" customWidth="1"/>
    <col min="13570" max="13570" width="66.28515625" customWidth="1"/>
    <col min="13571" max="13571" width="15.140625" customWidth="1"/>
    <col min="13572" max="13572" width="11" bestFit="1" customWidth="1"/>
    <col min="13825" max="13825" width="11.7109375" customWidth="1"/>
    <col min="13826" max="13826" width="66.28515625" customWidth="1"/>
    <col min="13827" max="13827" width="15.140625" customWidth="1"/>
    <col min="13828" max="13828" width="11" bestFit="1" customWidth="1"/>
    <col min="14081" max="14081" width="11.7109375" customWidth="1"/>
    <col min="14082" max="14082" width="66.28515625" customWidth="1"/>
    <col min="14083" max="14083" width="15.140625" customWidth="1"/>
    <col min="14084" max="14084" width="11" bestFit="1" customWidth="1"/>
    <col min="14337" max="14337" width="11.7109375" customWidth="1"/>
    <col min="14338" max="14338" width="66.28515625" customWidth="1"/>
    <col min="14339" max="14339" width="15.140625" customWidth="1"/>
    <col min="14340" max="14340" width="11" bestFit="1" customWidth="1"/>
    <col min="14593" max="14593" width="11.7109375" customWidth="1"/>
    <col min="14594" max="14594" width="66.28515625" customWidth="1"/>
    <col min="14595" max="14595" width="15.140625" customWidth="1"/>
    <col min="14596" max="14596" width="11" bestFit="1" customWidth="1"/>
    <col min="14849" max="14849" width="11.7109375" customWidth="1"/>
    <col min="14850" max="14850" width="66.28515625" customWidth="1"/>
    <col min="14851" max="14851" width="15.140625" customWidth="1"/>
    <col min="14852" max="14852" width="11" bestFit="1" customWidth="1"/>
    <col min="15105" max="15105" width="11.7109375" customWidth="1"/>
    <col min="15106" max="15106" width="66.28515625" customWidth="1"/>
    <col min="15107" max="15107" width="15.140625" customWidth="1"/>
    <col min="15108" max="15108" width="11" bestFit="1" customWidth="1"/>
    <col min="15361" max="15361" width="11.7109375" customWidth="1"/>
    <col min="15362" max="15362" width="66.28515625" customWidth="1"/>
    <col min="15363" max="15363" width="15.140625" customWidth="1"/>
    <col min="15364" max="15364" width="11" bestFit="1" customWidth="1"/>
    <col min="15617" max="15617" width="11.7109375" customWidth="1"/>
    <col min="15618" max="15618" width="66.28515625" customWidth="1"/>
    <col min="15619" max="15619" width="15.140625" customWidth="1"/>
    <col min="15620" max="15620" width="11" bestFit="1" customWidth="1"/>
    <col min="15873" max="15873" width="11.7109375" customWidth="1"/>
    <col min="15874" max="15874" width="66.28515625" customWidth="1"/>
    <col min="15875" max="15875" width="15.140625" customWidth="1"/>
    <col min="15876" max="15876" width="11" bestFit="1" customWidth="1"/>
    <col min="16129" max="16129" width="11.7109375" customWidth="1"/>
    <col min="16130" max="16130" width="66.28515625" customWidth="1"/>
    <col min="16131" max="16131" width="15.140625" customWidth="1"/>
    <col min="16132" max="16132" width="11" bestFit="1" customWidth="1"/>
  </cols>
  <sheetData>
    <row r="1" spans="1:3" ht="45" customHeight="1" thickBot="1" x14ac:dyDescent="0.25">
      <c r="A1" s="778" t="s">
        <v>422</v>
      </c>
      <c r="B1" s="795"/>
      <c r="C1" s="15" t="s">
        <v>547</v>
      </c>
    </row>
    <row r="2" spans="1:3" x14ac:dyDescent="0.2">
      <c r="A2" s="73">
        <v>51</v>
      </c>
      <c r="B2" s="593" t="s">
        <v>394</v>
      </c>
      <c r="C2" s="592">
        <f>SUM(C3:C10)</f>
        <v>429936.77479999996</v>
      </c>
    </row>
    <row r="3" spans="1:3" ht="15" customHeight="1" x14ac:dyDescent="0.2">
      <c r="A3" s="62" t="s">
        <v>391</v>
      </c>
      <c r="B3" s="133" t="s">
        <v>286</v>
      </c>
      <c r="C3" s="76">
        <f>'konyha összesítő (2)'!C3*5.33%</f>
        <v>0</v>
      </c>
    </row>
    <row r="4" spans="1:3" ht="15" customHeight="1" x14ac:dyDescent="0.2">
      <c r="A4" s="62" t="s">
        <v>288</v>
      </c>
      <c r="B4" s="133" t="s">
        <v>287</v>
      </c>
      <c r="C4" s="76">
        <f>'konyha összesítő (2)'!C4*5.33%</f>
        <v>427276.25199999998</v>
      </c>
    </row>
    <row r="5" spans="1:3" x14ac:dyDescent="0.2">
      <c r="A5" s="62" t="s">
        <v>581</v>
      </c>
      <c r="B5" s="600" t="s">
        <v>582</v>
      </c>
      <c r="C5" s="76">
        <f>'konyha összesítő (2)'!C5*5.33%</f>
        <v>0</v>
      </c>
    </row>
    <row r="6" spans="1:3" ht="17.25" customHeight="1" x14ac:dyDescent="0.2">
      <c r="A6" s="62" t="s">
        <v>583</v>
      </c>
      <c r="B6" s="600" t="s">
        <v>584</v>
      </c>
      <c r="C6" s="76">
        <f>'konyha összesítő (2)'!C6*5.33%</f>
        <v>0</v>
      </c>
    </row>
    <row r="7" spans="1:3" s="4" customFormat="1" ht="15" customHeight="1" x14ac:dyDescent="0.2">
      <c r="A7" s="78" t="s">
        <v>585</v>
      </c>
      <c r="B7" s="601" t="s">
        <v>586</v>
      </c>
      <c r="C7" s="76">
        <f>'konyha összesítő (2)'!C7*5.33%</f>
        <v>0</v>
      </c>
    </row>
    <row r="8" spans="1:3" ht="15.75" customHeight="1" x14ac:dyDescent="0.2">
      <c r="A8" s="62" t="s">
        <v>587</v>
      </c>
      <c r="B8" s="133" t="s">
        <v>588</v>
      </c>
      <c r="C8" s="76">
        <f>'konyha összesítő (2)'!C8*5.33%</f>
        <v>0</v>
      </c>
    </row>
    <row r="9" spans="1:3" ht="12.75" customHeight="1" x14ac:dyDescent="0.2">
      <c r="A9" s="62" t="s">
        <v>392</v>
      </c>
      <c r="B9" s="133" t="s">
        <v>393</v>
      </c>
      <c r="C9" s="76">
        <f>'konyha összesítő (2)'!C9*5.33%</f>
        <v>2660.5228000000002</v>
      </c>
    </row>
    <row r="10" spans="1:3" ht="13.5" customHeight="1" x14ac:dyDescent="0.2">
      <c r="A10" s="62" t="s">
        <v>589</v>
      </c>
      <c r="B10" s="133" t="s">
        <v>590</v>
      </c>
      <c r="C10" s="76">
        <f>'konyha összesítő (2)'!C10*5.33%</f>
        <v>0</v>
      </c>
    </row>
    <row r="11" spans="1:3" ht="13.5" customHeight="1" x14ac:dyDescent="0.2">
      <c r="A11" s="602">
        <v>52</v>
      </c>
      <c r="B11" s="603" t="s">
        <v>591</v>
      </c>
      <c r="C11" s="592">
        <f>SUM(C12)</f>
        <v>0</v>
      </c>
    </row>
    <row r="12" spans="1:3" ht="13.5" customHeight="1" thickBot="1" x14ac:dyDescent="0.25">
      <c r="A12" s="62" t="s">
        <v>592</v>
      </c>
      <c r="B12" s="604" t="s">
        <v>593</v>
      </c>
      <c r="C12" s="76">
        <f>'konyha összesítő (2)'!C12*5.33%</f>
        <v>0</v>
      </c>
    </row>
    <row r="13" spans="1:3" ht="20.85" customHeight="1" thickBot="1" x14ac:dyDescent="0.25">
      <c r="A13" s="780" t="s">
        <v>460</v>
      </c>
      <c r="B13" s="781"/>
      <c r="C13" s="395">
        <f>C11+C2</f>
        <v>429936.77479999996</v>
      </c>
    </row>
    <row r="14" spans="1:3" ht="20.85" customHeight="1" x14ac:dyDescent="0.2">
      <c r="A14" s="185" t="s">
        <v>396</v>
      </c>
      <c r="B14" s="424" t="s">
        <v>397</v>
      </c>
      <c r="C14" s="76">
        <f>'konyha összesítő (2)'!C14*5.33%</f>
        <v>115341.2</v>
      </c>
    </row>
    <row r="15" spans="1:3" ht="20.85" customHeight="1" x14ac:dyDescent="0.2">
      <c r="A15" s="186" t="s">
        <v>594</v>
      </c>
      <c r="B15" s="610" t="s">
        <v>595</v>
      </c>
      <c r="C15" s="76">
        <f>'konyha összesítő (2)'!C15*5.33%</f>
        <v>0</v>
      </c>
    </row>
    <row r="16" spans="1:3" ht="14.25" customHeight="1" thickBot="1" x14ac:dyDescent="0.25">
      <c r="A16" s="187"/>
      <c r="B16" s="609" t="s">
        <v>281</v>
      </c>
      <c r="C16" s="76">
        <f>'konyha összesítő (2)'!C16*5.33%</f>
        <v>106.6</v>
      </c>
    </row>
    <row r="17" spans="1:3" ht="20.85" customHeight="1" thickBot="1" x14ac:dyDescent="0.25">
      <c r="A17" s="792" t="s">
        <v>395</v>
      </c>
      <c r="B17" s="783"/>
      <c r="C17" s="396">
        <f>SUM(C14)</f>
        <v>115341.2</v>
      </c>
    </row>
    <row r="18" spans="1:3" ht="16.5" customHeight="1" x14ac:dyDescent="0.2">
      <c r="A18" s="87" t="s">
        <v>398</v>
      </c>
      <c r="B18" s="85" t="s">
        <v>399</v>
      </c>
      <c r="C18" s="93">
        <f>'konyha összesítő (2)'!C18*5.33%</f>
        <v>586300</v>
      </c>
    </row>
    <row r="19" spans="1:3" ht="13.5" customHeight="1" x14ac:dyDescent="0.2">
      <c r="A19" s="88" t="s">
        <v>400</v>
      </c>
      <c r="B19" s="84" t="s">
        <v>401</v>
      </c>
      <c r="C19" s="75">
        <f>'konyha összesítő (2)'!C19*5.33%</f>
        <v>213.2</v>
      </c>
    </row>
    <row r="20" spans="1:3" ht="13.5" customHeight="1" x14ac:dyDescent="0.2">
      <c r="A20" s="88" t="s">
        <v>402</v>
      </c>
      <c r="B20" s="84" t="s">
        <v>403</v>
      </c>
      <c r="C20" s="75">
        <f>'konyha összesítő (2)'!C20*5.33%</f>
        <v>1599</v>
      </c>
    </row>
    <row r="21" spans="1:3" x14ac:dyDescent="0.2">
      <c r="A21" s="88" t="s">
        <v>404</v>
      </c>
      <c r="B21" s="83" t="s">
        <v>405</v>
      </c>
      <c r="C21" s="75">
        <f>'konyha összesítő (2)'!C21*5.33%</f>
        <v>266.5</v>
      </c>
    </row>
    <row r="22" spans="1:3" x14ac:dyDescent="0.2">
      <c r="A22" s="88" t="s">
        <v>406</v>
      </c>
      <c r="B22" s="83" t="s">
        <v>407</v>
      </c>
      <c r="C22" s="75">
        <f>'konyha összesítő (2)'!C22*5.33%</f>
        <v>2665</v>
      </c>
    </row>
    <row r="23" spans="1:3" x14ac:dyDescent="0.2">
      <c r="A23" s="88" t="s">
        <v>408</v>
      </c>
      <c r="B23" s="83" t="s">
        <v>409</v>
      </c>
      <c r="C23" s="75">
        <f>'konyha összesítő (2)'!C23*5.33%</f>
        <v>3997.5</v>
      </c>
    </row>
    <row r="24" spans="1:3" ht="13.5" thickBot="1" x14ac:dyDescent="0.25">
      <c r="A24" s="89" t="s">
        <v>410</v>
      </c>
      <c r="B24" s="86" t="s">
        <v>411</v>
      </c>
      <c r="C24" s="75">
        <f>'konyha összesítő (2)'!C24*5.33%</f>
        <v>18655</v>
      </c>
    </row>
    <row r="25" spans="1:3" x14ac:dyDescent="0.2">
      <c r="A25" s="90" t="s">
        <v>412</v>
      </c>
      <c r="B25" s="63" t="s">
        <v>413</v>
      </c>
      <c r="C25" s="93">
        <f>'konyha összesítő (2)'!C25*5.33%</f>
        <v>4903.6000000000004</v>
      </c>
    </row>
    <row r="26" spans="1:3" x14ac:dyDescent="0.2">
      <c r="A26" s="90" t="s">
        <v>414</v>
      </c>
      <c r="B26" s="81" t="s">
        <v>415</v>
      </c>
      <c r="C26" s="75">
        <f>'konyha összesítő (2)'!C26*5.33%</f>
        <v>1972.1</v>
      </c>
    </row>
    <row r="27" spans="1:3" x14ac:dyDescent="0.2">
      <c r="A27" s="90" t="s">
        <v>416</v>
      </c>
      <c r="B27" s="81" t="s">
        <v>417</v>
      </c>
      <c r="C27" s="75">
        <f>'konyha összesítő (2)'!C27*5.33%</f>
        <v>14550.9</v>
      </c>
    </row>
    <row r="28" spans="1:3" x14ac:dyDescent="0.2">
      <c r="A28" s="90" t="s">
        <v>418</v>
      </c>
      <c r="B28" s="63" t="s">
        <v>419</v>
      </c>
      <c r="C28" s="75">
        <f>'konyha összesítő (2)'!C28*5.33%</f>
        <v>12152.4</v>
      </c>
    </row>
    <row r="29" spans="1:3" x14ac:dyDescent="0.2">
      <c r="A29" s="90">
        <v>55225</v>
      </c>
      <c r="B29" s="63" t="s">
        <v>599</v>
      </c>
      <c r="C29" s="75">
        <f>'konyha összesítő (2)'!C29*5.33%</f>
        <v>42640</v>
      </c>
    </row>
    <row r="30" spans="1:3" x14ac:dyDescent="0.2">
      <c r="A30" s="90" t="s">
        <v>380</v>
      </c>
      <c r="B30" s="63" t="s">
        <v>529</v>
      </c>
      <c r="C30" s="75">
        <f>'konyha összesítő (2)'!C30*5.33%</f>
        <v>2132</v>
      </c>
    </row>
    <row r="31" spans="1:3" ht="14.25" customHeight="1" thickBot="1" x14ac:dyDescent="0.25">
      <c r="A31" s="91" t="s">
        <v>381</v>
      </c>
      <c r="B31" s="82" t="s">
        <v>482</v>
      </c>
      <c r="C31" s="94">
        <f>'konyha összesítő (2)'!C31*5.33%</f>
        <v>186852.74400000001</v>
      </c>
    </row>
    <row r="32" spans="1:3" ht="14.25" customHeight="1" thickBot="1" x14ac:dyDescent="0.25">
      <c r="A32" s="183" t="s">
        <v>278</v>
      </c>
      <c r="B32" s="83" t="s">
        <v>279</v>
      </c>
      <c r="C32" s="94">
        <f>'konyha összesítő (2)'!C32*5.33%</f>
        <v>198232.29399999999</v>
      </c>
    </row>
    <row r="33" spans="1:4" ht="23.25" customHeight="1" thickBot="1" x14ac:dyDescent="0.25">
      <c r="A33" s="784" t="s">
        <v>420</v>
      </c>
      <c r="B33" s="785"/>
      <c r="C33" s="394">
        <f>SUM(C18:C32)</f>
        <v>1077132.2379999999</v>
      </c>
    </row>
    <row r="34" spans="1:4" s="5" customFormat="1" ht="40.700000000000003" customHeight="1" thickBot="1" x14ac:dyDescent="0.25">
      <c r="A34" s="748" t="s">
        <v>134</v>
      </c>
      <c r="B34" s="749"/>
      <c r="C34" s="571">
        <f>SUM(C13+C17+C33)</f>
        <v>1622410.2127999999</v>
      </c>
    </row>
    <row r="35" spans="1:4" ht="59.65" customHeight="1" thickBot="1" x14ac:dyDescent="0.25">
      <c r="C35" s="2"/>
    </row>
    <row r="36" spans="1:4" ht="48.75" customHeight="1" thickBot="1" x14ac:dyDescent="0.25">
      <c r="A36" s="786" t="s">
        <v>422</v>
      </c>
      <c r="B36" s="787"/>
      <c r="C36" s="13" t="s">
        <v>547</v>
      </c>
    </row>
    <row r="37" spans="1:4" ht="15" customHeight="1" thickBot="1" x14ac:dyDescent="0.25">
      <c r="A37" s="37" t="s">
        <v>215</v>
      </c>
      <c r="B37" s="38" t="s">
        <v>535</v>
      </c>
      <c r="C37" s="76">
        <v>1914000</v>
      </c>
    </row>
    <row r="38" spans="1:4" ht="14.25" customHeight="1" thickBot="1" x14ac:dyDescent="0.25">
      <c r="A38" s="391" t="s">
        <v>228</v>
      </c>
      <c r="B38" s="92" t="s">
        <v>230</v>
      </c>
      <c r="C38" s="93">
        <f>SUM(C37)*0.27</f>
        <v>516780.00000000006</v>
      </c>
      <c r="D38" s="296"/>
    </row>
    <row r="39" spans="1:4" ht="22.5" customHeight="1" thickBot="1" x14ac:dyDescent="0.25">
      <c r="A39" s="788" t="s">
        <v>508</v>
      </c>
      <c r="B39" s="789"/>
      <c r="C39" s="393">
        <f>SUM(C37:C38)</f>
        <v>2430780</v>
      </c>
    </row>
    <row r="40" spans="1:4" s="5" customFormat="1" ht="37.5" customHeight="1" thickBot="1" x14ac:dyDescent="0.25">
      <c r="A40" s="793" t="s">
        <v>25</v>
      </c>
      <c r="B40" s="794"/>
      <c r="C40" s="392">
        <f>SUM(C39)</f>
        <v>2430780</v>
      </c>
    </row>
  </sheetData>
  <mergeCells count="8">
    <mergeCell ref="A39:B39"/>
    <mergeCell ref="A40:B40"/>
    <mergeCell ref="A1:B1"/>
    <mergeCell ref="A13:B13"/>
    <mergeCell ref="A17:B17"/>
    <mergeCell ref="A33:B33"/>
    <mergeCell ref="A34:B34"/>
    <mergeCell ref="A36:B36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4" orientation="landscape" r:id="rId1"/>
  <headerFooter alignWithMargins="0">
    <oddFooter>&amp;L&amp;F&amp;CMunkahelyi étkeztetés&amp;R5629171</oddFooter>
  </headerFooter>
  <rowBreaks count="1" manualBreakCount="1">
    <brk id="3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G40"/>
  <sheetViews>
    <sheetView zoomScaleSheetLayoutView="100" workbookViewId="0">
      <selection activeCell="C18" sqref="C18"/>
    </sheetView>
  </sheetViews>
  <sheetFormatPr defaultRowHeight="12.75" x14ac:dyDescent="0.2"/>
  <cols>
    <col min="1" max="1" width="11.7109375" customWidth="1"/>
    <col min="2" max="2" width="66.28515625" customWidth="1"/>
    <col min="3" max="3" width="15.140625" customWidth="1"/>
    <col min="4" max="4" width="11" bestFit="1" customWidth="1"/>
    <col min="7" max="7" width="12.5703125" bestFit="1" customWidth="1"/>
  </cols>
  <sheetData>
    <row r="1" spans="1:7" ht="45" customHeight="1" thickBot="1" x14ac:dyDescent="0.25">
      <c r="A1" s="778" t="s">
        <v>601</v>
      </c>
      <c r="B1" s="795"/>
      <c r="C1" s="15" t="s">
        <v>547</v>
      </c>
    </row>
    <row r="2" spans="1:7" x14ac:dyDescent="0.2">
      <c r="A2" s="73">
        <v>51</v>
      </c>
      <c r="B2" s="593" t="s">
        <v>394</v>
      </c>
      <c r="C2" s="592">
        <f>SUM(C3:C10)</f>
        <v>860680.18520000007</v>
      </c>
    </row>
    <row r="3" spans="1:7" ht="15" customHeight="1" x14ac:dyDescent="0.2">
      <c r="A3" s="62" t="s">
        <v>391</v>
      </c>
      <c r="B3" s="133" t="s">
        <v>286</v>
      </c>
      <c r="C3" s="76">
        <f>'konyha összesítő (2)'!C3*10.67%</f>
        <v>0</v>
      </c>
    </row>
    <row r="4" spans="1:7" ht="15" customHeight="1" x14ac:dyDescent="0.2">
      <c r="A4" s="62" t="s">
        <v>288</v>
      </c>
      <c r="B4" s="133" t="s">
        <v>287</v>
      </c>
      <c r="C4" s="76">
        <f>'konyha összesítő (2)'!C4*10.67%</f>
        <v>855354.14800000004</v>
      </c>
      <c r="G4" s="36"/>
    </row>
    <row r="5" spans="1:7" x14ac:dyDescent="0.2">
      <c r="A5" s="62" t="s">
        <v>581</v>
      </c>
      <c r="B5" s="600" t="s">
        <v>582</v>
      </c>
      <c r="C5" s="76">
        <f>'konyha összesítő (2)'!C5*10.67%</f>
        <v>0</v>
      </c>
    </row>
    <row r="6" spans="1:7" ht="17.25" customHeight="1" x14ac:dyDescent="0.2">
      <c r="A6" s="62" t="s">
        <v>583</v>
      </c>
      <c r="B6" s="600" t="s">
        <v>584</v>
      </c>
      <c r="C6" s="76">
        <f>'konyha összesítő (2)'!C6*10.67%</f>
        <v>0</v>
      </c>
    </row>
    <row r="7" spans="1:7" s="4" customFormat="1" ht="15" customHeight="1" x14ac:dyDescent="0.2">
      <c r="A7" s="78" t="s">
        <v>585</v>
      </c>
      <c r="B7" s="601" t="s">
        <v>586</v>
      </c>
      <c r="C7" s="76">
        <f>'konyha összesítő (2)'!C7*10.67%</f>
        <v>0</v>
      </c>
    </row>
    <row r="8" spans="1:7" ht="15.75" customHeight="1" x14ac:dyDescent="0.2">
      <c r="A8" s="62" t="s">
        <v>587</v>
      </c>
      <c r="B8" s="133" t="s">
        <v>588</v>
      </c>
      <c r="C8" s="76">
        <f>'konyha összesítő (2)'!C8*10.67%</f>
        <v>0</v>
      </c>
    </row>
    <row r="9" spans="1:7" ht="12.75" customHeight="1" x14ac:dyDescent="0.2">
      <c r="A9" s="62" t="s">
        <v>392</v>
      </c>
      <c r="B9" s="133" t="s">
        <v>393</v>
      </c>
      <c r="C9" s="76">
        <f>'konyha összesítő (2)'!C9*10.67%</f>
        <v>5326.0371999999998</v>
      </c>
    </row>
    <row r="10" spans="1:7" ht="13.5" customHeight="1" x14ac:dyDescent="0.2">
      <c r="A10" s="62" t="s">
        <v>589</v>
      </c>
      <c r="B10" s="133" t="s">
        <v>590</v>
      </c>
      <c r="C10" s="76">
        <f>'konyha összesítő (2)'!C10*10.67%</f>
        <v>0</v>
      </c>
    </row>
    <row r="11" spans="1:7" ht="13.5" customHeight="1" x14ac:dyDescent="0.2">
      <c r="A11" s="602">
        <v>52</v>
      </c>
      <c r="B11" s="603" t="s">
        <v>591</v>
      </c>
      <c r="C11" s="592">
        <f>SUM(C12)</f>
        <v>0</v>
      </c>
    </row>
    <row r="12" spans="1:7" ht="13.5" customHeight="1" thickBot="1" x14ac:dyDescent="0.25">
      <c r="A12" s="62" t="s">
        <v>592</v>
      </c>
      <c r="B12" s="604" t="s">
        <v>593</v>
      </c>
      <c r="C12" s="76">
        <f>'konyha összesítő (2)'!C12*10.67%</f>
        <v>0</v>
      </c>
    </row>
    <row r="13" spans="1:7" ht="20.85" customHeight="1" thickBot="1" x14ac:dyDescent="0.25">
      <c r="A13" s="780" t="s">
        <v>460</v>
      </c>
      <c r="B13" s="781"/>
      <c r="C13" s="395">
        <f>SUM(C3:C12)</f>
        <v>860680.18520000007</v>
      </c>
    </row>
    <row r="14" spans="1:7" ht="14.25" customHeight="1" x14ac:dyDescent="0.2">
      <c r="A14" s="185" t="s">
        <v>396</v>
      </c>
      <c r="B14" s="424" t="s">
        <v>397</v>
      </c>
      <c r="C14" s="76">
        <f>'konyha összesítő (2)'!C14*10.67%</f>
        <v>230898.80000000002</v>
      </c>
    </row>
    <row r="15" spans="1:7" ht="14.25" customHeight="1" x14ac:dyDescent="0.2">
      <c r="A15" s="186" t="s">
        <v>594</v>
      </c>
      <c r="B15" s="610" t="s">
        <v>595</v>
      </c>
      <c r="C15" s="76">
        <f>'konyha összesítő (2)'!C15*10.67%</f>
        <v>0</v>
      </c>
    </row>
    <row r="16" spans="1:7" ht="14.25" customHeight="1" thickBot="1" x14ac:dyDescent="0.25">
      <c r="A16" s="187"/>
      <c r="B16" s="609" t="s">
        <v>281</v>
      </c>
      <c r="C16" s="76">
        <f>'konyha összesítő (2)'!C16*10.67%</f>
        <v>213.4</v>
      </c>
    </row>
    <row r="17" spans="1:3" ht="20.85" customHeight="1" thickBot="1" x14ac:dyDescent="0.25">
      <c r="A17" s="782" t="s">
        <v>395</v>
      </c>
      <c r="B17" s="797"/>
      <c r="C17" s="396">
        <f>SUM(C14:C16)</f>
        <v>231112.2</v>
      </c>
    </row>
    <row r="18" spans="1:3" ht="16.5" customHeight="1" x14ac:dyDescent="0.2">
      <c r="A18" s="87" t="s">
        <v>398</v>
      </c>
      <c r="B18" s="85" t="s">
        <v>399</v>
      </c>
      <c r="C18" s="93">
        <f>'konyha összesítő (2)'!C18*10.67%</f>
        <v>1173700</v>
      </c>
    </row>
    <row r="19" spans="1:3" ht="13.5" customHeight="1" x14ac:dyDescent="0.2">
      <c r="A19" s="88" t="s">
        <v>400</v>
      </c>
      <c r="B19" s="84" t="s">
        <v>401</v>
      </c>
      <c r="C19" s="75">
        <f>'konyha összesítő (2)'!C19*10.67%</f>
        <v>426.8</v>
      </c>
    </row>
    <row r="20" spans="1:3" ht="13.5" customHeight="1" x14ac:dyDescent="0.2">
      <c r="A20" s="88" t="s">
        <v>402</v>
      </c>
      <c r="B20" s="84" t="s">
        <v>403</v>
      </c>
      <c r="C20" s="75">
        <f>'konyha összesítő (2)'!C20*10.67%</f>
        <v>3201</v>
      </c>
    </row>
    <row r="21" spans="1:3" x14ac:dyDescent="0.2">
      <c r="A21" s="88" t="s">
        <v>404</v>
      </c>
      <c r="B21" s="83" t="s">
        <v>405</v>
      </c>
      <c r="C21" s="75">
        <f>'konyha összesítő (2)'!C21*10.67%</f>
        <v>533.5</v>
      </c>
    </row>
    <row r="22" spans="1:3" x14ac:dyDescent="0.2">
      <c r="A22" s="88" t="s">
        <v>406</v>
      </c>
      <c r="B22" s="83" t="s">
        <v>407</v>
      </c>
      <c r="C22" s="75">
        <f>'konyha összesítő (2)'!C22*10.67%</f>
        <v>5335</v>
      </c>
    </row>
    <row r="23" spans="1:3" x14ac:dyDescent="0.2">
      <c r="A23" s="88" t="s">
        <v>408</v>
      </c>
      <c r="B23" s="83" t="s">
        <v>409</v>
      </c>
      <c r="C23" s="75">
        <f>'konyha összesítő (2)'!C23*10.67%</f>
        <v>8002.5</v>
      </c>
    </row>
    <row r="24" spans="1:3" ht="13.5" thickBot="1" x14ac:dyDescent="0.25">
      <c r="A24" s="89" t="s">
        <v>410</v>
      </c>
      <c r="B24" s="86" t="s">
        <v>411</v>
      </c>
      <c r="C24" s="75">
        <f>'konyha összesítő (2)'!C24*10.67%</f>
        <v>37345</v>
      </c>
    </row>
    <row r="25" spans="1:3" x14ac:dyDescent="0.2">
      <c r="A25" s="90" t="s">
        <v>412</v>
      </c>
      <c r="B25" s="63" t="s">
        <v>413</v>
      </c>
      <c r="C25" s="75">
        <f>'konyha összesítő (2)'!C25*10.67%</f>
        <v>9816.4</v>
      </c>
    </row>
    <row r="26" spans="1:3" x14ac:dyDescent="0.2">
      <c r="A26" s="90" t="s">
        <v>414</v>
      </c>
      <c r="B26" s="81" t="s">
        <v>415</v>
      </c>
      <c r="C26" s="75">
        <f>'konyha összesítő (2)'!C26*10.67%</f>
        <v>3947.9</v>
      </c>
    </row>
    <row r="27" spans="1:3" x14ac:dyDescent="0.2">
      <c r="A27" s="90" t="s">
        <v>416</v>
      </c>
      <c r="B27" s="81" t="s">
        <v>417</v>
      </c>
      <c r="C27" s="75">
        <f>'konyha összesítő (2)'!C27*10.67%</f>
        <v>29129.100000000002</v>
      </c>
    </row>
    <row r="28" spans="1:3" x14ac:dyDescent="0.2">
      <c r="A28" s="90" t="s">
        <v>418</v>
      </c>
      <c r="B28" s="63" t="s">
        <v>419</v>
      </c>
      <c r="C28" s="75">
        <f>'konyha összesítő (2)'!C28*10.67%</f>
        <v>24327.600000000002</v>
      </c>
    </row>
    <row r="29" spans="1:3" x14ac:dyDescent="0.2">
      <c r="A29" s="90">
        <v>55225</v>
      </c>
      <c r="B29" s="63" t="s">
        <v>599</v>
      </c>
      <c r="C29" s="75">
        <f>'konyha összesítő (2)'!C29*10.67%</f>
        <v>85360</v>
      </c>
    </row>
    <row r="30" spans="1:3" x14ac:dyDescent="0.2">
      <c r="A30" s="90" t="s">
        <v>380</v>
      </c>
      <c r="B30" s="63" t="s">
        <v>529</v>
      </c>
      <c r="C30" s="75">
        <f>'konyha összesítő (2)'!C30*10.67%</f>
        <v>4268</v>
      </c>
    </row>
    <row r="31" spans="1:3" ht="14.25" customHeight="1" thickBot="1" x14ac:dyDescent="0.25">
      <c r="A31" s="91" t="s">
        <v>381</v>
      </c>
      <c r="B31" s="82" t="s">
        <v>482</v>
      </c>
      <c r="C31" s="94">
        <f>'konyha összesítő (2)'!C31*10.67%</f>
        <v>374056.05599999998</v>
      </c>
    </row>
    <row r="32" spans="1:3" ht="14.25" customHeight="1" thickBot="1" x14ac:dyDescent="0.25">
      <c r="A32" s="183" t="s">
        <v>278</v>
      </c>
      <c r="B32" s="83" t="s">
        <v>279</v>
      </c>
      <c r="C32" s="94">
        <f>'konyha összesítő (2)'!C32*10.67%</f>
        <v>396836.50599999999</v>
      </c>
    </row>
    <row r="33" spans="1:4" ht="23.25" customHeight="1" thickBot="1" x14ac:dyDescent="0.25">
      <c r="A33" s="784" t="s">
        <v>420</v>
      </c>
      <c r="B33" s="785"/>
      <c r="C33" s="394">
        <f>SUM(C18:C32)</f>
        <v>2156285.3620000002</v>
      </c>
    </row>
    <row r="34" spans="1:4" s="5" customFormat="1" ht="40.700000000000003" customHeight="1" thickBot="1" x14ac:dyDescent="0.25">
      <c r="A34" s="748" t="s">
        <v>134</v>
      </c>
      <c r="B34" s="749"/>
      <c r="C34" s="571">
        <f>SUM(C13+C17+C33)</f>
        <v>3248077.7472000001</v>
      </c>
    </row>
    <row r="35" spans="1:4" ht="59.65" customHeight="1" thickBot="1" x14ac:dyDescent="0.25">
      <c r="C35" s="2"/>
    </row>
    <row r="36" spans="1:4" ht="48.75" customHeight="1" thickBot="1" x14ac:dyDescent="0.25">
      <c r="A36" s="798" t="s">
        <v>601</v>
      </c>
      <c r="B36" s="799"/>
      <c r="C36" s="13" t="s">
        <v>547</v>
      </c>
    </row>
    <row r="37" spans="1:4" ht="15" customHeight="1" thickBot="1" x14ac:dyDescent="0.25">
      <c r="A37" s="37" t="s">
        <v>215</v>
      </c>
      <c r="B37" s="38" t="s">
        <v>600</v>
      </c>
      <c r="C37" s="608">
        <f>'konyha összesítő (2)'!C37*10.67%</f>
        <v>1352742.6</v>
      </c>
      <c r="D37" s="627"/>
    </row>
    <row r="38" spans="1:4" ht="14.25" customHeight="1" thickBot="1" x14ac:dyDescent="0.25">
      <c r="A38" s="391" t="s">
        <v>228</v>
      </c>
      <c r="B38" s="92" t="s">
        <v>230</v>
      </c>
      <c r="C38" s="94">
        <f>'konyha összesítő (2)'!C38*10.67%</f>
        <v>365240.50200000004</v>
      </c>
      <c r="D38" s="627"/>
    </row>
    <row r="39" spans="1:4" ht="22.5" customHeight="1" thickBot="1" x14ac:dyDescent="0.25">
      <c r="A39" s="788" t="s">
        <v>508</v>
      </c>
      <c r="B39" s="789"/>
      <c r="C39" s="628">
        <f>SUM(C37:C38)</f>
        <v>1717983.1020000002</v>
      </c>
      <c r="D39" s="3"/>
    </row>
    <row r="40" spans="1:4" s="5" customFormat="1" ht="37.5" customHeight="1" thickBot="1" x14ac:dyDescent="0.25">
      <c r="A40" s="793" t="s">
        <v>25</v>
      </c>
      <c r="B40" s="796"/>
      <c r="C40" s="629">
        <f>SUM(C39)</f>
        <v>1717983.1020000002</v>
      </c>
    </row>
  </sheetData>
  <mergeCells count="8">
    <mergeCell ref="A40:B40"/>
    <mergeCell ref="A1:B1"/>
    <mergeCell ref="A13:B13"/>
    <mergeCell ref="A39:B39"/>
    <mergeCell ref="A17:B17"/>
    <mergeCell ref="A33:B33"/>
    <mergeCell ref="A34:B34"/>
    <mergeCell ref="A36:B36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4" orientation="landscape" r:id="rId1"/>
  <headerFooter alignWithMargins="0">
    <oddFooter xml:space="preserve">&amp;L&amp;F&amp;CEgyéb étkeztetés (vendég)&amp;R5629191
</oddFooter>
  </headerFooter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31</vt:i4>
      </vt:variant>
      <vt:variant>
        <vt:lpstr>Névvel ellátott tartományok</vt:lpstr>
      </vt:variant>
      <vt:variant>
        <vt:i4>11</vt:i4>
      </vt:variant>
    </vt:vector>
  </HeadingPairs>
  <TitlesOfParts>
    <vt:vector size="42" baseType="lpstr">
      <vt:lpstr>bevételek 2015</vt:lpstr>
      <vt:lpstr>kiadások 2015</vt:lpstr>
      <vt:lpstr>370000-1</vt:lpstr>
      <vt:lpstr>381103-1</vt:lpstr>
      <vt:lpstr>5221101</vt:lpstr>
      <vt:lpstr>5629121</vt:lpstr>
      <vt:lpstr>5629131 (4)</vt:lpstr>
      <vt:lpstr>5629171 (2)</vt:lpstr>
      <vt:lpstr>5629191</vt:lpstr>
      <vt:lpstr>konyha összesítő (2)</vt:lpstr>
      <vt:lpstr>681000-1</vt:lpstr>
      <vt:lpstr>6800011</vt:lpstr>
      <vt:lpstr>6800021</vt:lpstr>
      <vt:lpstr>8411121</vt:lpstr>
      <vt:lpstr>8414021</vt:lpstr>
      <vt:lpstr>8414031</vt:lpstr>
      <vt:lpstr>8419139</vt:lpstr>
      <vt:lpstr>8419019</vt:lpstr>
      <vt:lpstr>8419069</vt:lpstr>
      <vt:lpstr>8419089</vt:lpstr>
      <vt:lpstr>8621011</vt:lpstr>
      <vt:lpstr>8623011</vt:lpstr>
      <vt:lpstr>8690411</vt:lpstr>
      <vt:lpstr>8690421</vt:lpstr>
      <vt:lpstr>védőnő összesítő</vt:lpstr>
      <vt:lpstr>9603202</vt:lpstr>
      <vt:lpstr>8904421</vt:lpstr>
      <vt:lpstr>SZOCSEGÉLYEK</vt:lpstr>
      <vt:lpstr>9311021</vt:lpstr>
      <vt:lpstr>9105021</vt:lpstr>
      <vt:lpstr>Munka1</vt:lpstr>
      <vt:lpstr>'381103-1'!Nyomtatási_terület</vt:lpstr>
      <vt:lpstr>'5221101'!Nyomtatási_terület</vt:lpstr>
      <vt:lpstr>'6800011'!Nyomtatási_terület</vt:lpstr>
      <vt:lpstr>'8411121'!Nyomtatási_terület</vt:lpstr>
      <vt:lpstr>'8414021'!Nyomtatási_terület</vt:lpstr>
      <vt:lpstr>'8419019'!Nyomtatási_terület</vt:lpstr>
      <vt:lpstr>'9311021'!Nyomtatási_terület</vt:lpstr>
      <vt:lpstr>'9603202'!Nyomtatási_terület</vt:lpstr>
      <vt:lpstr>'bevételek 2015'!Nyomtatási_terület</vt:lpstr>
      <vt:lpstr>'kiadások 2015'!Nyomtatási_terület</vt:lpstr>
      <vt:lpstr>SZOCSEGÉLYEK!Nyomtatási_terület</vt:lpstr>
    </vt:vector>
  </TitlesOfParts>
  <Company>Szár Körjegyzőség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fjozsefne</cp:lastModifiedBy>
  <cp:lastPrinted>2015-03-03T10:40:44Z</cp:lastPrinted>
  <dcterms:created xsi:type="dcterms:W3CDTF">2011-04-06T08:24:15Z</dcterms:created>
  <dcterms:modified xsi:type="dcterms:W3CDTF">2015-03-03T10:43:57Z</dcterms:modified>
</cp:coreProperties>
</file>