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X:\Kezdőlap\Jegyző\ELŐTERJESZTÉSEK\2019\2019. 12. 03. rendes\2019. évi költségvetés\"/>
    </mc:Choice>
  </mc:AlternateContent>
  <xr:revisionPtr revIDLastSave="0" documentId="13_ncr:1_{8D8D6D0B-61AB-4131-A391-6344A27E12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 melléklet" sheetId="30" r:id="rId1"/>
    <sheet name="1.1. Önkormányzat" sheetId="31" r:id="rId2"/>
    <sheet name="1.2. Polgárm." sheetId="32" r:id="rId3"/>
    <sheet name="1.3. Óvoda" sheetId="33" r:id="rId4"/>
    <sheet name="1.4. Gondozási" sheetId="34" r:id="rId5"/>
    <sheet name="1.5. Műv. ház" sheetId="35" r:id="rId6"/>
    <sheet name="1.1-1.5 Bevétel összesen" sheetId="36" r:id="rId7"/>
    <sheet name="2. melléklet" sheetId="37" r:id="rId8"/>
    <sheet name="2.1.-2.5. melléklet" sheetId="38" r:id="rId9"/>
    <sheet name="3. melléklet" sheetId="3" state="hidden" r:id="rId10"/>
    <sheet name="3 melléklet" sheetId="39" r:id="rId11"/>
    <sheet name="4.mell." sheetId="42" r:id="rId12"/>
    <sheet name="5. mell." sheetId="40" r:id="rId13"/>
    <sheet name="6. mell." sheetId="12" r:id="rId14"/>
    <sheet name="7. mell." sheetId="45" r:id="rId15"/>
    <sheet name="7. melléklet" sheetId="13" state="hidden" r:id="rId16"/>
    <sheet name="7 melléklet" sheetId="14" state="hidden" r:id="rId17"/>
    <sheet name="8. melléklet" sheetId="10" state="hidden" r:id="rId18"/>
    <sheet name="9. melléklet" sheetId="23" state="hidden" r:id="rId19"/>
    <sheet name="10. melléklet" sheetId="24" state="hidden" r:id="rId20"/>
    <sheet name="11. melléklet" sheetId="25" state="hidden" r:id="rId21"/>
    <sheet name="12. melléklet" sheetId="27" state="hidden" r:id="rId22"/>
    <sheet name="13. melléklet" sheetId="28" state="hidden" r:id="rId23"/>
    <sheet name="Munka1" sheetId="29" state="hidden" r:id="rId24"/>
    <sheet name="11.melléklet" sheetId="8" state="hidden" r:id="rId25"/>
  </sheets>
  <externalReferences>
    <externalReference r:id="rId26"/>
    <externalReference r:id="rId27"/>
  </externalReferences>
  <definedNames>
    <definedName name="_xlnm.Print_Titles" localSheetId="7">'2. melléklet'!$4:$4</definedName>
    <definedName name="_xlnm.Print_Area" localSheetId="0">'1. melléklet'!$A$1:$G$41</definedName>
    <definedName name="_xlnm.Print_Area" localSheetId="19">'10. melléklet'!$J$2</definedName>
    <definedName name="_xlnm.Print_Area" localSheetId="8">'2.1.-2.5. melléklet'!$A$1:$DP$22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8" i="38" l="1"/>
  <c r="DB7" i="38"/>
  <c r="CN8" i="38"/>
  <c r="CN7" i="38"/>
  <c r="N8" i="34" l="1"/>
  <c r="I27" i="45" l="1"/>
  <c r="E22" i="42" l="1"/>
  <c r="D22" i="42"/>
  <c r="E26" i="39"/>
  <c r="BH9" i="38"/>
  <c r="D21" i="45" l="1"/>
  <c r="D13" i="12"/>
  <c r="DB9" i="38"/>
  <c r="BI9" i="38"/>
  <c r="BI7" i="38"/>
  <c r="AE11" i="31"/>
  <c r="D14" i="40" l="1"/>
  <c r="S12" i="38"/>
  <c r="S18" i="38" s="1"/>
  <c r="AI18" i="38"/>
  <c r="AS18" i="38"/>
  <c r="I21" i="45" l="1"/>
  <c r="I36" i="45" s="1"/>
  <c r="D36" i="45"/>
  <c r="F36" i="45" s="1"/>
  <c r="H35" i="45"/>
  <c r="F34" i="45"/>
  <c r="H32" i="45"/>
  <c r="C31" i="45"/>
  <c r="H28" i="45"/>
  <c r="H33" i="45" s="1"/>
  <c r="H27" i="45"/>
  <c r="F27" i="45"/>
  <c r="C27" i="45"/>
  <c r="C34" i="45" s="1"/>
  <c r="F26" i="45"/>
  <c r="F25" i="45"/>
  <c r="F24" i="45"/>
  <c r="C21" i="45"/>
  <c r="H17" i="45"/>
  <c r="H21" i="45" s="1"/>
  <c r="F17" i="45"/>
  <c r="F16" i="45"/>
  <c r="F15" i="45"/>
  <c r="F14" i="45"/>
  <c r="F13" i="45"/>
  <c r="F11" i="45"/>
  <c r="H34" i="45" l="1"/>
  <c r="H36" i="45"/>
  <c r="C36" i="45"/>
  <c r="F21" i="45"/>
  <c r="H22" i="37" l="1"/>
  <c r="J59" i="37" l="1"/>
  <c r="J53" i="37"/>
  <c r="J42" i="37"/>
  <c r="J27" i="37"/>
  <c r="J22" i="37"/>
  <c r="G14" i="31"/>
  <c r="E14" i="31"/>
  <c r="C14" i="31"/>
  <c r="H28" i="30"/>
  <c r="H20" i="30"/>
  <c r="H14" i="30"/>
  <c r="H6" i="30"/>
  <c r="J60" i="37" l="1"/>
  <c r="H5" i="30"/>
  <c r="H41" i="30" s="1"/>
  <c r="L20" i="10"/>
  <c r="L19" i="10"/>
  <c r="L18" i="10"/>
  <c r="L17" i="10"/>
  <c r="I12" i="38" l="1"/>
  <c r="J12" i="38"/>
  <c r="J18" i="38" s="1"/>
  <c r="G18" i="38"/>
  <c r="H18" i="38"/>
  <c r="I18" i="38"/>
  <c r="C14" i="40" l="1"/>
  <c r="D8" i="40"/>
  <c r="C8" i="40"/>
  <c r="C30" i="40" l="1"/>
  <c r="D30" i="40"/>
  <c r="DA19" i="38"/>
  <c r="CM19" i="38"/>
  <c r="BS19" i="38"/>
  <c r="BH19" i="38"/>
  <c r="L19" i="38"/>
  <c r="K19" i="38"/>
  <c r="L17" i="38"/>
  <c r="K17" i="38"/>
  <c r="DK17" i="38" s="1"/>
  <c r="L16" i="38"/>
  <c r="K16" i="38"/>
  <c r="DK16" i="38" s="1"/>
  <c r="BH15" i="38"/>
  <c r="L15" i="38"/>
  <c r="K15" i="38"/>
  <c r="BH14" i="38"/>
  <c r="L14" i="38"/>
  <c r="K14" i="38"/>
  <c r="L13" i="38"/>
  <c r="DL13" i="38" s="1"/>
  <c r="K13" i="38"/>
  <c r="DK13" i="38" s="1"/>
  <c r="CU12" i="38"/>
  <c r="CU18" i="38" s="1"/>
  <c r="CS12" i="38"/>
  <c r="CS18" i="38" s="1"/>
  <c r="CR12" i="38"/>
  <c r="CQ12" i="38"/>
  <c r="CQ18" i="38" s="1"/>
  <c r="CK12" i="38"/>
  <c r="CK18" i="38" s="1"/>
  <c r="CH12" i="38"/>
  <c r="CG12" i="38"/>
  <c r="CG18" i="38" s="1"/>
  <c r="CF12" i="38"/>
  <c r="CF18" i="38" s="1"/>
  <c r="CE12" i="38"/>
  <c r="CE18" i="38" s="1"/>
  <c r="CD12" i="38"/>
  <c r="CD18" i="38" s="1"/>
  <c r="CC12" i="38"/>
  <c r="CC18" i="38" s="1"/>
  <c r="CB12" i="38"/>
  <c r="CA12" i="38"/>
  <c r="CA18" i="38" s="1"/>
  <c r="BQ12" i="38"/>
  <c r="BQ18" i="38" s="1"/>
  <c r="BP12" i="38"/>
  <c r="BP18" i="38" s="1"/>
  <c r="BO12" i="38"/>
  <c r="BO18" i="38" s="1"/>
  <c r="AZ12" i="38"/>
  <c r="AZ18" i="38" s="1"/>
  <c r="AX12" i="38"/>
  <c r="AX18" i="38" s="1"/>
  <c r="AV12" i="38"/>
  <c r="AV18" i="38" s="1"/>
  <c r="AR12" i="38"/>
  <c r="AR18" i="38" s="1"/>
  <c r="AQ12" i="38"/>
  <c r="AP12" i="38"/>
  <c r="AP18" i="38" s="1"/>
  <c r="AN12" i="38"/>
  <c r="AN18" i="38" s="1"/>
  <c r="AL12" i="38"/>
  <c r="AL18" i="38" s="1"/>
  <c r="AH12" i="38"/>
  <c r="AH18" i="38" s="1"/>
  <c r="AF12" i="38"/>
  <c r="AF18" i="38" s="1"/>
  <c r="AB12" i="38"/>
  <c r="AB18" i="38" s="1"/>
  <c r="Z12" i="38"/>
  <c r="Z18" i="38" s="1"/>
  <c r="X12" i="38"/>
  <c r="X18" i="38" s="1"/>
  <c r="V12" i="38"/>
  <c r="V18" i="38" s="1"/>
  <c r="T12" i="38"/>
  <c r="T18" i="38" s="1"/>
  <c r="R12" i="38"/>
  <c r="R18" i="38" s="1"/>
  <c r="D12" i="38"/>
  <c r="D18" i="38" s="1"/>
  <c r="C12" i="38"/>
  <c r="K12" i="38" s="1"/>
  <c r="DA11" i="38"/>
  <c r="CM11" i="38"/>
  <c r="BS11" i="38"/>
  <c r="L11" i="38"/>
  <c r="K11" i="38"/>
  <c r="DA10" i="38"/>
  <c r="CM10" i="38"/>
  <c r="BS10" i="38"/>
  <c r="DL10" i="38"/>
  <c r="BH10" i="38"/>
  <c r="L10" i="38"/>
  <c r="K10" i="38"/>
  <c r="DA9" i="38"/>
  <c r="CN9" i="38"/>
  <c r="CM9" i="38"/>
  <c r="BT12" i="38"/>
  <c r="BT18" i="38" s="1"/>
  <c r="BS9" i="38"/>
  <c r="L9" i="38"/>
  <c r="DL9" i="38" s="1"/>
  <c r="K9" i="38"/>
  <c r="DA8" i="38"/>
  <c r="CM8" i="38"/>
  <c r="BS8" i="38"/>
  <c r="BH8" i="38"/>
  <c r="L8" i="38"/>
  <c r="K8" i="38"/>
  <c r="F8" i="38"/>
  <c r="E8" i="38"/>
  <c r="DA7" i="38"/>
  <c r="CM7" i="38"/>
  <c r="BS7" i="38"/>
  <c r="BH7" i="38"/>
  <c r="L7" i="38"/>
  <c r="K7" i="38"/>
  <c r="F7" i="38"/>
  <c r="E7" i="38"/>
  <c r="H59" i="37"/>
  <c r="G59" i="37"/>
  <c r="F59" i="37"/>
  <c r="E59" i="37"/>
  <c r="D59" i="37"/>
  <c r="C59" i="37"/>
  <c r="H53" i="37"/>
  <c r="G53" i="37"/>
  <c r="E53" i="37"/>
  <c r="D53" i="37"/>
  <c r="C53" i="37"/>
  <c r="F50" i="37"/>
  <c r="F43" i="37"/>
  <c r="F53" i="37" s="1"/>
  <c r="G42" i="37"/>
  <c r="F42" i="37"/>
  <c r="E42" i="37"/>
  <c r="D42" i="37"/>
  <c r="C42" i="37"/>
  <c r="H27" i="37"/>
  <c r="G27" i="37"/>
  <c r="E27" i="37"/>
  <c r="D27" i="37"/>
  <c r="C27" i="37"/>
  <c r="F26" i="37"/>
  <c r="F24" i="37"/>
  <c r="F27" i="37" s="1"/>
  <c r="E22" i="37"/>
  <c r="D22" i="37"/>
  <c r="F22" i="37" s="1"/>
  <c r="C22" i="37"/>
  <c r="F21" i="37"/>
  <c r="F20" i="37"/>
  <c r="F19" i="37"/>
  <c r="F18" i="37"/>
  <c r="F17" i="37"/>
  <c r="F16" i="37"/>
  <c r="E15" i="37"/>
  <c r="D15" i="37"/>
  <c r="C15" i="37"/>
  <c r="F7" i="37"/>
  <c r="E6" i="37"/>
  <c r="D6" i="37"/>
  <c r="D60" i="37" s="1"/>
  <c r="C6" i="37"/>
  <c r="F5" i="37"/>
  <c r="CR18" i="38" l="1"/>
  <c r="DB18" i="38" s="1"/>
  <c r="DB12" i="38"/>
  <c r="F15" i="37"/>
  <c r="E60" i="37"/>
  <c r="G60" i="37"/>
  <c r="CN12" i="38"/>
  <c r="CB18" i="38"/>
  <c r="CN18" i="38"/>
  <c r="CH18" i="38"/>
  <c r="C60" i="37"/>
  <c r="F6" i="37"/>
  <c r="F60" i="37" s="1"/>
  <c r="DK15" i="38"/>
  <c r="H60" i="37"/>
  <c r="DK8" i="38"/>
  <c r="DK11" i="38"/>
  <c r="DK14" i="38"/>
  <c r="CM12" i="38"/>
  <c r="CM18" i="38" s="1"/>
  <c r="DK9" i="38"/>
  <c r="DK19" i="38"/>
  <c r="DA12" i="38"/>
  <c r="DA18" i="38" s="1"/>
  <c r="BS12" i="38"/>
  <c r="BS18" i="38" s="1"/>
  <c r="DK10" i="38"/>
  <c r="DL7" i="38"/>
  <c r="L18" i="38"/>
  <c r="DK7" i="38"/>
  <c r="L12" i="38"/>
  <c r="C18" i="38"/>
  <c r="K18" i="38" s="1"/>
  <c r="DL12" i="38" l="1"/>
  <c r="DL18" i="38" s="1"/>
  <c r="DK12" i="38"/>
  <c r="DK18" i="38" s="1"/>
  <c r="B19" i="36" l="1"/>
  <c r="L7" i="35"/>
  <c r="L8" i="35"/>
  <c r="L9" i="35"/>
  <c r="L10" i="35"/>
  <c r="L11" i="35"/>
  <c r="L12" i="35"/>
  <c r="L13" i="35"/>
  <c r="B14" i="35"/>
  <c r="D14" i="35"/>
  <c r="F14" i="35"/>
  <c r="F19" i="35" s="1"/>
  <c r="H14" i="35"/>
  <c r="H19" i="35" s="1"/>
  <c r="L15" i="35"/>
  <c r="L16" i="35"/>
  <c r="L17" i="35"/>
  <c r="L18" i="35"/>
  <c r="B19" i="35"/>
  <c r="D19" i="35"/>
  <c r="N7" i="34"/>
  <c r="O7" i="34"/>
  <c r="O8" i="34"/>
  <c r="N9" i="34"/>
  <c r="O9" i="34"/>
  <c r="N10" i="34"/>
  <c r="N11" i="34"/>
  <c r="N12" i="34"/>
  <c r="N13" i="34"/>
  <c r="B14" i="34"/>
  <c r="B19" i="34" s="1"/>
  <c r="D14" i="34"/>
  <c r="F14" i="34"/>
  <c r="F19" i="34" s="1"/>
  <c r="H14" i="34"/>
  <c r="H19" i="34" s="1"/>
  <c r="J14" i="34"/>
  <c r="J19" i="34" s="1"/>
  <c r="L14" i="34"/>
  <c r="O14" i="34"/>
  <c r="N15" i="34"/>
  <c r="N16" i="34"/>
  <c r="N17" i="34"/>
  <c r="N18" i="34"/>
  <c r="D19" i="34"/>
  <c r="L19" i="34"/>
  <c r="O19" i="34"/>
  <c r="J7" i="33"/>
  <c r="J8" i="33"/>
  <c r="J9" i="33"/>
  <c r="J10" i="33"/>
  <c r="J11" i="33"/>
  <c r="J12" i="33"/>
  <c r="J13" i="33"/>
  <c r="B14" i="33"/>
  <c r="B19" i="33" s="1"/>
  <c r="J15" i="33"/>
  <c r="J16" i="33"/>
  <c r="J17" i="33"/>
  <c r="J18" i="33"/>
  <c r="D19" i="33"/>
  <c r="D7" i="32"/>
  <c r="D8" i="32"/>
  <c r="D9" i="32"/>
  <c r="D10" i="32"/>
  <c r="D11" i="32"/>
  <c r="D12" i="32"/>
  <c r="D13" i="32"/>
  <c r="B14" i="32"/>
  <c r="D15" i="32"/>
  <c r="D16" i="32"/>
  <c r="D17" i="32"/>
  <c r="D18" i="32"/>
  <c r="B19" i="32"/>
  <c r="AD7" i="31"/>
  <c r="AE7" i="31"/>
  <c r="AD8" i="31"/>
  <c r="AE8" i="31"/>
  <c r="AD9" i="31"/>
  <c r="AE9" i="31"/>
  <c r="AD10" i="31"/>
  <c r="AE10" i="31"/>
  <c r="M11" i="31"/>
  <c r="N11" i="31"/>
  <c r="AD11" i="31"/>
  <c r="C11" i="36"/>
  <c r="AD12" i="31"/>
  <c r="AE12" i="31"/>
  <c r="C12" i="36" s="1"/>
  <c r="AD13" i="31"/>
  <c r="AE13" i="31"/>
  <c r="C13" i="36" s="1"/>
  <c r="B14" i="31"/>
  <c r="B19" i="31" s="1"/>
  <c r="D14" i="31"/>
  <c r="D19" i="31" s="1"/>
  <c r="F14" i="31"/>
  <c r="F19" i="31" s="1"/>
  <c r="H14" i="31"/>
  <c r="H19" i="31" s="1"/>
  <c r="J14" i="31"/>
  <c r="L14" i="31"/>
  <c r="L19" i="31" s="1"/>
  <c r="N14" i="31"/>
  <c r="R14" i="31"/>
  <c r="R19" i="31" s="1"/>
  <c r="T14" i="31"/>
  <c r="T19" i="31" s="1"/>
  <c r="V14" i="31"/>
  <c r="V19" i="31" s="1"/>
  <c r="Z14" i="31"/>
  <c r="Z19" i="31" s="1"/>
  <c r="AB14" i="31"/>
  <c r="AB19" i="31" s="1"/>
  <c r="AD15" i="31"/>
  <c r="AE15" i="31"/>
  <c r="C15" i="36" s="1"/>
  <c r="AD16" i="31"/>
  <c r="AE16" i="31"/>
  <c r="C16" i="36" s="1"/>
  <c r="AD17" i="31"/>
  <c r="AE17" i="31"/>
  <c r="AD18" i="31"/>
  <c r="AE18" i="31"/>
  <c r="J19" i="31"/>
  <c r="M19" i="31"/>
  <c r="N19" i="31"/>
  <c r="J14" i="33" l="1"/>
  <c r="J19" i="33" s="1"/>
  <c r="D14" i="32"/>
  <c r="D19" i="32" s="1"/>
  <c r="L14" i="35"/>
  <c r="L19" i="35" s="1"/>
  <c r="N14" i="34"/>
  <c r="N19" i="34" s="1"/>
  <c r="AD14" i="31"/>
  <c r="AD19" i="31" s="1"/>
  <c r="B7" i="36"/>
  <c r="C9" i="36"/>
  <c r="C8" i="36"/>
  <c r="C7" i="36"/>
  <c r="AE14" i="31"/>
  <c r="B6" i="30"/>
  <c r="D6" i="30"/>
  <c r="E6" i="30"/>
  <c r="E5" i="30" s="1"/>
  <c r="F6" i="30"/>
  <c r="F5" i="30" s="1"/>
  <c r="C7" i="30"/>
  <c r="C6" i="30" s="1"/>
  <c r="C5" i="30" s="1"/>
  <c r="G7" i="30"/>
  <c r="G8" i="30"/>
  <c r="G9" i="30"/>
  <c r="G10" i="30"/>
  <c r="B14" i="30"/>
  <c r="C14" i="30"/>
  <c r="D14" i="30"/>
  <c r="G14" i="30"/>
  <c r="G15" i="30"/>
  <c r="G16" i="30"/>
  <c r="G18" i="30"/>
  <c r="G19" i="30"/>
  <c r="B20" i="30"/>
  <c r="C20" i="30"/>
  <c r="D20" i="30"/>
  <c r="F20" i="30"/>
  <c r="G20" i="30" s="1"/>
  <c r="G21" i="30"/>
  <c r="G22" i="30"/>
  <c r="G23" i="30"/>
  <c r="G24" i="30"/>
  <c r="G25" i="30"/>
  <c r="B28" i="30"/>
  <c r="C28" i="30"/>
  <c r="D28" i="30"/>
  <c r="F28" i="30"/>
  <c r="G28" i="30" s="1"/>
  <c r="G30" i="30"/>
  <c r="G31" i="30"/>
  <c r="G32" i="30"/>
  <c r="G33" i="30"/>
  <c r="G34" i="30"/>
  <c r="B35" i="30"/>
  <c r="C35" i="30"/>
  <c r="D35" i="30"/>
  <c r="F35" i="30"/>
  <c r="G35" i="30" s="1"/>
  <c r="G36" i="30"/>
  <c r="B38" i="30"/>
  <c r="C38" i="30"/>
  <c r="D38" i="30"/>
  <c r="F38" i="30"/>
  <c r="G6" i="30" l="1"/>
  <c r="G5" i="30"/>
  <c r="C41" i="30"/>
  <c r="B5" i="30"/>
  <c r="B41" i="30" s="1"/>
  <c r="D5" i="30"/>
  <c r="D41" i="30" s="1"/>
  <c r="AE19" i="31"/>
  <c r="C14" i="36"/>
  <c r="C19" i="36" s="1"/>
  <c r="F41" i="30"/>
  <c r="G41" i="30" s="1"/>
  <c r="F22" i="28" l="1"/>
  <c r="E22" i="28"/>
  <c r="D22" i="28"/>
  <c r="C22" i="28"/>
  <c r="F13" i="28"/>
  <c r="F31" i="28" s="1"/>
  <c r="E13" i="28"/>
  <c r="E31" i="28" s="1"/>
  <c r="D31" i="28"/>
  <c r="C13" i="28"/>
  <c r="C31" i="28" s="1"/>
  <c r="F11" i="28"/>
  <c r="F12" i="28" s="1"/>
  <c r="F32" i="28" s="1"/>
  <c r="E11" i="28"/>
  <c r="E12" i="28" s="1"/>
  <c r="E32" i="28" s="1"/>
  <c r="D11" i="28"/>
  <c r="D12" i="28" s="1"/>
  <c r="D32" i="28" s="1"/>
  <c r="C11" i="28"/>
  <c r="C12" i="28" s="1"/>
  <c r="C32" i="28" s="1"/>
  <c r="E8" i="27"/>
  <c r="D8" i="27"/>
  <c r="C8" i="27"/>
  <c r="N25" i="24"/>
  <c r="J25" i="24"/>
  <c r="C25" i="24"/>
  <c r="O24" i="24"/>
  <c r="O23" i="24"/>
  <c r="O22" i="24"/>
  <c r="O21" i="24"/>
  <c r="O20" i="24"/>
  <c r="O19" i="24"/>
  <c r="O18" i="24"/>
  <c r="M25" i="24"/>
  <c r="L25" i="24"/>
  <c r="K25" i="24"/>
  <c r="I25" i="24"/>
  <c r="H25" i="24"/>
  <c r="G25" i="24"/>
  <c r="F25" i="24"/>
  <c r="E25" i="24"/>
  <c r="D25" i="24"/>
  <c r="O16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O13" i="24"/>
  <c r="O12" i="24"/>
  <c r="O11" i="24"/>
  <c r="O10" i="24"/>
  <c r="O9" i="24"/>
  <c r="O8" i="24"/>
  <c r="O7" i="24"/>
  <c r="O6" i="24"/>
  <c r="O5" i="24"/>
  <c r="A1" i="24"/>
  <c r="D6" i="23"/>
  <c r="D5" i="23"/>
  <c r="M26" i="24" l="1"/>
  <c r="K26" i="24"/>
  <c r="G26" i="24"/>
  <c r="F26" i="24"/>
  <c r="E26" i="24"/>
  <c r="N26" i="24"/>
  <c r="J26" i="24"/>
  <c r="I26" i="24"/>
  <c r="C26" i="24"/>
  <c r="L26" i="24"/>
  <c r="H26" i="24"/>
  <c r="D26" i="24"/>
  <c r="D16" i="23"/>
  <c r="O25" i="24"/>
  <c r="O14" i="24"/>
  <c r="O17" i="24"/>
  <c r="C25" i="14"/>
  <c r="C29" i="14" s="1"/>
  <c r="C32" i="14" s="1"/>
  <c r="O26" i="24" l="1"/>
  <c r="F21" i="10" l="1"/>
  <c r="E21" i="10"/>
  <c r="K9" i="10" l="1"/>
  <c r="K10" i="10"/>
  <c r="K11" i="10"/>
  <c r="K12" i="10"/>
  <c r="G13" i="10"/>
  <c r="H13" i="10"/>
  <c r="I13" i="10"/>
  <c r="J13" i="10"/>
  <c r="D21" i="10"/>
  <c r="C21" i="10"/>
  <c r="L21" i="10" s="1"/>
  <c r="K13" i="10" l="1"/>
  <c r="I17" i="3"/>
  <c r="F17" i="3" l="1"/>
  <c r="D17" i="3"/>
  <c r="H17" i="3"/>
  <c r="C17" i="3" l="1"/>
  <c r="E17" i="3"/>
  <c r="B8" i="14"/>
  <c r="J8" i="14" s="1"/>
  <c r="K8" i="14"/>
  <c r="J12" i="14"/>
  <c r="K12" i="14"/>
  <c r="J13" i="14"/>
  <c r="K13" i="14"/>
  <c r="J14" i="14"/>
  <c r="K14" i="14"/>
  <c r="J15" i="14"/>
  <c r="K15" i="14"/>
  <c r="J18" i="14"/>
  <c r="K18" i="14"/>
  <c r="J23" i="14"/>
  <c r="D25" i="14"/>
  <c r="D29" i="14" s="1"/>
  <c r="D32" i="14" s="1"/>
  <c r="E25" i="14"/>
  <c r="E29" i="14" s="1"/>
  <c r="E32" i="14" s="1"/>
  <c r="F25" i="14"/>
  <c r="F29" i="14" s="1"/>
  <c r="G25" i="14"/>
  <c r="G29" i="14" s="1"/>
  <c r="H25" i="14"/>
  <c r="H29" i="14" s="1"/>
  <c r="H32" i="14" s="1"/>
  <c r="K27" i="14"/>
  <c r="J31" i="14"/>
  <c r="F10" i="13"/>
  <c r="F11" i="13"/>
  <c r="F12" i="13"/>
  <c r="C13" i="13"/>
  <c r="D13" i="13"/>
  <c r="E13" i="13"/>
  <c r="C13" i="12"/>
  <c r="F10" i="10"/>
  <c r="F11" i="10"/>
  <c r="F12" i="10"/>
  <c r="C13" i="10"/>
  <c r="D13" i="10"/>
  <c r="E8" i="8"/>
  <c r="C8" i="8"/>
  <c r="G17" i="3"/>
  <c r="J25" i="14" l="1"/>
  <c r="J29" i="14" s="1"/>
  <c r="J32" i="14" s="1"/>
  <c r="F8" i="8"/>
  <c r="F13" i="13"/>
  <c r="D8" i="8"/>
  <c r="K25" i="14"/>
  <c r="K29" i="14" s="1"/>
  <c r="K32" i="14" s="1"/>
  <c r="E13" i="10"/>
  <c r="F13" i="10" s="1"/>
  <c r="F9" i="10"/>
  <c r="B25" i="14"/>
  <c r="B29" i="14" s="1"/>
  <c r="B3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D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szoc. 17710
Oep16966
Földalapú tám: 700</t>
        </r>
      </text>
    </comment>
    <comment ref="D3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gondozóház 74384
ivó minőség 2014 évi 32892
ivóvíz minőség 2015 évi 16235
</t>
        </r>
      </text>
    </comment>
    <comment ref="D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Progádor 2 400
Lakásép. Kölcsön 600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HaklikJne</author>
  </authors>
  <commentList>
    <comment ref="H43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61 206
sajáterő 7087
</t>
        </r>
      </text>
    </comment>
    <comment ref="H50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HaklikJne:</t>
        </r>
        <r>
          <rPr>
            <sz val="9"/>
            <color indexed="81"/>
            <rFont val="Tahoma"/>
            <family val="2"/>
            <charset val="238"/>
          </rPr>
          <t xml:space="preserve">
pályázat 16525
sajáterő 1913
</t>
        </r>
      </text>
    </comment>
  </commentList>
</comments>
</file>

<file path=xl/sharedStrings.xml><?xml version="1.0" encoding="utf-8"?>
<sst xmlns="http://schemas.openxmlformats.org/spreadsheetml/2006/main" count="1248" uniqueCount="612">
  <si>
    <t>G Á D O R O S</t>
  </si>
  <si>
    <t>Adatok ezer Ft-ban</t>
  </si>
  <si>
    <t>Megnevezés</t>
  </si>
  <si>
    <t>Előirányzat</t>
  </si>
  <si>
    <t>Eredeti</t>
  </si>
  <si>
    <t>Teljesítés</t>
  </si>
  <si>
    <t>Teljesítés a mód.kv %-ban</t>
  </si>
  <si>
    <t>I. Működési bevételek</t>
  </si>
  <si>
    <t>1. Intézményi működési bevételek</t>
  </si>
  <si>
    <t>– Intézményi működéshez kapcsolódó egyéb bevételek</t>
  </si>
  <si>
    <t>– Intézmények egyéb sajátos bevételei</t>
  </si>
  <si>
    <t>– Általános forgalmi adó bevétel, visszatérülés</t>
  </si>
  <si>
    <t xml:space="preserve"> -Továbbszámlázott belföldi szolgáltatás</t>
  </si>
  <si>
    <t xml:space="preserve"> -Működési célú kamat bevételek</t>
  </si>
  <si>
    <t>2. Működési célú támogatások államházt.belül.</t>
  </si>
  <si>
    <t>2.1 Működési célú támogatás értékű bevételek</t>
  </si>
  <si>
    <t>– ebből: TB-től átvett működési célú támogatás</t>
  </si>
  <si>
    <t>2.2 Önkormányzatok működési támogatása</t>
  </si>
  <si>
    <t>3. Működési célú átvett pénzeszköz államh.kív.</t>
  </si>
  <si>
    <t>4. Közhatalmi bevételek</t>
  </si>
  <si>
    <t>– Magánszemélyek Kommunális adója</t>
  </si>
  <si>
    <t>– Iparűzési adó</t>
  </si>
  <si>
    <t>– Gépjárműadó</t>
  </si>
  <si>
    <t>– Pótlékok, bírságok</t>
  </si>
  <si>
    <t>– Egyéb adó (behajtás)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</si>
  <si>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</si>
  <si>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</si>
  <si>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</si>
  <si>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</si>
  <si>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– Beruházás célú támog.értékű bev.fejl.EU-s progr</t>
  </si>
  <si>
    <t>– Beruházás c.támog.értékű bev.ÁHT-n kívülről</t>
  </si>
  <si>
    <t>4. Felhalm.célú visszatér.támog.kölcsönök visszatér.</t>
  </si>
  <si>
    <t>III. Belső finanszírozás bevételei</t>
  </si>
  <si>
    <t>Működőképesség megőrzését szolg.kieg.támog.</t>
  </si>
  <si>
    <t>IV. Külső finanszírozás bevételei</t>
  </si>
  <si>
    <t>Kiadási előirányzat megnevezése</t>
  </si>
  <si>
    <t xml:space="preserve">Eredeti </t>
  </si>
  <si>
    <t>Módosított</t>
  </si>
  <si>
    <t>1.</t>
  </si>
  <si>
    <t>2.</t>
  </si>
  <si>
    <t>3.</t>
  </si>
  <si>
    <t>I.</t>
  </si>
  <si>
    <t>Személyi juttatások összesen:</t>
  </si>
  <si>
    <t>Egészségbiztosítási járulék természetbeni</t>
  </si>
  <si>
    <t>Egészségbiztosítási járulékpénzbeni</t>
  </si>
  <si>
    <t>4.</t>
  </si>
  <si>
    <t>Munkerőpiaci fogl. Járulék</t>
  </si>
  <si>
    <t>Egészségügyi hozzájárulás</t>
  </si>
  <si>
    <t xml:space="preserve">Táppénz hozzájárulás </t>
  </si>
  <si>
    <t>Munkaadókat terhelő járulékok áht-n kívülre</t>
  </si>
  <si>
    <t xml:space="preserve">Munkaadókat terhelő egyéb járulékok </t>
  </si>
  <si>
    <t>II.</t>
  </si>
  <si>
    <t>Munkaadókat terhelő járulékok össz:</t>
  </si>
  <si>
    <t>Készletbeszerzések</t>
  </si>
  <si>
    <t>Szolgáltatások</t>
  </si>
  <si>
    <t>Általános forgalmi adó kiadása</t>
  </si>
  <si>
    <t>5.</t>
  </si>
  <si>
    <t>6.</t>
  </si>
  <si>
    <t>III.</t>
  </si>
  <si>
    <t>Dologi és egyéb folyó kiadások</t>
  </si>
  <si>
    <t>IV.</t>
  </si>
  <si>
    <t xml:space="preserve"> Egyéb folyó kiadások összesen:</t>
  </si>
  <si>
    <t>Működési célú pénzeszközátadás államháztartáson kívülre</t>
  </si>
  <si>
    <t>Működési célú pénzeszközátadás államháztartáson belülre</t>
  </si>
  <si>
    <t>Társadalom- és szociálpolitikai juttatások</t>
  </si>
  <si>
    <t>V.</t>
  </si>
  <si>
    <t>Pénzeszközátadás egyéb támogatás össz: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</si>
  <si>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</si>
  <si>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</si>
  <si>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</si>
  <si>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</si>
  <si>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</si>
  <si>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VI.</t>
  </si>
  <si>
    <t>Ellátottak pénzbeli juttatásai összesen:</t>
  </si>
  <si>
    <t>VII.</t>
  </si>
  <si>
    <t>Nyugdíjbiztosítási pénzbeli ellátások</t>
  </si>
  <si>
    <t>VIII.</t>
  </si>
  <si>
    <t>Egészségbiztosítási Pénzbeli ellátások</t>
  </si>
  <si>
    <t>IX.</t>
  </si>
  <si>
    <t>Munkaerő piaci pénzbeli ellátások</t>
  </si>
  <si>
    <t>X.</t>
  </si>
  <si>
    <t>Háztartások közvetett támogatása</t>
  </si>
  <si>
    <t>Ingatlanok felújítása</t>
  </si>
  <si>
    <t>Gépek berendezések és felsz. felújítása</t>
  </si>
  <si>
    <t>Járművek felújítása</t>
  </si>
  <si>
    <t>Felújítás előzetesen felszámított ÁFA-ja</t>
  </si>
  <si>
    <t>XI.</t>
  </si>
  <si>
    <t>Felújítás összesen: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</si>
  <si>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</si>
  <si>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</si>
  <si>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</si>
  <si>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</si>
  <si>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</si>
  <si>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</si>
  <si>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7.</t>
  </si>
  <si>
    <t>Állami készletek tartalékok felhalmozási kiadásai</t>
  </si>
  <si>
    <t>8.</t>
  </si>
  <si>
    <t>Beruházások általános forgalmiadója</t>
  </si>
  <si>
    <t>Felhalmozási célú pénzeszköz átadás</t>
  </si>
  <si>
    <t>Pénzügyi befektetések kiadásai</t>
  </si>
  <si>
    <t>XII.</t>
  </si>
  <si>
    <t>Felhalmozási és pénzügyi befektetések összesen:</t>
  </si>
  <si>
    <t>Kölcsönök nyújtása és törlesztése</t>
  </si>
  <si>
    <t>XIII.</t>
  </si>
  <si>
    <t>Az I. – XII. pontba nem tartozó kiadások összesen:</t>
  </si>
  <si>
    <t>Kiadások összesen (I – XIII-ig):</t>
  </si>
  <si>
    <t>Ezer forintban</t>
  </si>
  <si>
    <t>Sor-szám</t>
  </si>
  <si>
    <t>Alcím</t>
  </si>
  <si>
    <t>Cél</t>
  </si>
  <si>
    <t>Város- és községgazdálkodás</t>
  </si>
  <si>
    <t>Összesen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</si>
  <si>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</si>
  <si>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</si>
  <si>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</si>
  <si>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</si>
  <si>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</si>
  <si>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</si>
  <si>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Kötelező hozzájárulások (tagdíjak)</t>
  </si>
  <si>
    <t>Dr. Hajdú Ilona fogorvosnő támogatása</t>
  </si>
  <si>
    <t>Összesen:</t>
  </si>
  <si>
    <t>Polgármesteri Hivatal</t>
  </si>
  <si>
    <t>Önkormányzat</t>
  </si>
  <si>
    <t>Önkormányzat összesen</t>
  </si>
  <si>
    <t>Napköziotthonos Óvoda</t>
  </si>
  <si>
    <t>Gondozási Központ</t>
  </si>
  <si>
    <t>Gondozási K. Összesen</t>
  </si>
  <si>
    <t>Justh Zsigmond Művelődési Ház és Könyvtár</t>
  </si>
  <si>
    <t>Kiadások jogcímenként</t>
  </si>
  <si>
    <t>GÁDOROS ÖSSZESEN:</t>
  </si>
  <si>
    <t>Igazgatás</t>
  </si>
  <si>
    <t>Város- és Községg</t>
  </si>
  <si>
    <t>Közvilágítás</t>
  </si>
  <si>
    <t>Iskola eü</t>
  </si>
  <si>
    <t>Tel. Hulladék</t>
  </si>
  <si>
    <t>Lakás támogatás</t>
  </si>
  <si>
    <t>Civil szerv tám</t>
  </si>
  <si>
    <t>Fogorvosi alapellátás 862301</t>
  </si>
  <si>
    <t>Átmeneti segély</t>
  </si>
  <si>
    <t>Köztemetés</t>
  </si>
  <si>
    <t>Nevelés</t>
  </si>
  <si>
    <t>Int. étkeztetés</t>
  </si>
  <si>
    <t>Gondozó ház</t>
  </si>
  <si>
    <t>Nappali sz. ellátás</t>
  </si>
  <si>
    <t>Házigondozás</t>
  </si>
  <si>
    <t>Védőnők</t>
  </si>
  <si>
    <t>Szoc. Étkezés</t>
  </si>
  <si>
    <t>Műv. Ház</t>
  </si>
  <si>
    <t>Közösségi Ház</t>
  </si>
  <si>
    <t>Könyvtár</t>
  </si>
  <si>
    <t>Műv. Ház összesen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</si>
  <si>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</si>
  <si>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</si>
  <si>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</si>
  <si>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</si>
  <si>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</si>
  <si>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</si>
  <si>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</si>
  <si>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</si>
  <si>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</t>
  </si>
  <si>
    <t>Ált. tartalék, Céltartalék</t>
  </si>
  <si>
    <t>Ált. tartalék</t>
  </si>
  <si>
    <t>Céltartalék</t>
  </si>
  <si>
    <t>9.</t>
  </si>
  <si>
    <t>Belf-i fin. kiad.(felh. kamat)</t>
  </si>
  <si>
    <t xml:space="preserve">9. </t>
  </si>
  <si>
    <t>Mindösszesen</t>
  </si>
  <si>
    <t>Létszám (fő):</t>
  </si>
  <si>
    <t xml:space="preserve">Testvértelepülési kapcsolatok </t>
  </si>
  <si>
    <t>Baba kötvény</t>
  </si>
  <si>
    <t>Számítógép teljes konfiguráció (integrált könyvelési rendszerhez)</t>
  </si>
  <si>
    <t>Állattartó telep tervezés, kivitelezés (Kun tanya)</t>
  </si>
  <si>
    <t>Bentlakásos intézmény fejlesztése  K-2014-TIOP-3.4.2-11/1-0037996/307 számú pályázat</t>
  </si>
  <si>
    <t>Felhalmozási célú pénzeszközátadás "Ivóvízminőség-javító program" KEOP-1.3.0/09-11-2012-0009</t>
  </si>
  <si>
    <t>Település rendezési terv</t>
  </si>
  <si>
    <t>ezer forintban</t>
  </si>
  <si>
    <t>Sorszám</t>
  </si>
  <si>
    <t>Projekt megnevezése</t>
  </si>
  <si>
    <t>Tárgyévi bevétel</t>
  </si>
  <si>
    <t>Tárgyévi kiadás</t>
  </si>
  <si>
    <t>Ivóvízminőség-javító program KEOP-1.3.0/09-11-2012-0009</t>
  </si>
  <si>
    <t>Intézmény</t>
  </si>
  <si>
    <t>Saját bevétel</t>
  </si>
  <si>
    <t>Állami támogatás</t>
  </si>
  <si>
    <t>Intézmény finanszírozás</t>
  </si>
  <si>
    <t>Bevételek összesen</t>
  </si>
  <si>
    <t>Személyi juttatások</t>
  </si>
  <si>
    <t>Munkaadó-kat terhelő járulékok</t>
  </si>
  <si>
    <t>Dologi kiadások</t>
  </si>
  <si>
    <t>Kiadások összesen</t>
  </si>
  <si>
    <t>ÖSSZESEN (1+…...+5)</t>
  </si>
  <si>
    <t>OEP támogatás tovább adása (házi orvos, fogorvos)</t>
  </si>
  <si>
    <t>Adatok ezer forintban</t>
  </si>
  <si>
    <t>Szakfeladat megnevezése</t>
  </si>
  <si>
    <t>ÖSSZESEN:</t>
  </si>
  <si>
    <t>Bérleti díjak</t>
  </si>
  <si>
    <t>Egyes szociális feladatok kiegészítő támogatása</t>
  </si>
  <si>
    <t>- Gyermekvédelmi támogatás</t>
  </si>
  <si>
    <t>- Foglalkoztatást helyettesítő tám</t>
  </si>
  <si>
    <t>- Normatív lakásfdenntartási támogatás</t>
  </si>
  <si>
    <t>- Rendszeres szociális segély</t>
  </si>
  <si>
    <t>adatok: fő</t>
  </si>
  <si>
    <t>Szakfeladat</t>
  </si>
  <si>
    <t>Közalkalmazott</t>
  </si>
  <si>
    <t>Köztisztviselő</t>
  </si>
  <si>
    <t>Képviselő+Polgm.</t>
  </si>
  <si>
    <t>Egyéb bérrend.</t>
  </si>
  <si>
    <t>Terv</t>
  </si>
  <si>
    <t>Tény</t>
  </si>
  <si>
    <t>ÖNÁLLÓAN MŰKÖDŐ INTÉZMÉNYEK</t>
  </si>
  <si>
    <t>Napközi Otthonos Óvoda</t>
  </si>
  <si>
    <t>8510011 Óvodai nevelés</t>
  </si>
  <si>
    <t>Gondozási Központ Családsegítő és védőnői Szolgálat</t>
  </si>
  <si>
    <t>869041 Család- és nővédelmi eü. Gondozás</t>
  </si>
  <si>
    <t>873011 Időskoruak bentlakásos szociális ellátása</t>
  </si>
  <si>
    <t>881011 Idősek nappali ellátása</t>
  </si>
  <si>
    <t>889922 Házi segítségnyújtás</t>
  </si>
  <si>
    <t>Művelődési Ház és Könyvtár</t>
  </si>
  <si>
    <t>910502 Közművelődési intézmények működése</t>
  </si>
  <si>
    <t>841126 Önkormányzatok igazgatási tevékenysége</t>
  </si>
  <si>
    <t>841403 Város- és községgazdálkodási szolgáltatás</t>
  </si>
  <si>
    <r>
      <t>ÖSSZESEN:</t>
    </r>
    <r>
      <rPr>
        <sz val="10"/>
        <rFont val="Arial"/>
        <family val="2"/>
        <charset val="238"/>
      </rPr>
      <t>:</t>
    </r>
  </si>
  <si>
    <t>890441 Közfoglalkoztatás</t>
  </si>
  <si>
    <t>MINDÖSSZESEN:</t>
  </si>
  <si>
    <t>841112 Önkormányzati jogalkotás</t>
  </si>
  <si>
    <t>Foglalkoztatottak + Képviselők együtt</t>
  </si>
  <si>
    <t xml:space="preserve">Justh Zsigmond Művelődési ház és Könyvtár </t>
  </si>
  <si>
    <t>Bevétel megnevezése</t>
  </si>
  <si>
    <t>910502-1 Művelődési Ház</t>
  </si>
  <si>
    <t>910123-1      Könyvtár</t>
  </si>
  <si>
    <t>910502-1 01 Közösségi ház</t>
  </si>
  <si>
    <t>680002 Nem lakóingatlan bérbeadása</t>
  </si>
  <si>
    <t>Intézményi működéshez kapcsolódó egyéb bevétel</t>
  </si>
  <si>
    <t>Intézmények egyéb sajátos bevételei</t>
  </si>
  <si>
    <t>ÁFA bevételek</t>
  </si>
  <si>
    <t>Bérleti díj</t>
  </si>
  <si>
    <t>Működ.célú támog.ÁHT.belülről</t>
  </si>
  <si>
    <t>Működ.célú támog.ÁHT.kívülről</t>
  </si>
  <si>
    <t>Közhatalmi bevételek</t>
  </si>
  <si>
    <t>I. Működési bevételek összesen:</t>
  </si>
  <si>
    <t>II. Felhalmozási és tőke jellegű bevételek</t>
  </si>
  <si>
    <t>II/4. Támogatási kölcsönök visszatérülése</t>
  </si>
  <si>
    <t xml:space="preserve">III.Belső finanszírozás bevétele </t>
  </si>
  <si>
    <t>IV. Külső finanszírozás bevétele</t>
  </si>
  <si>
    <t>Bevételek összesen:</t>
  </si>
  <si>
    <t>GÁDOROS ÖSSZESEN</t>
  </si>
  <si>
    <t>III.Belső finanszírozás bevétele</t>
  </si>
  <si>
    <t>Gondozási Központ Családsegítő és Védőnői Szolgálat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</si>
  <si>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</si>
  <si>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</si>
  <si>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</si>
  <si>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</si>
  <si>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</si>
  <si>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 xml:space="preserve"> Védőnői szolgálat</t>
  </si>
  <si>
    <t xml:space="preserve"> Óvodai intézményi étkeztetés</t>
  </si>
  <si>
    <t xml:space="preserve"> Óvodai nevelés</t>
  </si>
  <si>
    <t>Működ.célú tám.ÁHT belülről</t>
  </si>
  <si>
    <t>Működ.célú tám.ÁHT.kívülről</t>
  </si>
  <si>
    <t>II.Felhalmozási és tőke jellegű bevételek</t>
  </si>
  <si>
    <t xml:space="preserve"> Igazgatási tevékenység</t>
  </si>
  <si>
    <t>Polgármesteri Hivatal Összesen</t>
  </si>
  <si>
    <t xml:space="preserve">Működ.célú tám.ÁHT.belülről </t>
  </si>
  <si>
    <t xml:space="preserve">Működ.célú tám.ÁHT.kívülről </t>
  </si>
  <si>
    <t>Köhatalmi bevételek</t>
  </si>
  <si>
    <t>III. Belső finanszírozás bevétele</t>
  </si>
  <si>
    <t>IV.Külső finanszírozás bevétele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</si>
  <si>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</si>
  <si>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</si>
  <si>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</si>
  <si>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</si>
  <si>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</si>
  <si>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>Önkormányzat elszámolása</t>
  </si>
  <si>
    <t>Ifjúság eü.-i gondozás</t>
  </si>
  <si>
    <t xml:space="preserve"> Köztemető fenntartása</t>
  </si>
  <si>
    <t xml:space="preserve">  Hosszabb időtartamú közfog</t>
  </si>
  <si>
    <t>ÖNKORMÁNYZAT ÖSSZESEN</t>
  </si>
  <si>
    <t>Támogatás értékű bevételek</t>
  </si>
  <si>
    <t>Működ.célú tám.ÁHT.belülről</t>
  </si>
  <si>
    <t>Működ.célú tám ÁHT.belülről</t>
  </si>
  <si>
    <t>Működ.célú tám.ÁHT.kivülről</t>
  </si>
  <si>
    <t>Átengedett központi adók</t>
  </si>
  <si>
    <t>Működ.célú tám ÁHT.kívülről</t>
  </si>
  <si>
    <t>II. Önkormányzatok költségvetési támogatása</t>
  </si>
  <si>
    <t>II/4. Támog.kölcsönök visszatérülése</t>
  </si>
  <si>
    <t>III. Felhalmozási és tőke jellegű bevételek</t>
  </si>
  <si>
    <t>III. Belső finanszírozás bev.</t>
  </si>
  <si>
    <t>V. Külső finanszírozás bevételei</t>
  </si>
  <si>
    <t>Bevételek</t>
  </si>
  <si>
    <t>– ebből kamat bevétel</t>
  </si>
  <si>
    <t>2. Támogatásértékű bevételek</t>
  </si>
  <si>
    <t>– ebből TB-től átvett támogatás</t>
  </si>
  <si>
    <t>- ebböl Önkormányzat működési támog.</t>
  </si>
  <si>
    <t>3. Közhatalmi bevételek</t>
  </si>
  <si>
    <t>7.Külső finanszírozás</t>
  </si>
  <si>
    <t>-Működési hitel (folyószámla)</t>
  </si>
  <si>
    <t>Müködési bevételek összesen:</t>
  </si>
  <si>
    <t>2. Támogatási kölcsön visszatérítés</t>
  </si>
  <si>
    <t>3. Támogatás értékű felhalm. bevétel</t>
  </si>
  <si>
    <t>4. Beruházások Áfa visszatérülése</t>
  </si>
  <si>
    <t>Felhalmozási és tőke jellegű bevételek összesen:</t>
  </si>
  <si>
    <t>Fejlesztés finanszírozási bevételei</t>
  </si>
  <si>
    <t xml:space="preserve">1. Belső finanszírozás </t>
  </si>
  <si>
    <t>2. Külső finanszírozás</t>
  </si>
  <si>
    <t>– Fejlesztési hitel</t>
  </si>
  <si>
    <t>Finanszírozási bevételek összesen:</t>
  </si>
  <si>
    <t>Fejlesztési  bevételek összesen:</t>
  </si>
  <si>
    <t>Kiadások</t>
  </si>
  <si>
    <t>I. Működési kiadások</t>
  </si>
  <si>
    <t>1. Személyi juttatás</t>
  </si>
  <si>
    <t>2. Munkaadókat terhelő járulékok</t>
  </si>
  <si>
    <t>3. Dologi és egyéb folyó kiadások</t>
  </si>
  <si>
    <t>4. Pénzeszköz átadás és egyéb támogatás</t>
  </si>
  <si>
    <t>– Működési célú pénzeszköz átadás ÁHT-n kívülre</t>
  </si>
  <si>
    <t>– Szoc. pol. juttatások</t>
  </si>
  <si>
    <t>5. Tartalékok</t>
  </si>
  <si>
    <t>– Céltartalék</t>
  </si>
  <si>
    <t>– Általános tartalék</t>
  </si>
  <si>
    <t>Működési kiadások összesen:</t>
  </si>
  <si>
    <t>II. Felhalmozási és tőke jellegű kiadások</t>
  </si>
  <si>
    <t>2. Beruházási kiadások ÁFÁ-val</t>
  </si>
  <si>
    <t>3. Felhalm.célú pénzeszk.átadás</t>
  </si>
  <si>
    <t>Felhalmozási és tőke jellegű kiadások összesen:</t>
  </si>
  <si>
    <t xml:space="preserve">III.Finanszírozási kiadások </t>
  </si>
  <si>
    <t>– Hitel visszafizetés</t>
  </si>
  <si>
    <t>– Fejlesztési hitel kamata</t>
  </si>
  <si>
    <t>– Nyújtott kölcsön</t>
  </si>
  <si>
    <t>Fejlesztési kiadások összesen:</t>
  </si>
  <si>
    <t>Kiadások összesen:</t>
  </si>
  <si>
    <t>1. Felújítási kiadások ÁFÁ-val</t>
  </si>
  <si>
    <t>– Fejlesztési hitel felvétel államháztartáson kívülről</t>
  </si>
  <si>
    <t xml:space="preserve"> - Mezőgazdasági termények értékesítése</t>
  </si>
  <si>
    <t xml:space="preserve">             Földalapú támogatás</t>
  </si>
  <si>
    <t xml:space="preserve"> - Bérleti díj bevételek </t>
  </si>
  <si>
    <t xml:space="preserve"> Háziorvosi, fogorvosi, védő-női alapellátás</t>
  </si>
  <si>
    <t>Pályázati forrás</t>
  </si>
  <si>
    <t>Saját forrás</t>
  </si>
  <si>
    <t>Általános tartalék</t>
  </si>
  <si>
    <t>Céltatalék fejlesztéshez</t>
  </si>
  <si>
    <t>2013 évi teljesítés</t>
  </si>
  <si>
    <t>2014 évi várható teljesítés</t>
  </si>
  <si>
    <t>2015. évi eredeti előirányzat</t>
  </si>
  <si>
    <t>2015. évi módosított előirányzat</t>
  </si>
  <si>
    <t>Államháztartáson belüli megelőlegezés</t>
  </si>
  <si>
    <t>4. Fejlesztési céltartalék</t>
  </si>
  <si>
    <t>Fejlesztési kiadás</t>
  </si>
  <si>
    <t>Gondozási Központ mosoda befejezése</t>
  </si>
  <si>
    <t>Startmunka mintaprogram</t>
  </si>
  <si>
    <t>Település összesen</t>
  </si>
  <si>
    <t>2016. évi eredeti előirányzat</t>
  </si>
  <si>
    <t>Bálázógép</t>
  </si>
  <si>
    <t>Aszfaltozógép</t>
  </si>
  <si>
    <t>Gyermeknap</t>
  </si>
  <si>
    <t>Szociális hozzájárulási adó</t>
  </si>
  <si>
    <t>ÁHT-n belüli megelőlegezésvisszafizetése</t>
  </si>
  <si>
    <t>– Talajterhelési díj</t>
  </si>
  <si>
    <t>Kisértékű tárgyi eszközök</t>
  </si>
  <si>
    <t>Iskola Erdélyi kirándulás</t>
  </si>
  <si>
    <t xml:space="preserve"> </t>
  </si>
  <si>
    <t xml:space="preserve">ÁHT-n belüli megelőlegezés visszaf </t>
  </si>
  <si>
    <t>ÁHT-n belüli megelőlegezés visszafiz</t>
  </si>
  <si>
    <t>2015.I félévi  költségvetés felhalmozási kiadásai</t>
  </si>
  <si>
    <t xml:space="preserve">Felhasználási kötöttséggel járó állami hozzájárulások </t>
  </si>
  <si>
    <t>2015. I félévi teljesítése</t>
  </si>
  <si>
    <t>Justh Zsigmond Műv. Ház</t>
  </si>
  <si>
    <t>Munkaadókat terh. Jár.</t>
  </si>
  <si>
    <t>BevételTeljesítés</t>
  </si>
  <si>
    <t>Kiadás Teljesítés</t>
  </si>
  <si>
    <t>Gádoros Nagyközségi Önkormányzat 2015. I. félévi Európai Uniós projektjei</t>
  </si>
  <si>
    <t>ÁHT-n belüli megelőleg.visszaf.</t>
  </si>
  <si>
    <t>Finansz. kiadások összesen:</t>
  </si>
  <si>
    <t xml:space="preserve">  </t>
  </si>
  <si>
    <t xml:space="preserve">   </t>
  </si>
  <si>
    <t xml:space="preserve">Nyugdíjas Klub </t>
  </si>
  <si>
    <t>eredeti</t>
  </si>
  <si>
    <t>közutak üzemelt</t>
  </si>
  <si>
    <t>START közfogl.</t>
  </si>
  <si>
    <t>Háziorvos</t>
  </si>
  <si>
    <t>Zöldter.kez.</t>
  </si>
  <si>
    <t>Köztemető fenn</t>
  </si>
  <si>
    <t>Tájház</t>
  </si>
  <si>
    <t>Eredeti előirányzat</t>
  </si>
  <si>
    <t>Szünidei étkez.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</si>
  <si>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</si>
  <si>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</si>
  <si>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</si>
  <si>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</si>
  <si>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</si>
  <si>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</si>
  <si>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</si>
  <si>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Térítési díjak:</t>
  </si>
  <si>
    <t>– Szociális étkezés</t>
  </si>
  <si>
    <t>– Bentlakásos ellátás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</si>
  <si>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</si>
  <si>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</si>
  <si>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</si>
  <si>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</si>
  <si>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</si>
  <si>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</si>
  <si>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</si>
  <si>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</si>
  <si>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</si>
  <si>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</si>
  <si>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</si>
  <si>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</si>
  <si>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</si>
  <si>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Önkormányzatok működési támogatásai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</si>
  <si>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</si>
  <si>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</si>
  <si>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</si>
  <si>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</si>
  <si>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10.</t>
  </si>
  <si>
    <t>Finanszírozási bevételek</t>
  </si>
  <si>
    <t>11.</t>
  </si>
  <si>
    <t>12.</t>
  </si>
  <si>
    <t>13.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</si>
  <si>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</si>
  <si>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</si>
  <si>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</si>
  <si>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</si>
  <si>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</si>
  <si>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</si>
  <si>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</si>
  <si>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</si>
  <si>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</si>
  <si>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</si>
  <si>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</si>
  <si>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</si>
  <si>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</si>
  <si>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</si>
  <si>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</si>
  <si>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</si>
  <si>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</si>
  <si>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23.</t>
  </si>
  <si>
    <t>Egyenleg</t>
  </si>
  <si>
    <t>Az Önkormányzat kezességvállalásából fennálló</t>
  </si>
  <si>
    <t>kötelezettségei</t>
  </si>
  <si>
    <t>Szennyvízberuházás érdekében víziközmű hitel felvételhez</t>
  </si>
  <si>
    <t>Kötelezettség-vállalás éve</t>
  </si>
  <si>
    <t>Több éves kihatással járó döntések</t>
  </si>
  <si>
    <t>Döntés megnevezése</t>
  </si>
  <si>
    <t>Nyugdíjbiztosítási Igazgatóság kártérítés</t>
  </si>
  <si>
    <t>A többéves kihatással járó döntések indokolása:</t>
  </si>
  <si>
    <t>1./</t>
  </si>
  <si>
    <t>2./</t>
  </si>
  <si>
    <t>adatok ezer forintban</t>
  </si>
  <si>
    <t>MEGNEVEZÉS</t>
  </si>
  <si>
    <t>sorszám</t>
  </si>
  <si>
    <t>2017. évben</t>
  </si>
  <si>
    <t>2018. évben</t>
  </si>
  <si>
    <t>01</t>
  </si>
  <si>
    <t>Önkormányzati vagyon és az önkormányzatot megillető vagyoni értékű jog értékesítéséből és hasznosításából származó bevétel</t>
  </si>
  <si>
    <t>02</t>
  </si>
  <si>
    <t>Osztalékok, koncessziós díj és hozambevétel</t>
  </si>
  <si>
    <t>03</t>
  </si>
  <si>
    <t>Tárgyi eszköz, immateriális jószág, részvény, részesedés vállalat értékesítésből vagy privatizációból származó bevétel</t>
  </si>
  <si>
    <t>04</t>
  </si>
  <si>
    <t>Bírság, pótlék, díjbevétel</t>
  </si>
  <si>
    <t>05</t>
  </si>
  <si>
    <t>Kezességvállalással kapcsolatos megtérülés</t>
  </si>
  <si>
    <t>06</t>
  </si>
  <si>
    <t>Saját folyó bevételek (01+….+06)</t>
  </si>
  <si>
    <t>07</t>
  </si>
  <si>
    <t>Saját folyó bevételek (07. sor) 50 %-a</t>
  </si>
  <si>
    <t>08</t>
  </si>
  <si>
    <t>Előző év(ek)ben keletkezett tárgyévet terhelő fizetési kötelezettség (10+…..+17)</t>
  </si>
  <si>
    <t>09</t>
  </si>
  <si>
    <t>Felvett, átvállalt hitel és annak tőketartozása, járuléka</t>
  </si>
  <si>
    <t>Felvett, átvállalt kölcsön és annak tőketartozása</t>
  </si>
  <si>
    <t>Hitelviszonyt megtestesítő értékpapír</t>
  </si>
  <si>
    <t>Adott váltó</t>
  </si>
  <si>
    <t>Pénzügi lizing</t>
  </si>
  <si>
    <t>Halasztott fizetés</t>
  </si>
  <si>
    <t>Szerződésben kikötött visszavásárlási kötelezettség</t>
  </si>
  <si>
    <t>Kezességvállalásból eredő fizetési kötelezettség</t>
  </si>
  <si>
    <t>Tárgyévben keletkezett, keletkező tárgyévet terhelő fizetési kötelezettség (19+…..+26)</t>
  </si>
  <si>
    <t>FIZETÉSI KÖTELEZETTSÉGGEL CSÖKKENTETT SAJÁT BEVÉTEL (8-27)</t>
  </si>
  <si>
    <t>Felhalmozási bev.</t>
  </si>
  <si>
    <t>2019. évben</t>
  </si>
  <si>
    <t>Működ. c. átvett pénzeszk.</t>
  </si>
  <si>
    <t>Békés megyei Mezőgazdasági Szakigazgatási Hivatal</t>
  </si>
  <si>
    <t>- Házi segítségnyújtás</t>
  </si>
  <si>
    <t>Fejlesztési hitel  vissza fizetés</t>
  </si>
  <si>
    <t>balesetéből adódóan fizetendő összeg</t>
  </si>
  <si>
    <t xml:space="preserve">Nyugdíjbiztosítási Igazgatóság Dél-alföldi Regionális Igazgatóság részére volt dolgozó </t>
  </si>
  <si>
    <t>Mozgáskorlátozott Egyesület</t>
  </si>
  <si>
    <t>Nyugdíjas Klub</t>
  </si>
  <si>
    <t>Saját bevételek és az adósságot keletkeztető ügyletek bemutatása a 2011. évi CXCIV. tv. szerint</t>
  </si>
  <si>
    <t>Helyi adóból származó bevétel</t>
  </si>
  <si>
    <t>Fizetési kötelezettség összesen (9+18)</t>
  </si>
  <si>
    <t>Óvoda</t>
  </si>
  <si>
    <t>Módosít</t>
  </si>
  <si>
    <t>Módos.</t>
  </si>
  <si>
    <t>Adatok  forintban</t>
  </si>
  <si>
    <t>Módosít.</t>
  </si>
  <si>
    <t>Módosí.</t>
  </si>
  <si>
    <t>Módosított előirányzat</t>
  </si>
  <si>
    <t>Törvény szerinti illetmények</t>
  </si>
  <si>
    <t xml:space="preserve"> Kamat kiadások</t>
  </si>
  <si>
    <t>módosít.</t>
  </si>
  <si>
    <t>módos</t>
  </si>
  <si>
    <t>módosít</t>
  </si>
  <si>
    <t>módosított</t>
  </si>
  <si>
    <t>módo</t>
  </si>
  <si>
    <t>módosí</t>
  </si>
  <si>
    <t>2/2. melléklet</t>
  </si>
  <si>
    <t>2/1. melléklet</t>
  </si>
  <si>
    <t>2/3. melléklet</t>
  </si>
  <si>
    <t>2/4. melléklet</t>
  </si>
  <si>
    <t>2/5. melléklet</t>
  </si>
  <si>
    <t>2/1-2/5. melléklet</t>
  </si>
  <si>
    <t>Egyéb dologi kiadások</t>
  </si>
  <si>
    <t>Kiküldetés, reklám kiadások</t>
  </si>
  <si>
    <t xml:space="preserve">Orosházi Kistérség /Orvosi ügyelet, Gyermekjóléti feladatok/ </t>
  </si>
  <si>
    <t>Jogakotás</t>
  </si>
  <si>
    <t>Gádoros Nagyközség Önkormányzata és intézményei dolgozói létszámának alakulása 2017 évi költségvetésben</t>
  </si>
  <si>
    <t>Gádoros Nagyközség Önkormányzata 2017. évi összesített adatai intézmény finanszírozáshoz</t>
  </si>
  <si>
    <t>2017. év</t>
  </si>
  <si>
    <t>2018 után</t>
  </si>
  <si>
    <t>2020. évben</t>
  </si>
  <si>
    <t>Gondozási központ fejlesztéséhez felvett hitel visszafizetése 2017. évben</t>
  </si>
  <si>
    <t>3./</t>
  </si>
  <si>
    <t>Külterületi földutak pályázati önerőre felvett hitel visszafizetése</t>
  </si>
  <si>
    <t>1.1 melléklet</t>
  </si>
  <si>
    <t>- Maradvány</t>
  </si>
  <si>
    <t>Maradvány</t>
  </si>
  <si>
    <t>Gádorosi Motoros Egyesület</t>
  </si>
  <si>
    <t>Módosítás</t>
  </si>
  <si>
    <t>Egyéb felhalmozási célú támogatás</t>
  </si>
  <si>
    <t>Hivatal</t>
  </si>
  <si>
    <t>Gondozási központ</t>
  </si>
  <si>
    <t>Aikidó</t>
  </si>
  <si>
    <t>Birkafesztivál</t>
  </si>
  <si>
    <t>Nyári napközi</t>
  </si>
  <si>
    <t>Oros Kémány Bt</t>
  </si>
  <si>
    <t>Kríziskeret</t>
  </si>
  <si>
    <t>Tüzelő vásárlás, Beiskolázás, Csomagok</t>
  </si>
  <si>
    <t>Belföldi fin. Kiadása</t>
  </si>
  <si>
    <t>2018. évi teljesítés</t>
  </si>
  <si>
    <t>Államháztartáson belüli megelőleg</t>
  </si>
  <si>
    <t>Gyermekvédelmi</t>
  </si>
  <si>
    <t>Gyermekvédelmi tám. Utalványban</t>
  </si>
  <si>
    <t>2019. III. negyedévi költségvetés bevételei</t>
  </si>
  <si>
    <t>Idegenforgalmi adó</t>
  </si>
  <si>
    <t xml:space="preserve"> Maradvány igénybevétele</t>
  </si>
  <si>
    <t>2019. évi eredeti előirányzat</t>
  </si>
  <si>
    <t>2019.évi módosított előirányzat</t>
  </si>
  <si>
    <t>2019. III. negyedévi BEVÉTELEK ÖSSZESEN:</t>
  </si>
  <si>
    <t>GÁDOROS 2019. III. negyedévi költségvetés kiadásai</t>
  </si>
  <si>
    <t xml:space="preserve"> 2019. III. negyedévi költségvetési bevételek</t>
  </si>
  <si>
    <t xml:space="preserve"> 2019. III. negyedévi  költségvetési bevételek</t>
  </si>
  <si>
    <t>2019.III. negyedévi költségvetési bevételek</t>
  </si>
  <si>
    <t xml:space="preserve"> 2019. III. negyedévi költségvetési  bevételek</t>
  </si>
  <si>
    <t>2019. III. negyedévi költségvetési bevételek</t>
  </si>
  <si>
    <t>2019. III. negyedévi költségvetési  bevételek</t>
  </si>
  <si>
    <t>2019.III. negyedévi  költségvetés bevétele</t>
  </si>
  <si>
    <t xml:space="preserve">Ált. tartalék, </t>
  </si>
  <si>
    <t>Villanybojler</t>
  </si>
  <si>
    <t>Olajradiátor</t>
  </si>
  <si>
    <t>Fagyasztóláda</t>
  </si>
  <si>
    <t>Informatikai eszközök</t>
  </si>
  <si>
    <t>START</t>
  </si>
  <si>
    <t>Stihl motoros fűrész</t>
  </si>
  <si>
    <t>Áramfejlesztő</t>
  </si>
  <si>
    <t>Töltögető eke, Kultivátor</t>
  </si>
  <si>
    <t>Öntözőrendszer</t>
  </si>
  <si>
    <t>VKG</t>
  </si>
  <si>
    <t>Külterületi földút</t>
  </si>
  <si>
    <t>Bölcsöde kial. Önrész</t>
  </si>
  <si>
    <t>Orvosi rendelő</t>
  </si>
  <si>
    <t>Piac</t>
  </si>
  <si>
    <t>.14.</t>
  </si>
  <si>
    <t>Eszközök</t>
  </si>
  <si>
    <t>Epson nyomtató</t>
  </si>
  <si>
    <t>E személyi olvasó</t>
  </si>
  <si>
    <t>Gondozási közp.</t>
  </si>
  <si>
    <t>Irodai szék, E személyi olvasó vasaló</t>
  </si>
  <si>
    <t>Nyomtató, E személyi olvasó</t>
  </si>
  <si>
    <t>Nyomtató</t>
  </si>
  <si>
    <t>Sor szám</t>
  </si>
  <si>
    <t xml:space="preserve">2019. III. negyedévi költségvetés felhalmozási kiadásai </t>
  </si>
  <si>
    <t>2019. III. negyedévi költségvetés felújítási kiadásai</t>
  </si>
  <si>
    <t>Kisebb felújítások</t>
  </si>
  <si>
    <t>Minibölcsöde</t>
  </si>
  <si>
    <t>I. világháborús emlékmű</t>
  </si>
  <si>
    <t>Magyar Faluprogram Temető</t>
  </si>
  <si>
    <t>Magyar Faluprogram Óvoda</t>
  </si>
  <si>
    <t>TOP Piac gazdaságfejlesztés</t>
  </si>
  <si>
    <t>TOP  pályázat orvosi rendelő</t>
  </si>
  <si>
    <t>TOP pályázat óvoda</t>
  </si>
  <si>
    <t>TOP-os pályázat hivatal</t>
  </si>
  <si>
    <t>Bejárati kapu</t>
  </si>
  <si>
    <t>Önkorm. által nyújtott 2019. III. negyedévi költségvetés támogatási kiadásai</t>
  </si>
  <si>
    <t>Aug. 20.-i ünnepség</t>
  </si>
  <si>
    <t>Progádor</t>
  </si>
  <si>
    <t>START támogatás visszafizetése</t>
  </si>
  <si>
    <t>Társadalom és szociálp. juttatás 2019. III. negyedévi költségvetés kiadásai</t>
  </si>
  <si>
    <t>2019. III. negyedévi költségv. Működ. és felhalm. c. bevételek és kiadások mérlegszerű bemutatása</t>
  </si>
  <si>
    <t>2019. évi eredeti terv</t>
  </si>
  <si>
    <t xml:space="preserve">2019. III. negyedévi módosított </t>
  </si>
  <si>
    <t>1. Felhalmozási és tőke jellegű bev.</t>
  </si>
  <si>
    <t>4. Működés belső finanszírozás bevét.</t>
  </si>
  <si>
    <t>Polgármesteri hivatal</t>
  </si>
  <si>
    <t>Közfoglalkoztatás</t>
  </si>
  <si>
    <t>Óvodai nev.</t>
  </si>
  <si>
    <t>mód.</t>
  </si>
  <si>
    <t>Közfoglalk.</t>
  </si>
  <si>
    <t>eredet</t>
  </si>
  <si>
    <t>A 14/2019. (XII. 5.) ör. -  2019. III. negyedévi költségvetés kiadásai</t>
  </si>
  <si>
    <t xml:space="preserve"> A 14/2019. (XII. 5.) ör. - 2019. III. negyedévi költségvetés kiadásai</t>
  </si>
  <si>
    <t>A 14/2019. (XII. 5.) ör. - 2019. III. negyedévi költségvetés kiadásai</t>
  </si>
  <si>
    <t>A 14/2019. (XII. 5.) ör. - 2019. III. negyedévi költségvetés kiadások</t>
  </si>
  <si>
    <t>A 14/2019. (XII. 5.) ör. - 2019. III. negyedéviköltségvetés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</si>
</sst>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#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164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  <xf numFmtId="9" fontId="9" fillId="0" borderId="0" applyFont="0" applyFill="0" applyBorder="0" applyAlignment="0" applyProtection="0"/>
    <xf numFmtId="0" fontId="32" fillId="0" borderId="0"/>
    <xf numFmtId="0" fontId="41" fillId="0" borderId="0"/>
  </cellStyleXfs>
  <cellXfs count="369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19" fillId="0" borderId="10" xfId="0" applyFont="1" applyFill="1" applyBorder="1" applyAlignment="1">
      <alignment horizontal="center" wrapText="1"/>
    </xf>
    <xf numFmtId="3" fontId="22" fillId="0" borderId="11" xfId="0" applyNumberFormat="1" applyFont="1" applyBorder="1"/>
    <xf numFmtId="10" fontId="22" fillId="0" borderId="11" xfId="0" applyNumberFormat="1" applyFont="1" applyBorder="1"/>
    <xf numFmtId="3" fontId="0" fillId="0" borderId="0" xfId="0" applyNumberFormat="1"/>
    <xf numFmtId="0" fontId="22" fillId="0" borderId="11" xfId="0" applyFont="1" applyBorder="1"/>
    <xf numFmtId="0" fontId="23" fillId="0" borderId="11" xfId="0" applyFont="1" applyBorder="1"/>
    <xf numFmtId="3" fontId="0" fillId="0" borderId="11" xfId="0" applyNumberFormat="1" applyBorder="1"/>
    <xf numFmtId="0" fontId="0" fillId="0" borderId="11" xfId="0" applyBorder="1"/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wrapText="1"/>
    </xf>
    <xf numFmtId="0" fontId="20" fillId="0" borderId="11" xfId="0" applyFont="1" applyBorder="1"/>
    <xf numFmtId="0" fontId="24" fillId="0" borderId="0" xfId="0" applyFont="1"/>
    <xf numFmtId="0" fontId="22" fillId="0" borderId="0" xfId="0" applyFont="1"/>
    <xf numFmtId="0" fontId="25" fillId="0" borderId="11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/>
    </xf>
    <xf numFmtId="10" fontId="0" fillId="0" borderId="11" xfId="0" applyNumberFormat="1" applyBorder="1"/>
    <xf numFmtId="0" fontId="26" fillId="0" borderId="11" xfId="0" applyFont="1" applyBorder="1"/>
    <xf numFmtId="0" fontId="22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Continuous"/>
    </xf>
    <xf numFmtId="0" fontId="22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11" xfId="0" applyNumberFormat="1" applyBorder="1"/>
    <xf numFmtId="49" fontId="0" fillId="0" borderId="0" xfId="0" applyNumberFormat="1"/>
    <xf numFmtId="0" fontId="24" fillId="0" borderId="0" xfId="0" applyFont="1" applyAlignment="1">
      <alignment horizontal="centerContinuous"/>
    </xf>
    <xf numFmtId="0" fontId="0" fillId="0" borderId="15" xfId="0" applyBorder="1"/>
    <xf numFmtId="0" fontId="0" fillId="0" borderId="0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11" xfId="0" applyFont="1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22" fillId="0" borderId="18" xfId="0" applyFont="1" applyBorder="1" applyAlignment="1">
      <alignment horizontal="centerContinuous"/>
    </xf>
    <xf numFmtId="0" fontId="22" fillId="0" borderId="19" xfId="0" applyFont="1" applyBorder="1" applyAlignment="1">
      <alignment horizontal="centerContinuous"/>
    </xf>
    <xf numFmtId="0" fontId="22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horizontal="center" vertical="center" wrapText="1"/>
    </xf>
    <xf numFmtId="3" fontId="0" fillId="0" borderId="17" xfId="0" applyNumberFormat="1" applyBorder="1"/>
    <xf numFmtId="3" fontId="22" fillId="0" borderId="22" xfId="0" applyNumberFormat="1" applyFont="1" applyBorder="1"/>
    <xf numFmtId="3" fontId="22" fillId="0" borderId="21" xfId="0" applyNumberFormat="1" applyFont="1" applyBorder="1"/>
    <xf numFmtId="3" fontId="0" fillId="0" borderId="0" xfId="0" applyNumberFormat="1" applyBorder="1"/>
    <xf numFmtId="3" fontId="0" fillId="0" borderId="12" xfId="0" applyNumberFormat="1" applyBorder="1"/>
    <xf numFmtId="3" fontId="22" fillId="0" borderId="0" xfId="0" applyNumberFormat="1" applyFont="1" applyBorder="1"/>
    <xf numFmtId="0" fontId="0" fillId="0" borderId="17" xfId="0" applyBorder="1" applyAlignment="1">
      <alignment horizontal="center" vertical="center" wrapText="1"/>
    </xf>
    <xf numFmtId="3" fontId="0" fillId="0" borderId="23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4" xfId="0" applyBorder="1" applyAlignment="1">
      <alignment horizontal="center" vertical="center"/>
    </xf>
    <xf numFmtId="3" fontId="22" fillId="0" borderId="17" xfId="0" applyNumberFormat="1" applyFont="1" applyBorder="1"/>
    <xf numFmtId="3" fontId="22" fillId="0" borderId="23" xfId="0" applyNumberFormat="1" applyFont="1" applyBorder="1"/>
    <xf numFmtId="3" fontId="22" fillId="0" borderId="25" xfId="0" applyNumberFormat="1" applyFont="1" applyBorder="1"/>
    <xf numFmtId="3" fontId="22" fillId="0" borderId="26" xfId="0" applyNumberFormat="1" applyFont="1" applyBorder="1"/>
    <xf numFmtId="3" fontId="0" fillId="0" borderId="27" xfId="0" applyNumberFormat="1" applyBorder="1"/>
    <xf numFmtId="0" fontId="0" fillId="0" borderId="0" xfId="0" applyAlignment="1">
      <alignment horizontal="center" vertical="center" wrapText="1"/>
    </xf>
    <xf numFmtId="0" fontId="0" fillId="0" borderId="19" xfId="0" applyBorder="1"/>
    <xf numFmtId="0" fontId="0" fillId="0" borderId="29" xfId="0" applyBorder="1"/>
    <xf numFmtId="0" fontId="22" fillId="0" borderId="16" xfId="0" applyFont="1" applyBorder="1" applyAlignment="1"/>
    <xf numFmtId="0" fontId="0" fillId="0" borderId="11" xfId="0" applyFill="1" applyBorder="1"/>
    <xf numFmtId="0" fontId="0" fillId="0" borderId="11" xfId="0" applyBorder="1" applyAlignment="1">
      <alignment textRotation="90"/>
    </xf>
    <xf numFmtId="0" fontId="0" fillId="0" borderId="11" xfId="0" applyBorder="1" applyAlignment="1">
      <alignment horizontal="centerContinuous" vertical="center" wrapText="1"/>
    </xf>
    <xf numFmtId="0" fontId="22" fillId="0" borderId="11" xfId="0" applyFont="1" applyBorder="1" applyAlignment="1">
      <alignment horizontal="centerContinuous" vertical="center" wrapText="1"/>
    </xf>
    <xf numFmtId="3" fontId="0" fillId="0" borderId="11" xfId="0" applyNumberFormat="1" applyBorder="1" applyAlignment="1">
      <alignment vertical="center"/>
    </xf>
    <xf numFmtId="165" fontId="22" fillId="0" borderId="11" xfId="26" applyNumberFormat="1" applyFont="1" applyBorder="1" applyAlignment="1">
      <alignment vertical="center"/>
    </xf>
    <xf numFmtId="165" fontId="22" fillId="0" borderId="11" xfId="26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textRotation="90" wrapText="1"/>
    </xf>
    <xf numFmtId="0" fontId="0" fillId="0" borderId="12" xfId="0" applyBorder="1" applyAlignment="1">
      <alignment horizontal="center" vertical="center" wrapText="1"/>
    </xf>
    <xf numFmtId="3" fontId="0" fillId="0" borderId="10" xfId="0" applyNumberFormat="1" applyBorder="1"/>
    <xf numFmtId="49" fontId="21" fillId="0" borderId="11" xfId="0" applyNumberFormat="1" applyFont="1" applyBorder="1"/>
    <xf numFmtId="3" fontId="0" fillId="0" borderId="11" xfId="0" applyNumberFormat="1" applyFill="1" applyBorder="1"/>
    <xf numFmtId="0" fontId="30" fillId="0" borderId="11" xfId="0" applyFont="1" applyBorder="1"/>
    <xf numFmtId="0" fontId="21" fillId="0" borderId="0" xfId="0" applyFont="1"/>
    <xf numFmtId="0" fontId="19" fillId="0" borderId="11" xfId="0" applyFont="1" applyBorder="1"/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19" fillId="0" borderId="0" xfId="0" applyFont="1" applyAlignment="1">
      <alignment wrapText="1"/>
    </xf>
    <xf numFmtId="3" fontId="22" fillId="0" borderId="11" xfId="0" quotePrefix="1" applyNumberFormat="1" applyFont="1" applyBorder="1"/>
    <xf numFmtId="0" fontId="25" fillId="0" borderId="11" xfId="0" applyFont="1" applyBorder="1"/>
    <xf numFmtId="3" fontId="25" fillId="0" borderId="11" xfId="0" applyNumberFormat="1" applyFont="1" applyBorder="1"/>
    <xf numFmtId="0" fontId="22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wrapText="1"/>
    </xf>
    <xf numFmtId="3" fontId="0" fillId="0" borderId="0" xfId="0" quotePrefix="1" applyNumberFormat="1" applyBorder="1"/>
    <xf numFmtId="0" fontId="25" fillId="0" borderId="0" xfId="0" applyFont="1" applyBorder="1" applyAlignment="1">
      <alignment wrapText="1"/>
    </xf>
    <xf numFmtId="0" fontId="19" fillId="0" borderId="0" xfId="0" applyFont="1" applyFill="1" applyBorder="1" applyAlignment="1">
      <alignment wrapText="1"/>
    </xf>
    <xf numFmtId="3" fontId="22" fillId="0" borderId="11" xfId="0" quotePrefix="1" applyNumberFormat="1" applyFont="1" applyFill="1" applyBorder="1"/>
    <xf numFmtId="0" fontId="29" fillId="0" borderId="0" xfId="0" applyFont="1" applyAlignment="1">
      <alignment horizontal="center"/>
    </xf>
    <xf numFmtId="3" fontId="30" fillId="0" borderId="11" xfId="0" applyNumberFormat="1" applyFont="1" applyBorder="1"/>
    <xf numFmtId="49" fontId="0" fillId="0" borderId="11" xfId="0" applyNumberFormat="1" applyBorder="1" applyAlignment="1">
      <alignment wrapText="1"/>
    </xf>
    <xf numFmtId="0" fontId="25" fillId="0" borderId="11" xfId="0" applyFont="1" applyBorder="1" applyAlignment="1">
      <alignment horizontal="center" vertical="center"/>
    </xf>
    <xf numFmtId="3" fontId="0" fillId="0" borderId="11" xfId="0" applyNumberForma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3" fontId="0" fillId="0" borderId="11" xfId="0" applyNumberFormat="1" applyBorder="1" applyAlignment="1"/>
    <xf numFmtId="0" fontId="22" fillId="0" borderId="17" xfId="0" applyFont="1" applyBorder="1" applyAlignment="1">
      <alignment horizontal="centerContinuous"/>
    </xf>
    <xf numFmtId="3" fontId="22" fillId="0" borderId="30" xfId="0" applyNumberFormat="1" applyFont="1" applyBorder="1"/>
    <xf numFmtId="0" fontId="22" fillId="0" borderId="11" xfId="0" applyFont="1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Continuous" vertical="center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22" fillId="0" borderId="11" xfId="0" applyFont="1" applyBorder="1" applyAlignment="1">
      <alignment vertical="center" wrapText="1"/>
    </xf>
    <xf numFmtId="3" fontId="9" fillId="0" borderId="11" xfId="0" applyNumberFormat="1" applyFont="1" applyBorder="1"/>
    <xf numFmtId="10" fontId="0" fillId="0" borderId="0" xfId="0" applyNumberFormat="1" applyBorder="1"/>
    <xf numFmtId="0" fontId="20" fillId="0" borderId="0" xfId="0" applyFont="1" applyAlignment="1">
      <alignment horizontal="centerContinuous"/>
    </xf>
    <xf numFmtId="0" fontId="0" fillId="0" borderId="16" xfId="0" applyBorder="1"/>
    <xf numFmtId="0" fontId="0" fillId="0" borderId="11" xfId="0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Continuous" vertical="center" wrapText="1"/>
    </xf>
    <xf numFmtId="0" fontId="9" fillId="0" borderId="11" xfId="0" applyFont="1" applyFill="1" applyBorder="1" applyAlignment="1">
      <alignment horizontal="centerContinuous" vertical="center" wrapText="1"/>
    </xf>
    <xf numFmtId="3" fontId="9" fillId="0" borderId="11" xfId="0" applyNumberFormat="1" applyFont="1" applyBorder="1" applyAlignment="1">
      <alignment vertical="center"/>
    </xf>
    <xf numFmtId="0" fontId="9" fillId="0" borderId="11" xfId="0" applyFont="1" applyBorder="1" applyAlignment="1"/>
    <xf numFmtId="0" fontId="9" fillId="0" borderId="17" xfId="0" applyFont="1" applyBorder="1"/>
    <xf numFmtId="0" fontId="22" fillId="0" borderId="10" xfId="0" applyFont="1" applyBorder="1" applyAlignment="1">
      <alignment horizontal="center"/>
    </xf>
    <xf numFmtId="0" fontId="19" fillId="0" borderId="0" xfId="0" applyFont="1" applyAlignment="1">
      <alignment horizontal="centerContinuous" vertical="center"/>
    </xf>
    <xf numFmtId="0" fontId="2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2" fillId="0" borderId="11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/>
    </xf>
    <xf numFmtId="0" fontId="32" fillId="0" borderId="0" xfId="44" applyFill="1" applyProtection="1"/>
    <xf numFmtId="0" fontId="34" fillId="0" borderId="43" xfId="44" applyFont="1" applyFill="1" applyBorder="1" applyAlignment="1" applyProtection="1">
      <alignment horizontal="center" vertical="center" wrapText="1"/>
    </xf>
    <xf numFmtId="0" fontId="35" fillId="0" borderId="44" xfId="44" applyFont="1" applyFill="1" applyBorder="1" applyAlignment="1" applyProtection="1">
      <alignment horizontal="left" vertical="center" indent="1"/>
    </xf>
    <xf numFmtId="0" fontId="35" fillId="0" borderId="45" xfId="44" applyFont="1" applyFill="1" applyBorder="1" applyAlignment="1" applyProtection="1">
      <alignment horizontal="left" vertical="center" indent="1"/>
    </xf>
    <xf numFmtId="0" fontId="35" fillId="0" borderId="22" xfId="44" applyFont="1" applyFill="1" applyBorder="1" applyAlignment="1" applyProtection="1">
      <alignment horizontal="left" vertical="center" indent="1"/>
    </xf>
    <xf numFmtId="0" fontId="35" fillId="0" borderId="46" xfId="44" applyFont="1" applyFill="1" applyBorder="1" applyAlignment="1" applyProtection="1">
      <alignment horizontal="left" vertical="center" indent="1"/>
    </xf>
    <xf numFmtId="0" fontId="36" fillId="0" borderId="44" xfId="44" applyFont="1" applyFill="1" applyBorder="1" applyAlignment="1" applyProtection="1">
      <alignment horizontal="left" vertical="center" indent="1"/>
    </xf>
    <xf numFmtId="0" fontId="37" fillId="0" borderId="0" xfId="44" applyFont="1" applyFill="1" applyProtection="1"/>
    <xf numFmtId="0" fontId="32" fillId="0" borderId="0" xfId="44" applyFill="1" applyProtection="1">
      <protection locked="0"/>
    </xf>
    <xf numFmtId="0" fontId="34" fillId="0" borderId="47" xfId="44" applyFont="1" applyFill="1" applyBorder="1" applyAlignment="1" applyProtection="1">
      <alignment horizontal="center" vertical="center"/>
    </xf>
    <xf numFmtId="0" fontId="35" fillId="0" borderId="13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wrapText="1" indent="1"/>
    </xf>
    <xf numFmtId="0" fontId="35" fillId="0" borderId="10" xfId="44" applyFont="1" applyFill="1" applyBorder="1" applyAlignment="1" applyProtection="1">
      <alignment horizontal="left" vertical="center" wrapText="1" indent="1"/>
    </xf>
    <xf numFmtId="0" fontId="35" fillId="0" borderId="11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vertical="center" indent="1"/>
    </xf>
    <xf numFmtId="0" fontId="35" fillId="0" borderId="10" xfId="44" applyFont="1" applyFill="1" applyBorder="1" applyAlignment="1" applyProtection="1">
      <alignment horizontal="left" vertical="center" indent="1"/>
    </xf>
    <xf numFmtId="0" fontId="39" fillId="0" borderId="49" xfId="44" applyFont="1" applyFill="1" applyBorder="1" applyAlignment="1" applyProtection="1">
      <alignment horizontal="left" indent="1"/>
    </xf>
    <xf numFmtId="0" fontId="40" fillId="0" borderId="0" xfId="44" applyFont="1" applyFill="1" applyProtection="1">
      <protection locked="0"/>
    </xf>
    <xf numFmtId="166" fontId="35" fillId="0" borderId="13" xfId="44" applyNumberFormat="1" applyFont="1" applyFill="1" applyBorder="1" applyAlignment="1" applyProtection="1">
      <alignment vertical="center"/>
      <protection locked="0"/>
    </xf>
    <xf numFmtId="166" fontId="35" fillId="0" borderId="11" xfId="44" applyNumberFormat="1" applyFont="1" applyFill="1" applyBorder="1" applyAlignment="1" applyProtection="1">
      <alignment vertical="center"/>
      <protection locked="0"/>
    </xf>
    <xf numFmtId="166" fontId="35" fillId="0" borderId="10" xfId="44" applyNumberFormat="1" applyFont="1" applyFill="1" applyBorder="1" applyAlignment="1" applyProtection="1">
      <alignment vertical="center"/>
      <protection locked="0"/>
    </xf>
    <xf numFmtId="166" fontId="36" fillId="0" borderId="49" xfId="44" applyNumberFormat="1" applyFont="1" applyFill="1" applyBorder="1" applyAlignment="1" applyProtection="1">
      <alignment vertical="center"/>
    </xf>
    <xf numFmtId="166" fontId="36" fillId="0" borderId="49" xfId="44" applyNumberFormat="1" applyFont="1" applyFill="1" applyBorder="1" applyProtection="1"/>
    <xf numFmtId="0" fontId="33" fillId="0" borderId="0" xfId="44" applyFont="1" applyFill="1" applyProtection="1">
      <protection locked="0"/>
    </xf>
    <xf numFmtId="0" fontId="32" fillId="0" borderId="0" xfId="44" applyFill="1" applyAlignment="1" applyProtection="1">
      <alignment vertical="center"/>
      <protection locked="0"/>
    </xf>
    <xf numFmtId="0" fontId="42" fillId="0" borderId="0" xfId="45" applyFont="1" applyFill="1" applyAlignment="1">
      <alignment horizontal="right"/>
    </xf>
    <xf numFmtId="0" fontId="34" fillId="0" borderId="51" xfId="44" applyFont="1" applyFill="1" applyBorder="1" applyAlignment="1" applyProtection="1">
      <alignment horizontal="center" vertical="center"/>
    </xf>
    <xf numFmtId="166" fontId="35" fillId="0" borderId="53" xfId="44" applyNumberFormat="1" applyFont="1" applyFill="1" applyBorder="1" applyAlignment="1" applyProtection="1">
      <alignment vertical="center"/>
    </xf>
    <xf numFmtId="166" fontId="35" fillId="0" borderId="21" xfId="44" applyNumberFormat="1" applyFont="1" applyFill="1" applyBorder="1" applyAlignment="1" applyProtection="1">
      <alignment vertical="center"/>
    </xf>
    <xf numFmtId="166" fontId="35" fillId="0" borderId="54" xfId="44" applyNumberFormat="1" applyFont="1" applyFill="1" applyBorder="1" applyAlignment="1" applyProtection="1">
      <alignment vertical="center"/>
    </xf>
    <xf numFmtId="166" fontId="36" fillId="0" borderId="55" xfId="44" applyNumberFormat="1" applyFont="1" applyFill="1" applyBorder="1" applyAlignment="1" applyProtection="1">
      <alignment vertical="center"/>
    </xf>
    <xf numFmtId="166" fontId="36" fillId="0" borderId="55" xfId="44" applyNumberFormat="1" applyFont="1" applyFill="1" applyBorder="1" applyProtection="1"/>
    <xf numFmtId="0" fontId="25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3" fontId="19" fillId="0" borderId="11" xfId="0" applyNumberFormat="1" applyFont="1" applyBorder="1"/>
    <xf numFmtId="0" fontId="19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right"/>
    </xf>
    <xf numFmtId="0" fontId="19" fillId="0" borderId="11" xfId="0" applyFont="1" applyBorder="1" applyAlignment="1">
      <alignment horizontal="center" textRotation="90"/>
    </xf>
    <xf numFmtId="49" fontId="0" fillId="0" borderId="11" xfId="0" applyNumberFormat="1" applyBorder="1" applyAlignment="1">
      <alignment horizontal="center"/>
    </xf>
    <xf numFmtId="165" fontId="9" fillId="0" borderId="11" xfId="26" applyNumberFormat="1" applyBorder="1"/>
    <xf numFmtId="49" fontId="0" fillId="0" borderId="11" xfId="0" applyNumberFormat="1" applyBorder="1" applyAlignment="1">
      <alignment horizontal="center" vertical="center"/>
    </xf>
    <xf numFmtId="165" fontId="22" fillId="0" borderId="11" xfId="26" applyNumberFormat="1" applyFont="1" applyBorder="1"/>
    <xf numFmtId="1" fontId="0" fillId="0" borderId="11" xfId="0" applyNumberFormat="1" applyBorder="1" applyAlignment="1">
      <alignment horizontal="center"/>
    </xf>
    <xf numFmtId="165" fontId="9" fillId="0" borderId="0" xfId="26" applyNumberFormat="1"/>
    <xf numFmtId="0" fontId="9" fillId="0" borderId="0" xfId="0" applyFont="1" applyAlignment="1">
      <alignment horizontal="center"/>
    </xf>
    <xf numFmtId="3" fontId="19" fillId="0" borderId="11" xfId="0" applyNumberFormat="1" applyFont="1" applyBorder="1" applyProtection="1">
      <protection locked="0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wrapText="1"/>
    </xf>
    <xf numFmtId="10" fontId="9" fillId="0" borderId="11" xfId="0" applyNumberFormat="1" applyFont="1" applyBorder="1"/>
    <xf numFmtId="3" fontId="9" fillId="0" borderId="11" xfId="0" applyNumberFormat="1" applyFont="1" applyFill="1" applyBorder="1"/>
    <xf numFmtId="0" fontId="22" fillId="0" borderId="11" xfId="0" applyFont="1" applyFill="1" applyBorder="1" applyAlignment="1">
      <alignment horizontal="center" wrapText="1"/>
    </xf>
    <xf numFmtId="0" fontId="20" fillId="0" borderId="23" xfId="0" applyFont="1" applyBorder="1" applyAlignment="1"/>
    <xf numFmtId="0" fontId="20" fillId="0" borderId="0" xfId="0" applyFont="1" applyBorder="1" applyAlignment="1"/>
    <xf numFmtId="0" fontId="22" fillId="0" borderId="11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31" fillId="0" borderId="0" xfId="0" applyFont="1" applyAlignment="1">
      <alignment horizontal="centerContinuous" vertical="center"/>
    </xf>
    <xf numFmtId="0" fontId="9" fillId="0" borderId="12" xfId="0" applyFont="1" applyBorder="1" applyAlignment="1">
      <alignment horizontal="center" vertical="center"/>
    </xf>
    <xf numFmtId="9" fontId="9" fillId="0" borderId="11" xfId="43" applyFont="1" applyBorder="1"/>
    <xf numFmtId="3" fontId="9" fillId="0" borderId="11" xfId="43" applyNumberFormat="1" applyFont="1" applyBorder="1"/>
    <xf numFmtId="0" fontId="9" fillId="0" borderId="13" xfId="0" applyFont="1" applyFill="1" applyBorder="1"/>
    <xf numFmtId="0" fontId="20" fillId="0" borderId="0" xfId="0" applyFont="1" applyAlignment="1"/>
    <xf numFmtId="0" fontId="26" fillId="0" borderId="0" xfId="0" applyFont="1" applyAlignment="1"/>
    <xf numFmtId="0" fontId="9" fillId="0" borderId="0" xfId="0" applyFont="1" applyAlignment="1">
      <alignment horizontal="right"/>
    </xf>
    <xf numFmtId="3" fontId="19" fillId="0" borderId="12" xfId="0" applyNumberFormat="1" applyFont="1" applyBorder="1"/>
    <xf numFmtId="3" fontId="25" fillId="0" borderId="12" xfId="0" applyNumberFormat="1" applyFont="1" applyBorder="1"/>
    <xf numFmtId="3" fontId="25" fillId="0" borderId="21" xfId="0" applyNumberFormat="1" applyFont="1" applyBorder="1"/>
    <xf numFmtId="3" fontId="25" fillId="0" borderId="22" xfId="0" applyNumberFormat="1" applyFont="1" applyBorder="1"/>
    <xf numFmtId="3" fontId="19" fillId="0" borderId="11" xfId="0" applyNumberFormat="1" applyFont="1" applyBorder="1" applyAlignment="1">
      <alignment horizontal="right"/>
    </xf>
    <xf numFmtId="3" fontId="19" fillId="0" borderId="17" xfId="0" applyNumberFormat="1" applyFont="1" applyBorder="1"/>
    <xf numFmtId="3" fontId="9" fillId="0" borderId="17" xfId="0" applyNumberFormat="1" applyFont="1" applyBorder="1"/>
    <xf numFmtId="3" fontId="19" fillId="0" borderId="11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3" fontId="25" fillId="0" borderId="17" xfId="0" applyNumberFormat="1" applyFont="1" applyBorder="1"/>
    <xf numFmtId="0" fontId="19" fillId="0" borderId="17" xfId="0" applyFont="1" applyBorder="1"/>
    <xf numFmtId="3" fontId="25" fillId="0" borderId="28" xfId="0" applyNumberFormat="1" applyFont="1" applyBorder="1"/>
    <xf numFmtId="3" fontId="25" fillId="0" borderId="26" xfId="0" applyNumberFormat="1" applyFont="1" applyBorder="1"/>
    <xf numFmtId="0" fontId="20" fillId="0" borderId="11" xfId="0" applyFont="1" applyBorder="1" applyAlignment="1">
      <alignment horizontal="center"/>
    </xf>
    <xf numFmtId="49" fontId="9" fillId="0" borderId="11" xfId="0" applyNumberFormat="1" applyFont="1" applyBorder="1"/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0" xfId="0" applyFont="1" applyAlignment="1"/>
    <xf numFmtId="0" fontId="22" fillId="0" borderId="10" xfId="0" applyFont="1" applyBorder="1" applyAlignment="1">
      <alignment horizontal="center" vertical="center"/>
    </xf>
    <xf numFmtId="0" fontId="0" fillId="0" borderId="16" xfId="0" applyBorder="1" applyAlignment="1"/>
    <xf numFmtId="0" fontId="0" fillId="0" borderId="0" xfId="0" applyBorder="1" applyAlignment="1"/>
    <xf numFmtId="0" fontId="0" fillId="0" borderId="23" xfId="0" applyBorder="1" applyAlignment="1"/>
    <xf numFmtId="0" fontId="9" fillId="0" borderId="11" xfId="0" applyFont="1" applyFill="1" applyBorder="1"/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31" fillId="0" borderId="11" xfId="0" applyFont="1" applyBorder="1"/>
    <xf numFmtId="3" fontId="9" fillId="0" borderId="11" xfId="0" applyNumberFormat="1" applyFont="1" applyBorder="1" applyAlignment="1">
      <alignment wrapText="1"/>
    </xf>
    <xf numFmtId="3" fontId="9" fillId="0" borderId="11" xfId="0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3" fontId="22" fillId="0" borderId="11" xfId="0" applyNumberFormat="1" applyFont="1" applyBorder="1" applyAlignment="1">
      <alignment horizontal="right" wrapText="1"/>
    </xf>
    <xf numFmtId="3" fontId="22" fillId="0" borderId="11" xfId="0" applyNumberFormat="1" applyFont="1" applyBorder="1" applyAlignment="1">
      <alignment wrapText="1"/>
    </xf>
    <xf numFmtId="0" fontId="22" fillId="0" borderId="11" xfId="0" applyFont="1" applyBorder="1" applyAlignment="1">
      <alignment horizontal="right"/>
    </xf>
    <xf numFmtId="0" fontId="0" fillId="0" borderId="10" xfId="0" applyBorder="1"/>
    <xf numFmtId="0" fontId="22" fillId="0" borderId="40" xfId="0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5" fillId="0" borderId="3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wrapText="1"/>
    </xf>
    <xf numFmtId="0" fontId="22" fillId="0" borderId="18" xfId="0" applyFont="1" applyBorder="1" applyAlignment="1">
      <alignment horizontal="center"/>
    </xf>
    <xf numFmtId="0" fontId="0" fillId="0" borderId="18" xfId="0" applyBorder="1" applyAlignment="1"/>
    <xf numFmtId="0" fontId="0" fillId="0" borderId="12" xfId="0" applyBorder="1" applyAlignment="1"/>
    <xf numFmtId="0" fontId="26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6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20" fillId="0" borderId="0" xfId="0" applyFont="1" applyAlignment="1">
      <alignment horizontal="center"/>
    </xf>
    <xf numFmtId="0" fontId="9" fillId="0" borderId="15" xfId="0" applyFont="1" applyBorder="1" applyAlignment="1">
      <alignment horizontal="right"/>
    </xf>
    <xf numFmtId="0" fontId="0" fillId="0" borderId="15" xfId="0" applyBorder="1" applyAlignment="1"/>
    <xf numFmtId="0" fontId="9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4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/>
    </xf>
    <xf numFmtId="0" fontId="22" fillId="0" borderId="34" xfId="0" applyFont="1" applyBorder="1" applyAlignment="1"/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/>
    <xf numFmtId="0" fontId="22" fillId="0" borderId="2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0" fillId="0" borderId="2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40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7" xfId="0" applyFont="1" applyBorder="1" applyAlignment="1"/>
    <xf numFmtId="0" fontId="22" fillId="0" borderId="12" xfId="0" applyFont="1" applyBorder="1" applyAlignment="1"/>
    <xf numFmtId="0" fontId="2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33" fillId="0" borderId="0" xfId="44" applyFont="1" applyFill="1" applyAlignment="1" applyProtection="1">
      <alignment horizontal="center" wrapText="1"/>
    </xf>
    <xf numFmtId="0" fontId="33" fillId="0" borderId="0" xfId="44" applyFont="1" applyFill="1" applyAlignment="1" applyProtection="1">
      <alignment horizontal="center"/>
    </xf>
    <xf numFmtId="0" fontId="38" fillId="0" borderId="48" xfId="44" applyFont="1" applyFill="1" applyBorder="1" applyAlignment="1" applyProtection="1">
      <alignment horizontal="left" vertical="center" indent="1"/>
    </xf>
    <xf numFmtId="0" fontId="38" fillId="0" borderId="50" xfId="44" applyFont="1" applyFill="1" applyBorder="1" applyAlignment="1" applyProtection="1">
      <alignment horizontal="left" vertical="center" indent="1"/>
    </xf>
    <xf numFmtId="0" fontId="38" fillId="0" borderId="52" xfId="44" applyFont="1" applyFill="1" applyBorder="1" applyAlignment="1" applyProtection="1">
      <alignment horizontal="left" vertical="center" indent="1"/>
    </xf>
    <xf numFmtId="0" fontId="22" fillId="0" borderId="0" xfId="0" applyFont="1" applyAlignmen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xr:uid="{00000000-0005-0000-0000-00001D000000}"/>
    <cellStyle name="Jelölőszín (2)" xfId="31" xr:uid="{00000000-0005-0000-0000-00001E000000}"/>
    <cellStyle name="Jelölőszín (3)" xfId="32" xr:uid="{00000000-0005-0000-0000-00001F000000}"/>
    <cellStyle name="Jelölőszín (4)" xfId="33" xr:uid="{00000000-0005-0000-0000-000020000000}"/>
    <cellStyle name="Jelölőszín (5)" xfId="34" xr:uid="{00000000-0005-0000-0000-000021000000}"/>
    <cellStyle name="Jelölőszín (6)" xfId="35" xr:uid="{00000000-0005-0000-0000-000022000000}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SEGEDLETEK" xfId="44" xr:uid="{00000000-0005-0000-0000-000027000000}"/>
    <cellStyle name="Normál_táblázatokrendelethez" xfId="45" xr:uid="{00000000-0005-0000-0000-000028000000}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  <cellStyle name="Százalék" xfId="4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200025</xdr:colOff>
      <xdr:row>7</xdr:row>
      <xdr:rowOff>114300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191375" y="241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\2014.%20&#201;VI%20K&#214;LTS&#201;GVET&#201;SI%20T&#193;BL&#193;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aklikJne\Documents\G&#225;dorosment\2015_k&#246;lts&#233;gvet&#233;s\t&#225;bl&#225;zatokrendelethe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1.1 Önkormányzat"/>
      <sheetName val="1.2 Polgárm."/>
      <sheetName val="1.3 Óvoda"/>
      <sheetName val="1.4 Gondozási"/>
      <sheetName val="1.5 Műv. ház"/>
      <sheetName val="1.1-1.5 Bevétel összesen"/>
      <sheetName val="2. melléklet"/>
      <sheetName val="2.1-2.5. melléklet"/>
      <sheetName val="3. melléklet"/>
      <sheetName val="4. melléklet"/>
      <sheetName val="5. melléklet"/>
      <sheetName val="6.1. melléklet"/>
      <sheetName val="6.2. melléklet"/>
      <sheetName val="7. melléklet"/>
      <sheetName val="8. melléklet"/>
      <sheetName val="9. melléklet"/>
      <sheetName val="10.melléklet"/>
      <sheetName val="11.melléklet"/>
      <sheetName val="12.melléklet"/>
      <sheetName val="13.melléklet"/>
      <sheetName val="14 melléklet"/>
      <sheetName val="15. melléklet"/>
      <sheetName val="16.melléklet"/>
      <sheetName val="17.melléklet"/>
    </sheetNames>
    <sheetDataSet>
      <sheetData sheetId="0"/>
      <sheetData sheetId="1">
        <row r="7">
          <cell r="AE7">
            <v>0</v>
          </cell>
        </row>
      </sheetData>
      <sheetData sheetId="2">
        <row r="7">
          <cell r="E7">
            <v>0</v>
          </cell>
        </row>
      </sheetData>
      <sheetData sheetId="3">
        <row r="7">
          <cell r="K7">
            <v>0</v>
          </cell>
        </row>
      </sheetData>
      <sheetData sheetId="4">
        <row r="7">
          <cell r="O7">
            <v>0</v>
          </cell>
        </row>
      </sheetData>
      <sheetData sheetId="5">
        <row r="7">
          <cell r="M7">
            <v>0</v>
          </cell>
        </row>
      </sheetData>
      <sheetData sheetId="6"/>
      <sheetData sheetId="7"/>
      <sheetData sheetId="8">
        <row r="19">
          <cell r="BT19">
            <v>14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2015.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view="pageLayout" zoomScale="90" zoomScaleNormal="100" zoomScalePageLayoutView="90" workbookViewId="0">
      <selection activeCell="A43" sqref="A43"/>
    </sheetView>
  </sheetViews>
  <sheetFormatPr defaultRowHeight="12.75" x14ac:dyDescent="0.2"/>
  <cols>
    <col min="1" max="1" width="43.7109375" customWidth="1"/>
    <col min="2" max="3" width="10.7109375" hidden="1" customWidth="1"/>
    <col min="4" max="4" width="13" customWidth="1"/>
    <col min="5" max="6" width="10.7109375" hidden="1" customWidth="1"/>
    <col min="7" max="7" width="13.7109375" hidden="1" customWidth="1"/>
    <col min="8" max="8" width="15" customWidth="1"/>
  </cols>
  <sheetData>
    <row r="1" spans="1:12" ht="15.75" x14ac:dyDescent="0.25">
      <c r="A1" s="264" t="s">
        <v>0</v>
      </c>
      <c r="B1" s="264"/>
      <c r="C1" s="264"/>
      <c r="D1" s="264"/>
      <c r="E1" s="264"/>
      <c r="F1" s="264"/>
      <c r="G1" s="264"/>
      <c r="H1" s="264"/>
    </row>
    <row r="2" spans="1:12" ht="15.75" x14ac:dyDescent="0.25">
      <c r="A2" s="265" t="s">
        <v>541</v>
      </c>
      <c r="B2" s="265"/>
      <c r="C2" s="265"/>
      <c r="D2" s="265"/>
      <c r="E2" s="210"/>
      <c r="F2" s="210"/>
      <c r="G2" s="209"/>
      <c r="H2" s="242"/>
      <c r="I2" s="243"/>
      <c r="J2" s="244"/>
    </row>
    <row r="3" spans="1:12" x14ac:dyDescent="0.2">
      <c r="A3" s="50"/>
      <c r="B3" s="50"/>
      <c r="C3" s="50"/>
      <c r="D3" s="266" t="s">
        <v>383</v>
      </c>
      <c r="E3" s="266"/>
      <c r="F3" s="266"/>
      <c r="G3" s="266"/>
      <c r="H3" s="266"/>
    </row>
    <row r="4" spans="1:12" ht="38.25" x14ac:dyDescent="0.2">
      <c r="A4" s="204" t="s">
        <v>2</v>
      </c>
      <c r="B4" s="52" t="s">
        <v>338</v>
      </c>
      <c r="C4" s="52" t="s">
        <v>339</v>
      </c>
      <c r="D4" s="195" t="s">
        <v>544</v>
      </c>
      <c r="E4" s="52" t="s">
        <v>341</v>
      </c>
      <c r="F4" s="200" t="s">
        <v>5</v>
      </c>
      <c r="G4" s="3" t="s">
        <v>6</v>
      </c>
      <c r="H4" s="208" t="s">
        <v>545</v>
      </c>
    </row>
    <row r="5" spans="1:12" ht="13.5" customHeight="1" x14ac:dyDescent="0.25">
      <c r="A5" s="14" t="s">
        <v>7</v>
      </c>
      <c r="B5" s="4">
        <f>SUM(B6+B14+B20)</f>
        <v>693778</v>
      </c>
      <c r="C5" s="4">
        <f>SUM(C6+C14+C20)</f>
        <v>492585</v>
      </c>
      <c r="D5" s="4">
        <f>SUM(D6+D14+D20)</f>
        <v>414195568</v>
      </c>
      <c r="E5" s="4">
        <f>SUM(E6+E14+E20+E19)</f>
        <v>0</v>
      </c>
      <c r="F5" s="4">
        <f>SUM(F6+F14+F20+F19)</f>
        <v>0</v>
      </c>
      <c r="G5" s="5" t="e">
        <f t="shared" ref="G5:G10" si="0">(F5/E5)</f>
        <v>#DIV/0!</v>
      </c>
      <c r="H5" s="4">
        <f>SUM(H6+H14+H20+H19)</f>
        <v>455168119</v>
      </c>
    </row>
    <row r="6" spans="1:12" ht="18" customHeight="1" x14ac:dyDescent="0.2">
      <c r="A6" s="7" t="s">
        <v>8</v>
      </c>
      <c r="B6" s="4">
        <f>SUM(B7:B13)</f>
        <v>244225</v>
      </c>
      <c r="C6" s="4">
        <f>SUM(C7:C13)</f>
        <v>60606</v>
      </c>
      <c r="D6" s="4">
        <f>SUM(D7:D13)</f>
        <v>73956250</v>
      </c>
      <c r="E6" s="4">
        <f>SUM(E7:E13)</f>
        <v>0</v>
      </c>
      <c r="F6" s="4">
        <f>SUM(F7:F13)</f>
        <v>0</v>
      </c>
      <c r="G6" s="206" t="e">
        <f t="shared" si="0"/>
        <v>#DIV/0!</v>
      </c>
      <c r="H6" s="4">
        <f>SUM(H7:H13)</f>
        <v>85037984</v>
      </c>
      <c r="J6" t="s">
        <v>357</v>
      </c>
    </row>
    <row r="7" spans="1:12" ht="18" customHeight="1" x14ac:dyDescent="0.2">
      <c r="A7" s="8" t="s">
        <v>9</v>
      </c>
      <c r="B7" s="9">
        <v>4266</v>
      </c>
      <c r="C7" s="9">
        <f>6819</f>
        <v>6819</v>
      </c>
      <c r="D7" s="9">
        <v>8724000</v>
      </c>
      <c r="E7" s="9"/>
      <c r="F7" s="9"/>
      <c r="G7" s="206" t="e">
        <f t="shared" si="0"/>
        <v>#DIV/0!</v>
      </c>
      <c r="H7" s="9">
        <v>17805734</v>
      </c>
    </row>
    <row r="8" spans="1:12" ht="18" customHeight="1" x14ac:dyDescent="0.2">
      <c r="A8" s="10" t="s">
        <v>10</v>
      </c>
      <c r="B8" s="9">
        <v>31927</v>
      </c>
      <c r="C8" s="9">
        <v>33034</v>
      </c>
      <c r="D8" s="9">
        <v>35050000</v>
      </c>
      <c r="E8" s="9"/>
      <c r="F8" s="9"/>
      <c r="G8" s="206" t="e">
        <f t="shared" si="0"/>
        <v>#DIV/0!</v>
      </c>
      <c r="H8" s="9">
        <v>36050000</v>
      </c>
      <c r="J8" s="128" t="s">
        <v>357</v>
      </c>
    </row>
    <row r="9" spans="1:12" ht="18" customHeight="1" x14ac:dyDescent="0.2">
      <c r="A9" s="10" t="s">
        <v>11</v>
      </c>
      <c r="B9" s="9">
        <v>195511</v>
      </c>
      <c r="C9" s="9">
        <v>13373</v>
      </c>
      <c r="D9" s="9">
        <v>8212750</v>
      </c>
      <c r="E9" s="9"/>
      <c r="F9" s="9"/>
      <c r="G9" s="206" t="e">
        <f t="shared" si="0"/>
        <v>#DIV/0!</v>
      </c>
      <c r="H9" s="9">
        <v>8212750</v>
      </c>
      <c r="L9" t="s">
        <v>357</v>
      </c>
    </row>
    <row r="10" spans="1:12" ht="18" customHeight="1" x14ac:dyDescent="0.2">
      <c r="A10" s="10" t="s">
        <v>332</v>
      </c>
      <c r="B10" s="11">
        <v>12095</v>
      </c>
      <c r="C10" s="11">
        <v>7120</v>
      </c>
      <c r="D10" s="11">
        <v>14369500</v>
      </c>
      <c r="E10" s="11"/>
      <c r="F10" s="11"/>
      <c r="G10" s="206" t="e">
        <f t="shared" si="0"/>
        <v>#DIV/0!</v>
      </c>
      <c r="H10" s="11">
        <v>15369500</v>
      </c>
    </row>
    <row r="11" spans="1:12" ht="18" customHeight="1" x14ac:dyDescent="0.2">
      <c r="A11" s="10" t="s">
        <v>330</v>
      </c>
      <c r="B11" s="11"/>
      <c r="C11" s="11"/>
      <c r="D11" s="11">
        <v>7000000</v>
      </c>
      <c r="E11" s="12"/>
      <c r="F11" s="11"/>
      <c r="G11" s="5"/>
      <c r="H11" s="11">
        <v>7000000</v>
      </c>
      <c r="J11" t="s">
        <v>357</v>
      </c>
    </row>
    <row r="12" spans="1:12" ht="18" customHeight="1" x14ac:dyDescent="0.2">
      <c r="A12" s="10" t="s">
        <v>12</v>
      </c>
      <c r="B12" s="11">
        <v>222</v>
      </c>
      <c r="C12" s="11">
        <v>196</v>
      </c>
      <c r="D12" s="11">
        <v>600000</v>
      </c>
      <c r="E12" s="12"/>
      <c r="F12" s="11"/>
      <c r="G12" s="5"/>
      <c r="H12" s="11">
        <v>600000</v>
      </c>
    </row>
    <row r="13" spans="1:12" ht="18" customHeight="1" x14ac:dyDescent="0.2">
      <c r="A13" s="10" t="s">
        <v>13</v>
      </c>
      <c r="B13" s="11">
        <v>204</v>
      </c>
      <c r="C13" s="111">
        <v>64</v>
      </c>
      <c r="D13" s="12"/>
      <c r="E13" s="12"/>
      <c r="F13" s="11"/>
      <c r="G13" s="5"/>
      <c r="H13" s="11"/>
    </row>
    <row r="14" spans="1:12" ht="18" customHeight="1" x14ac:dyDescent="0.2">
      <c r="A14" s="7" t="s">
        <v>14</v>
      </c>
      <c r="B14" s="4">
        <f>SUM(B18+B15)</f>
        <v>394213</v>
      </c>
      <c r="C14" s="4">
        <f>SUM(C18+C15)</f>
        <v>375988</v>
      </c>
      <c r="D14" s="4">
        <f>SUM(D18+D15)</f>
        <v>270239318</v>
      </c>
      <c r="E14" s="9"/>
      <c r="F14" s="9"/>
      <c r="G14" s="206" t="e">
        <f>(F14/E14)</f>
        <v>#DIV/0!</v>
      </c>
      <c r="H14" s="4">
        <f>SUM(H18+H15)</f>
        <v>300130135</v>
      </c>
    </row>
    <row r="15" spans="1:12" ht="18" customHeight="1" x14ac:dyDescent="0.2">
      <c r="A15" s="10" t="s">
        <v>15</v>
      </c>
      <c r="B15" s="9">
        <v>120166</v>
      </c>
      <c r="C15" s="9">
        <v>131813</v>
      </c>
      <c r="D15" s="9">
        <v>24350900</v>
      </c>
      <c r="E15" s="9"/>
      <c r="F15" s="9"/>
      <c r="G15" s="206" t="e">
        <f>(F15/E15)</f>
        <v>#DIV/0!</v>
      </c>
      <c r="H15" s="9">
        <v>35193195</v>
      </c>
    </row>
    <row r="16" spans="1:12" ht="18" customHeight="1" x14ac:dyDescent="0.2">
      <c r="A16" s="10" t="s">
        <v>16</v>
      </c>
      <c r="B16" s="9">
        <v>7028</v>
      </c>
      <c r="C16" s="9">
        <v>16999</v>
      </c>
      <c r="D16" s="9">
        <v>22150900</v>
      </c>
      <c r="E16" s="9"/>
      <c r="F16" s="9"/>
      <c r="G16" s="206" t="e">
        <f>(F16/E16)</f>
        <v>#DIV/0!</v>
      </c>
      <c r="H16" s="9">
        <v>22150900</v>
      </c>
    </row>
    <row r="17" spans="1:12" ht="18" customHeight="1" x14ac:dyDescent="0.2">
      <c r="A17" s="10" t="s">
        <v>331</v>
      </c>
      <c r="B17" s="9"/>
      <c r="C17" s="9">
        <v>110</v>
      </c>
      <c r="D17" s="9">
        <v>2200000</v>
      </c>
      <c r="E17" s="9"/>
      <c r="F17" s="9"/>
      <c r="G17" s="206"/>
      <c r="H17" s="9">
        <v>2200000</v>
      </c>
      <c r="L17" t="s">
        <v>370</v>
      </c>
    </row>
    <row r="18" spans="1:12" ht="18" customHeight="1" x14ac:dyDescent="0.2">
      <c r="A18" s="10" t="s">
        <v>17</v>
      </c>
      <c r="B18" s="9">
        <v>274047</v>
      </c>
      <c r="C18" s="9">
        <v>244175</v>
      </c>
      <c r="D18" s="9">
        <v>245888418</v>
      </c>
      <c r="E18" s="9"/>
      <c r="F18" s="9"/>
      <c r="G18" s="206" t="e">
        <f t="shared" ref="G18:G25" si="1">(F18/E18)</f>
        <v>#DIV/0!</v>
      </c>
      <c r="H18" s="9">
        <v>264936940</v>
      </c>
    </row>
    <row r="19" spans="1:12" ht="18" customHeight="1" x14ac:dyDescent="0.2">
      <c r="A19" s="7" t="s">
        <v>18</v>
      </c>
      <c r="B19" s="4">
        <v>100</v>
      </c>
      <c r="C19" s="4">
        <v>100</v>
      </c>
      <c r="D19" s="4"/>
      <c r="E19" s="9"/>
      <c r="F19" s="9"/>
      <c r="G19" s="206" t="e">
        <f t="shared" si="1"/>
        <v>#DIV/0!</v>
      </c>
      <c r="H19" s="4"/>
    </row>
    <row r="20" spans="1:12" ht="18" customHeight="1" x14ac:dyDescent="0.2">
      <c r="A20" s="7" t="s">
        <v>19</v>
      </c>
      <c r="B20" s="4">
        <f>SUM(B21:B27)</f>
        <v>55340</v>
      </c>
      <c r="C20" s="4">
        <f>SUM(C21:C27)</f>
        <v>55991</v>
      </c>
      <c r="D20" s="4">
        <f>SUM(D21:D27)</f>
        <v>70000000</v>
      </c>
      <c r="E20" s="4">
        <v>0</v>
      </c>
      <c r="F20" s="4">
        <f>SUM(F21:F27)</f>
        <v>0</v>
      </c>
      <c r="G20" s="206" t="e">
        <f t="shared" si="1"/>
        <v>#DIV/0!</v>
      </c>
      <c r="H20" s="4">
        <f>SUM(H21:H27)</f>
        <v>70000000</v>
      </c>
    </row>
    <row r="21" spans="1:12" ht="18" customHeight="1" x14ac:dyDescent="0.2">
      <c r="A21" s="10" t="s">
        <v>20</v>
      </c>
      <c r="B21" s="9">
        <v>9397</v>
      </c>
      <c r="C21" s="9">
        <v>8836</v>
      </c>
      <c r="D21" s="9">
        <v>12800000</v>
      </c>
      <c r="E21" s="9"/>
      <c r="F21" s="9"/>
      <c r="G21" s="206" t="e">
        <f t="shared" si="1"/>
        <v>#DIV/0!</v>
      </c>
      <c r="H21" s="9">
        <v>12800000</v>
      </c>
    </row>
    <row r="22" spans="1:12" ht="18" customHeight="1" x14ac:dyDescent="0.2">
      <c r="A22" s="10" t="s">
        <v>21</v>
      </c>
      <c r="B22" s="9">
        <v>39810</v>
      </c>
      <c r="C22" s="9">
        <v>41388</v>
      </c>
      <c r="D22" s="9">
        <v>45000000</v>
      </c>
      <c r="E22" s="9"/>
      <c r="F22" s="9"/>
      <c r="G22" s="206" t="e">
        <f t="shared" si="1"/>
        <v>#DIV/0!</v>
      </c>
      <c r="H22" s="9">
        <v>45000000</v>
      </c>
    </row>
    <row r="23" spans="1:12" ht="18" customHeight="1" x14ac:dyDescent="0.2">
      <c r="A23" s="10" t="s">
        <v>22</v>
      </c>
      <c r="B23" s="9">
        <v>4579</v>
      </c>
      <c r="C23" s="9">
        <v>4896</v>
      </c>
      <c r="D23" s="9">
        <v>9000000</v>
      </c>
      <c r="E23" s="9"/>
      <c r="F23" s="9"/>
      <c r="G23" s="206" t="e">
        <f t="shared" si="1"/>
        <v>#DIV/0!</v>
      </c>
      <c r="H23" s="9">
        <v>9000000</v>
      </c>
    </row>
    <row r="24" spans="1:12" ht="18" customHeight="1" x14ac:dyDescent="0.2">
      <c r="A24" s="10" t="s">
        <v>23</v>
      </c>
      <c r="B24" s="9">
        <v>1066</v>
      </c>
      <c r="C24" s="9">
        <v>756</v>
      </c>
      <c r="D24" s="9">
        <v>650000</v>
      </c>
      <c r="E24" s="9"/>
      <c r="F24" s="9"/>
      <c r="G24" s="206" t="e">
        <f t="shared" si="1"/>
        <v>#DIV/0!</v>
      </c>
      <c r="H24" s="9">
        <v>650000</v>
      </c>
    </row>
    <row r="25" spans="1:12" ht="18" customHeight="1" x14ac:dyDescent="0.2">
      <c r="A25" s="10" t="s">
        <v>24</v>
      </c>
      <c r="B25" s="9">
        <v>293</v>
      </c>
      <c r="C25" s="9">
        <v>111</v>
      </c>
      <c r="D25" s="9">
        <v>350000</v>
      </c>
      <c r="E25" s="9"/>
      <c r="F25" s="9"/>
      <c r="G25" s="206" t="e">
        <f t="shared" si="1"/>
        <v>#DIV/0!</v>
      </c>
      <c r="H25" s="9">
        <v>350000</v>
      </c>
    </row>
    <row r="26" spans="1:12" ht="18" customHeight="1" x14ac:dyDescent="0.2">
      <c r="A26" s="116" t="s">
        <v>354</v>
      </c>
      <c r="B26" s="9"/>
      <c r="C26" s="9"/>
      <c r="D26" s="9">
        <v>2000000</v>
      </c>
      <c r="E26" s="9"/>
      <c r="F26" s="9"/>
      <c r="G26" s="206"/>
      <c r="H26" s="9">
        <v>2000000</v>
      </c>
    </row>
    <row r="27" spans="1:12" ht="15.75" customHeight="1" x14ac:dyDescent="0.2">
      <c r="A27" s="10" t="s">
        <v>542</v>
      </c>
      <c r="B27" s="11">
        <v>195</v>
      </c>
      <c r="C27" s="111">
        <v>4</v>
      </c>
      <c r="D27" s="111">
        <v>200000</v>
      </c>
      <c r="E27" s="12"/>
      <c r="F27" s="11"/>
      <c r="G27" s="5"/>
      <c r="H27" s="11">
        <v>200000</v>
      </c>
    </row>
    <row r="28" spans="1:12" ht="21" customHeight="1" x14ac:dyDescent="0.25">
      <c r="A28" s="14" t="s">
        <v>25</v>
      </c>
      <c r="B28" s="4">
        <f>SUM(B29+B30+B31+B34)</f>
        <v>1045287</v>
      </c>
      <c r="C28" s="4">
        <f>SUM(C29+C30+C31+C34)</f>
        <v>28219</v>
      </c>
      <c r="D28" s="4">
        <f>SUM(D29+D30+D31+D34)</f>
        <v>8276000</v>
      </c>
      <c r="E28" s="4">
        <v>0</v>
      </c>
      <c r="F28" s="4">
        <f>SUM(F29+F30+F31+F34)</f>
        <v>0</v>
      </c>
      <c r="G28" s="5" t="e">
        <f>(F28/E28)</f>
        <v>#DIV/0!</v>
      </c>
      <c r="H28" s="4">
        <f>SUM(H29+H30+H31+H34)</f>
        <v>8276000</v>
      </c>
    </row>
    <row r="29" spans="1:12" ht="24" customHeight="1" x14ac:dyDescent="0.2">
      <c r="A29" s="13" t="s">
        <v>26</v>
      </c>
      <c r="B29" s="9">
        <v>100</v>
      </c>
      <c r="C29" s="9">
        <v>836</v>
      </c>
      <c r="D29" s="9"/>
      <c r="E29" s="9"/>
      <c r="F29" s="9"/>
      <c r="G29" s="5"/>
      <c r="H29" s="9"/>
    </row>
    <row r="30" spans="1:12" ht="18" customHeight="1" x14ac:dyDescent="0.2">
      <c r="A30" s="13" t="s">
        <v>27</v>
      </c>
      <c r="B30" s="9">
        <v>34401</v>
      </c>
      <c r="C30" s="9">
        <v>26914</v>
      </c>
      <c r="D30" s="9"/>
      <c r="E30" s="9"/>
      <c r="F30" s="9"/>
      <c r="G30" s="206" t="e">
        <f>SUM(F30/E30)</f>
        <v>#DIV/0!</v>
      </c>
      <c r="H30" s="9"/>
    </row>
    <row r="31" spans="1:12" ht="18" customHeight="1" x14ac:dyDescent="0.2">
      <c r="A31" s="10" t="s">
        <v>28</v>
      </c>
      <c r="B31" s="9">
        <v>1009098</v>
      </c>
      <c r="C31" s="9"/>
      <c r="D31" s="9">
        <v>5000000</v>
      </c>
      <c r="E31" s="9"/>
      <c r="F31" s="9"/>
      <c r="G31" s="206" t="e">
        <f t="shared" ref="G31:G36" si="2">(F31/E31)</f>
        <v>#DIV/0!</v>
      </c>
      <c r="H31" s="9">
        <v>5000000</v>
      </c>
    </row>
    <row r="32" spans="1:12" ht="18" customHeight="1" x14ac:dyDescent="0.2">
      <c r="A32" s="10" t="s">
        <v>29</v>
      </c>
      <c r="B32" s="9">
        <v>10098098</v>
      </c>
      <c r="C32" s="9"/>
      <c r="D32" s="9"/>
      <c r="E32" s="9"/>
      <c r="F32" s="9"/>
      <c r="G32" s="206" t="e">
        <f t="shared" si="2"/>
        <v>#DIV/0!</v>
      </c>
      <c r="H32" s="9"/>
    </row>
    <row r="33" spans="1:8" ht="18" customHeight="1" x14ac:dyDescent="0.2">
      <c r="A33" s="10" t="s">
        <v>30</v>
      </c>
      <c r="B33" s="9"/>
      <c r="C33" s="9"/>
      <c r="D33" s="9"/>
      <c r="E33" s="9"/>
      <c r="F33" s="9"/>
      <c r="G33" s="206" t="e">
        <f t="shared" si="2"/>
        <v>#DIV/0!</v>
      </c>
      <c r="H33" s="9"/>
    </row>
    <row r="34" spans="1:8" ht="18" customHeight="1" x14ac:dyDescent="0.2">
      <c r="A34" s="116" t="s">
        <v>31</v>
      </c>
      <c r="B34" s="123">
        <v>1688</v>
      </c>
      <c r="C34" s="123">
        <v>469</v>
      </c>
      <c r="D34" s="123">
        <v>3276000</v>
      </c>
      <c r="E34" s="123"/>
      <c r="F34" s="123"/>
      <c r="G34" s="206" t="e">
        <f t="shared" si="2"/>
        <v>#DIV/0!</v>
      </c>
      <c r="H34" s="123">
        <v>3276000</v>
      </c>
    </row>
    <row r="35" spans="1:8" ht="12.75" customHeight="1" x14ac:dyDescent="0.25">
      <c r="A35" s="14" t="s">
        <v>32</v>
      </c>
      <c r="B35" s="4">
        <f>SUM(B36:B37)</f>
        <v>29432</v>
      </c>
      <c r="C35" s="4">
        <f>SUM(C36:C37)</f>
        <v>25691</v>
      </c>
      <c r="D35" s="4">
        <f>SUM(D36:D37)</f>
        <v>17600152</v>
      </c>
      <c r="E35" s="4">
        <v>0</v>
      </c>
      <c r="F35" s="4">
        <f>SUM(F36)</f>
        <v>0</v>
      </c>
      <c r="G35" s="206" t="e">
        <f t="shared" si="2"/>
        <v>#DIV/0!</v>
      </c>
      <c r="H35" s="4">
        <v>260584651</v>
      </c>
    </row>
    <row r="36" spans="1:8" ht="18" customHeight="1" x14ac:dyDescent="0.2">
      <c r="A36" s="10" t="s">
        <v>543</v>
      </c>
      <c r="B36" s="123">
        <v>29432</v>
      </c>
      <c r="C36" s="123">
        <v>25691</v>
      </c>
      <c r="D36" s="123"/>
      <c r="E36" s="123"/>
      <c r="F36" s="4"/>
      <c r="G36" s="206" t="e">
        <f t="shared" si="2"/>
        <v>#DIV/0!</v>
      </c>
      <c r="H36" s="123">
        <v>242984499</v>
      </c>
    </row>
    <row r="37" spans="1:8" ht="18" customHeight="1" x14ac:dyDescent="0.2">
      <c r="A37" s="10" t="s">
        <v>33</v>
      </c>
      <c r="B37" s="207"/>
      <c r="C37" s="207"/>
      <c r="D37" s="207">
        <v>17600152</v>
      </c>
      <c r="E37" s="123"/>
      <c r="F37" s="4"/>
      <c r="G37" s="206"/>
      <c r="H37" s="123">
        <v>17600152</v>
      </c>
    </row>
    <row r="38" spans="1:8" ht="18" customHeight="1" x14ac:dyDescent="0.25">
      <c r="A38" s="14" t="s">
        <v>34</v>
      </c>
      <c r="B38" s="4">
        <f>SUM(B39)</f>
        <v>880</v>
      </c>
      <c r="C38" s="4">
        <f>SUM(C39)</f>
        <v>24701</v>
      </c>
      <c r="D38" s="4">
        <f>SUM(D39)</f>
        <v>0</v>
      </c>
      <c r="E38" s="4">
        <v>0</v>
      </c>
      <c r="F38" s="4">
        <f>SUM(F39)</f>
        <v>0</v>
      </c>
      <c r="G38" s="5"/>
      <c r="H38" s="4"/>
    </row>
    <row r="39" spans="1:8" ht="23.25" customHeight="1" x14ac:dyDescent="0.2">
      <c r="A39" s="10" t="s">
        <v>329</v>
      </c>
      <c r="B39" s="9">
        <v>880</v>
      </c>
      <c r="C39" s="9">
        <v>24701</v>
      </c>
      <c r="D39" s="9"/>
      <c r="E39" s="9"/>
      <c r="F39" s="9"/>
      <c r="G39" s="5"/>
      <c r="H39" s="123"/>
    </row>
    <row r="40" spans="1:8" ht="18" customHeight="1" x14ac:dyDescent="0.2">
      <c r="A40" s="10" t="s">
        <v>342</v>
      </c>
      <c r="B40" s="9"/>
      <c r="C40" s="9">
        <v>7618</v>
      </c>
      <c r="D40" s="9"/>
      <c r="E40" s="9"/>
      <c r="F40" s="9"/>
      <c r="G40" s="5"/>
      <c r="H40" s="4"/>
    </row>
    <row r="41" spans="1:8" ht="18" customHeight="1" x14ac:dyDescent="0.25">
      <c r="A41" s="252" t="s">
        <v>546</v>
      </c>
      <c r="B41" s="4">
        <f>SUM(B5+B28+B35+B38+B19)</f>
        <v>1769477</v>
      </c>
      <c r="C41" s="4">
        <f>SUM(C5+C28+C35+C38+C19+C40)</f>
        <v>578914</v>
      </c>
      <c r="D41" s="4">
        <f>SUM(D5+D28+D35+D38+D19)</f>
        <v>440071720</v>
      </c>
      <c r="E41" s="4">
        <v>0</v>
      </c>
      <c r="F41" s="4" t="e">
        <f>SUM(F5+F28+F35+F38+#REF!)</f>
        <v>#REF!</v>
      </c>
      <c r="G41" s="5" t="e">
        <f>(F41/E41)</f>
        <v>#REF!</v>
      </c>
      <c r="H41" s="4">
        <f>SUM(H38+H35+H28+H5)</f>
        <v>724028770</v>
      </c>
    </row>
    <row r="42" spans="1:8" x14ac:dyDescent="0.2">
      <c r="B42" s="6"/>
      <c r="C42" s="6"/>
      <c r="D42" s="6"/>
    </row>
    <row r="43" spans="1:8" x14ac:dyDescent="0.2">
      <c r="B43" s="6"/>
      <c r="C43" s="6"/>
      <c r="D43" s="6"/>
    </row>
    <row r="44" spans="1:8" ht="15" x14ac:dyDescent="0.2">
      <c r="A44" s="15"/>
      <c r="B44" s="6"/>
      <c r="C44" s="6"/>
      <c r="D44" s="6"/>
    </row>
    <row r="45" spans="1:8" x14ac:dyDescent="0.2">
      <c r="B45" s="6"/>
      <c r="C45" s="6"/>
      <c r="D45" s="6"/>
    </row>
    <row r="46" spans="1:8" x14ac:dyDescent="0.2">
      <c r="B46" s="6"/>
      <c r="C46" s="6"/>
      <c r="D46" s="6"/>
    </row>
    <row r="47" spans="1:8" ht="15" x14ac:dyDescent="0.2">
      <c r="A47" s="15"/>
      <c r="B47" s="6"/>
      <c r="C47" s="6"/>
      <c r="D47" s="6"/>
    </row>
    <row r="48" spans="1:8" x14ac:dyDescent="0.2">
      <c r="A48" t="s">
        <v>357</v>
      </c>
      <c r="B48" s="6"/>
      <c r="C48" s="6"/>
      <c r="D48" s="6"/>
    </row>
    <row r="49" spans="2:4" x14ac:dyDescent="0.2">
      <c r="B49" s="6"/>
      <c r="C49" s="6"/>
      <c r="D49" s="6"/>
    </row>
    <row r="50" spans="2:4" x14ac:dyDescent="0.2">
      <c r="B50" s="6"/>
      <c r="C50" s="6"/>
      <c r="D50" s="6"/>
    </row>
    <row r="51" spans="2:4" x14ac:dyDescent="0.2">
      <c r="B51" s="6"/>
      <c r="C51" s="6"/>
      <c r="D51" s="6"/>
    </row>
    <row r="52" spans="2:4" x14ac:dyDescent="0.2">
      <c r="B52" s="6"/>
      <c r="C52" s="6"/>
      <c r="D52" s="6"/>
    </row>
    <row r="53" spans="2:4" x14ac:dyDescent="0.2">
      <c r="B53" s="6"/>
      <c r="C53" s="6"/>
      <c r="D53" s="6"/>
    </row>
    <row r="54" spans="2:4" x14ac:dyDescent="0.2">
      <c r="B54" s="6"/>
      <c r="C54" s="6"/>
      <c r="D54" s="6"/>
    </row>
    <row r="55" spans="2:4" x14ac:dyDescent="0.2">
      <c r="B55" s="6"/>
      <c r="C55" s="6"/>
      <c r="D55" s="6"/>
    </row>
    <row r="56" spans="2:4" x14ac:dyDescent="0.2">
      <c r="B56" s="6"/>
      <c r="C56" s="6"/>
      <c r="D56" s="6"/>
    </row>
    <row r="57" spans="2:4" x14ac:dyDescent="0.2">
      <c r="B57" s="6"/>
      <c r="C57" s="6"/>
      <c r="D57" s="6"/>
    </row>
    <row r="58" spans="2:4" x14ac:dyDescent="0.2">
      <c r="B58" s="6"/>
      <c r="C58" s="6"/>
      <c r="D58" s="6"/>
    </row>
    <row r="59" spans="2:4" x14ac:dyDescent="0.2">
      <c r="B59" s="6"/>
      <c r="C59" s="6"/>
      <c r="D59" s="6"/>
    </row>
    <row r="60" spans="2:4" x14ac:dyDescent="0.2">
      <c r="B60" s="6"/>
      <c r="C60" s="6"/>
      <c r="D60" s="6"/>
    </row>
    <row r="61" spans="2:4" x14ac:dyDescent="0.2">
      <c r="B61" s="6"/>
      <c r="C61" s="6"/>
      <c r="D61" s="6"/>
    </row>
    <row r="62" spans="2:4" x14ac:dyDescent="0.2">
      <c r="B62" s="6"/>
      <c r="C62" s="6"/>
      <c r="D62" s="6"/>
    </row>
  </sheetData>
  <mergeCells count="3">
    <mergeCell ref="A1:H1"/>
    <mergeCell ref="A2:D2"/>
    <mergeCell ref="D3:H3"/>
  </mergeCells>
  <printOptions horizontalCentered="1"/>
  <pageMargins left="0.78740157480314965" right="0.78740157480314965" top="0.98425196850393704" bottom="0.27559055118110237" header="0.51181102362204722" footer="0.51181102362204722"/>
  <pageSetup paperSize="9" scale="80" orientation="portrait" r:id="rId1"/>
  <headerFooter alignWithMargins="0">
    <oddHeader>&amp;C1. melléklet a 14/2019. (XII. 5.)  önkormányzati rendelethez</oddHeader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"/>
  <sheetViews>
    <sheetView workbookViewId="0">
      <selection activeCell="F5" sqref="F5"/>
    </sheetView>
  </sheetViews>
  <sheetFormatPr defaultRowHeight="12.75" x14ac:dyDescent="0.2"/>
  <cols>
    <col min="1" max="1" width="5.28515625" customWidth="1"/>
    <col min="2" max="2" width="25.7109375" customWidth="1"/>
    <col min="3" max="4" width="10.140625" customWidth="1"/>
    <col min="6" max="6" width="10.7109375" customWidth="1"/>
    <col min="7" max="7" width="9.28515625" customWidth="1"/>
    <col min="8" max="8" width="9.85546875" customWidth="1"/>
    <col min="10" max="10" width="32.140625" customWidth="1"/>
  </cols>
  <sheetData>
    <row r="1" spans="1:10" ht="15.75" x14ac:dyDescent="0.25">
      <c r="A1" s="298" t="s">
        <v>360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F5" t="s">
        <v>357</v>
      </c>
      <c r="J5" s="2" t="s">
        <v>106</v>
      </c>
    </row>
    <row r="6" spans="1:10" ht="12.75" customHeight="1" x14ac:dyDescent="0.2">
      <c r="A6" s="313" t="s">
        <v>107</v>
      </c>
      <c r="B6" s="336" t="s">
        <v>108</v>
      </c>
      <c r="C6" s="314" t="s">
        <v>334</v>
      </c>
      <c r="D6" s="335"/>
      <c r="E6" s="314" t="s">
        <v>335</v>
      </c>
      <c r="F6" s="335"/>
      <c r="G6" s="276" t="s">
        <v>3</v>
      </c>
      <c r="H6" s="276"/>
      <c r="I6" s="276"/>
      <c r="J6" s="336" t="s">
        <v>109</v>
      </c>
    </row>
    <row r="7" spans="1:10" ht="25.5" x14ac:dyDescent="0.2">
      <c r="A7" s="313"/>
      <c r="B7" s="336"/>
      <c r="C7" s="122" t="s">
        <v>4</v>
      </c>
      <c r="D7" s="122" t="s">
        <v>37</v>
      </c>
      <c r="E7" s="122" t="s">
        <v>4</v>
      </c>
      <c r="F7" s="122" t="s">
        <v>37</v>
      </c>
      <c r="G7" s="114" t="s">
        <v>4</v>
      </c>
      <c r="H7" s="114" t="s">
        <v>37</v>
      </c>
      <c r="I7" s="114" t="s">
        <v>5</v>
      </c>
      <c r="J7" s="336"/>
    </row>
    <row r="8" spans="1:10" ht="39.950000000000003" customHeight="1" x14ac:dyDescent="0.2">
      <c r="A8" s="18" t="s">
        <v>38</v>
      </c>
      <c r="B8" s="13" t="s">
        <v>110</v>
      </c>
      <c r="C8" s="108">
        <v>74384</v>
      </c>
      <c r="D8" s="108">
        <v>74384</v>
      </c>
      <c r="E8" s="9">
        <v>10000</v>
      </c>
      <c r="F8" s="9">
        <v>6532</v>
      </c>
      <c r="G8" s="9">
        <v>84384</v>
      </c>
      <c r="H8" s="9">
        <v>80916</v>
      </c>
      <c r="I8" s="9"/>
      <c r="J8" s="13" t="s">
        <v>172</v>
      </c>
    </row>
    <row r="9" spans="1:10" ht="39.950000000000003" customHeight="1" x14ac:dyDescent="0.2">
      <c r="A9" s="18" t="s">
        <v>39</v>
      </c>
      <c r="B9" s="13" t="s">
        <v>110</v>
      </c>
      <c r="C9" s="108"/>
      <c r="D9" s="108"/>
      <c r="E9" s="9"/>
      <c r="F9" s="9">
        <v>6200</v>
      </c>
      <c r="G9" s="9"/>
      <c r="H9" s="9">
        <v>6200</v>
      </c>
      <c r="I9" s="9"/>
      <c r="J9" s="13" t="s">
        <v>345</v>
      </c>
    </row>
    <row r="10" spans="1:10" ht="37.5" customHeight="1" x14ac:dyDescent="0.2">
      <c r="A10" s="18" t="s">
        <v>40</v>
      </c>
      <c r="B10" s="13" t="s">
        <v>121</v>
      </c>
      <c r="C10" s="108"/>
      <c r="D10" s="108"/>
      <c r="E10" s="9">
        <v>347</v>
      </c>
      <c r="F10" s="9">
        <v>347</v>
      </c>
      <c r="G10" s="9">
        <v>347</v>
      </c>
      <c r="H10" s="9">
        <v>347</v>
      </c>
      <c r="I10" s="9">
        <v>347</v>
      </c>
      <c r="J10" s="13" t="s">
        <v>170</v>
      </c>
    </row>
    <row r="11" spans="1:10" ht="37.5" customHeight="1" x14ac:dyDescent="0.2">
      <c r="A11" s="18" t="s">
        <v>45</v>
      </c>
      <c r="B11" s="13" t="s">
        <v>110</v>
      </c>
      <c r="C11" s="108"/>
      <c r="D11" s="108"/>
      <c r="E11" s="9">
        <v>1000</v>
      </c>
      <c r="F11" s="9">
        <v>1000</v>
      </c>
      <c r="G11" s="9">
        <v>1000</v>
      </c>
      <c r="H11" s="9">
        <v>1000</v>
      </c>
      <c r="I11" s="9"/>
      <c r="J11" s="13" t="s">
        <v>171</v>
      </c>
    </row>
    <row r="12" spans="1:10" ht="37.5" customHeight="1" x14ac:dyDescent="0.2">
      <c r="A12" s="18" t="s">
        <v>56</v>
      </c>
      <c r="B12" s="13" t="s">
        <v>110</v>
      </c>
      <c r="C12" s="108">
        <v>49127</v>
      </c>
      <c r="D12" s="108">
        <v>49127</v>
      </c>
      <c r="E12" s="9"/>
      <c r="F12" s="9"/>
      <c r="G12" s="9">
        <v>49127</v>
      </c>
      <c r="H12" s="9">
        <v>49127</v>
      </c>
      <c r="I12" s="9"/>
      <c r="J12" s="13" t="s">
        <v>173</v>
      </c>
    </row>
    <row r="13" spans="1:10" ht="37.5" customHeight="1" x14ac:dyDescent="0.2">
      <c r="A13" s="18" t="s">
        <v>57</v>
      </c>
      <c r="B13" s="13" t="s">
        <v>110</v>
      </c>
      <c r="C13" s="108"/>
      <c r="D13" s="108"/>
      <c r="E13" s="9">
        <v>1000</v>
      </c>
      <c r="F13" s="9">
        <v>1000</v>
      </c>
      <c r="G13" s="9">
        <v>1000</v>
      </c>
      <c r="H13" s="9">
        <v>1000</v>
      </c>
      <c r="I13" s="9"/>
      <c r="J13" s="13" t="s">
        <v>174</v>
      </c>
    </row>
    <row r="14" spans="1:10" ht="37.5" customHeight="1" x14ac:dyDescent="0.2">
      <c r="A14" s="117" t="s">
        <v>94</v>
      </c>
      <c r="B14" s="119" t="s">
        <v>346</v>
      </c>
      <c r="C14" s="120"/>
      <c r="D14" s="108">
        <v>889</v>
      </c>
      <c r="E14" s="9"/>
      <c r="F14" s="9"/>
      <c r="G14" s="9"/>
      <c r="H14" s="9">
        <v>889</v>
      </c>
      <c r="I14" s="9">
        <v>889</v>
      </c>
      <c r="J14" s="121" t="s">
        <v>349</v>
      </c>
    </row>
    <row r="15" spans="1:10" ht="37.5" customHeight="1" x14ac:dyDescent="0.2">
      <c r="A15" s="117" t="s">
        <v>96</v>
      </c>
      <c r="B15" s="119" t="s">
        <v>346</v>
      </c>
      <c r="C15" s="120"/>
      <c r="D15" s="108">
        <v>1091</v>
      </c>
      <c r="E15" s="9"/>
      <c r="F15" s="9"/>
      <c r="G15" s="9"/>
      <c r="H15" s="9">
        <v>1091</v>
      </c>
      <c r="I15" s="9">
        <v>1091</v>
      </c>
      <c r="J15" s="121" t="s">
        <v>350</v>
      </c>
    </row>
    <row r="16" spans="1:10" ht="37.5" customHeight="1" x14ac:dyDescent="0.2">
      <c r="A16" s="117" t="s">
        <v>163</v>
      </c>
      <c r="B16" s="13" t="s">
        <v>121</v>
      </c>
      <c r="C16" s="120"/>
      <c r="D16" s="108"/>
      <c r="E16" s="9"/>
      <c r="F16" s="9"/>
      <c r="G16" s="9"/>
      <c r="H16" s="9"/>
      <c r="I16" s="9">
        <v>84</v>
      </c>
      <c r="J16" s="121" t="s">
        <v>355</v>
      </c>
    </row>
    <row r="17" spans="1:10" ht="25.5" customHeight="1" x14ac:dyDescent="0.25">
      <c r="A17" s="18"/>
      <c r="B17" s="27" t="s">
        <v>111</v>
      </c>
      <c r="C17" s="4">
        <f>SUM(C8:C13)</f>
        <v>123511</v>
      </c>
      <c r="D17" s="4">
        <f>SUM(D8:D15)</f>
        <v>125491</v>
      </c>
      <c r="E17" s="4">
        <f>SUM(E8:E13)</f>
        <v>12347</v>
      </c>
      <c r="F17" s="4">
        <f>SUM(F8:F15)</f>
        <v>15079</v>
      </c>
      <c r="G17" s="4">
        <f>SUM(G8:G13)</f>
        <v>135858</v>
      </c>
      <c r="H17" s="4">
        <f>SUM(H8:H15)</f>
        <v>140570</v>
      </c>
      <c r="I17" s="4">
        <f>SUM(I8:I16)</f>
        <v>2411</v>
      </c>
      <c r="J17" s="10"/>
    </row>
    <row r="18" spans="1:10" x14ac:dyDescent="0.2">
      <c r="A18" s="23"/>
      <c r="B18" s="28"/>
      <c r="C18" s="28"/>
      <c r="D18" s="28"/>
      <c r="G18" s="6"/>
      <c r="H18" s="6"/>
      <c r="I18" s="6"/>
    </row>
    <row r="19" spans="1:10" x14ac:dyDescent="0.2">
      <c r="A19" s="23"/>
      <c r="B19" s="28"/>
      <c r="C19" s="28"/>
      <c r="D19" s="28"/>
      <c r="E19" s="6"/>
      <c r="F19" s="6"/>
      <c r="G19" s="6"/>
      <c r="H19" s="6"/>
      <c r="I19" s="6"/>
    </row>
    <row r="20" spans="1:10" x14ac:dyDescent="0.2">
      <c r="A20" s="23"/>
      <c r="B20" s="28"/>
      <c r="C20" s="28"/>
      <c r="D20" s="28"/>
      <c r="G20" s="6"/>
      <c r="H20" s="6"/>
      <c r="I20" s="6"/>
    </row>
    <row r="21" spans="1:10" x14ac:dyDescent="0.2">
      <c r="A21" s="23"/>
      <c r="B21" s="28"/>
      <c r="C21" s="28"/>
      <c r="D21" s="28"/>
      <c r="G21" s="6"/>
      <c r="H21" s="6"/>
      <c r="I21" s="6"/>
    </row>
    <row r="22" spans="1:10" x14ac:dyDescent="0.2">
      <c r="A22" s="23"/>
      <c r="B22" s="28"/>
      <c r="C22" s="28"/>
      <c r="D22" s="28"/>
      <c r="G22" s="6"/>
      <c r="H22" s="6"/>
      <c r="I22" s="6"/>
    </row>
    <row r="23" spans="1:10" x14ac:dyDescent="0.2">
      <c r="A23" s="23"/>
      <c r="G23" s="6"/>
      <c r="H23" s="6"/>
      <c r="I23" s="6"/>
    </row>
    <row r="24" spans="1:10" x14ac:dyDescent="0.2">
      <c r="A24" s="23"/>
      <c r="G24" s="6"/>
      <c r="H24" s="6"/>
      <c r="I24" s="6"/>
    </row>
    <row r="25" spans="1:10" x14ac:dyDescent="0.2">
      <c r="A25" s="23"/>
      <c r="G25" s="6"/>
      <c r="H25" s="6"/>
      <c r="I25" s="6"/>
    </row>
    <row r="26" spans="1:10" x14ac:dyDescent="0.2">
      <c r="G26" s="6"/>
      <c r="H26" s="6"/>
      <c r="I26" s="6"/>
    </row>
    <row r="27" spans="1:10" x14ac:dyDescent="0.2">
      <c r="G27" s="6"/>
      <c r="H27" s="6"/>
      <c r="I27" s="6"/>
    </row>
    <row r="28" spans="1:10" x14ac:dyDescent="0.2">
      <c r="G28" s="6"/>
      <c r="H28" s="6"/>
      <c r="I28" s="6"/>
    </row>
  </sheetData>
  <mergeCells count="7">
    <mergeCell ref="E6:F6"/>
    <mergeCell ref="C6:D6"/>
    <mergeCell ref="A1:J1"/>
    <mergeCell ref="A6:A7"/>
    <mergeCell ref="B6:B7"/>
    <mergeCell ref="J6:J7"/>
    <mergeCell ref="G6:I6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&amp;C3. melléklet az .../2015. (...) önkormányzati rendelethez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6"/>
  <sheetViews>
    <sheetView view="pageLayout" zoomScaleNormal="100" workbookViewId="0">
      <selection activeCell="C4" sqref="C4"/>
    </sheetView>
  </sheetViews>
  <sheetFormatPr defaultRowHeight="12.75" x14ac:dyDescent="0.2"/>
  <cols>
    <col min="1" max="1" width="5.28515625" customWidth="1"/>
    <col min="2" max="2" width="10.28515625" customWidth="1"/>
    <col min="3" max="3" width="13.85546875" customWidth="1"/>
    <col min="4" max="4" width="18.42578125" customWidth="1"/>
    <col min="5" max="5" width="18.85546875" customWidth="1"/>
    <col min="6" max="6" width="15.140625" customWidth="1"/>
  </cols>
  <sheetData>
    <row r="1" spans="1:6" x14ac:dyDescent="0.2">
      <c r="A1" s="277" t="s">
        <v>579</v>
      </c>
      <c r="B1" s="277"/>
      <c r="C1" s="277"/>
      <c r="D1" s="277"/>
      <c r="E1" s="277"/>
    </row>
    <row r="2" spans="1:6" x14ac:dyDescent="0.2">
      <c r="A2" s="25"/>
      <c r="B2" s="25"/>
      <c r="D2" s="25"/>
    </row>
    <row r="5" spans="1:6" x14ac:dyDescent="0.2">
      <c r="D5" s="220"/>
      <c r="E5" s="249" t="s">
        <v>383</v>
      </c>
    </row>
    <row r="6" spans="1:6" ht="23.25" customHeight="1" x14ac:dyDescent="0.2">
      <c r="B6" s="7" t="s">
        <v>578</v>
      </c>
      <c r="C6" s="7" t="s">
        <v>108</v>
      </c>
      <c r="D6" s="259" t="s">
        <v>380</v>
      </c>
      <c r="E6" s="248" t="s">
        <v>495</v>
      </c>
      <c r="F6" s="7" t="s">
        <v>109</v>
      </c>
    </row>
    <row r="7" spans="1:6" x14ac:dyDescent="0.2">
      <c r="B7" s="251" t="s">
        <v>38</v>
      </c>
      <c r="C7" s="13" t="s">
        <v>122</v>
      </c>
      <c r="D7" s="108"/>
      <c r="E7" s="108">
        <v>71400</v>
      </c>
      <c r="F7" s="13" t="s">
        <v>556</v>
      </c>
    </row>
    <row r="8" spans="1:6" x14ac:dyDescent="0.2">
      <c r="B8" s="251" t="s">
        <v>39</v>
      </c>
      <c r="C8" s="13" t="s">
        <v>122</v>
      </c>
      <c r="D8" s="108"/>
      <c r="E8" s="108">
        <v>31980</v>
      </c>
      <c r="F8" s="13" t="s">
        <v>557</v>
      </c>
    </row>
    <row r="9" spans="1:6" x14ac:dyDescent="0.2">
      <c r="B9" s="251" t="s">
        <v>40</v>
      </c>
      <c r="C9" s="13" t="s">
        <v>122</v>
      </c>
      <c r="D9" s="108"/>
      <c r="E9" s="108">
        <v>110000</v>
      </c>
      <c r="F9" s="13" t="s">
        <v>558</v>
      </c>
    </row>
    <row r="10" spans="1:6" ht="25.5" x14ac:dyDescent="0.2">
      <c r="B10" s="251" t="s">
        <v>45</v>
      </c>
      <c r="C10" s="13" t="s">
        <v>122</v>
      </c>
      <c r="D10" s="108">
        <v>405000</v>
      </c>
      <c r="E10" s="253">
        <v>405000</v>
      </c>
      <c r="F10" s="13" t="s">
        <v>559</v>
      </c>
    </row>
    <row r="11" spans="1:6" ht="25.5" x14ac:dyDescent="0.2">
      <c r="B11" s="251" t="s">
        <v>56</v>
      </c>
      <c r="C11" s="13" t="s">
        <v>560</v>
      </c>
      <c r="D11" s="108"/>
      <c r="E11" s="108">
        <v>144900</v>
      </c>
      <c r="F11" s="13" t="s">
        <v>561</v>
      </c>
    </row>
    <row r="12" spans="1:6" x14ac:dyDescent="0.2">
      <c r="B12" s="251" t="s">
        <v>57</v>
      </c>
      <c r="C12" s="13" t="s">
        <v>560</v>
      </c>
      <c r="D12" s="108"/>
      <c r="E12" s="108">
        <v>176530</v>
      </c>
      <c r="F12" s="13" t="s">
        <v>562</v>
      </c>
    </row>
    <row r="13" spans="1:6" ht="25.5" x14ac:dyDescent="0.2">
      <c r="B13" s="251" t="s">
        <v>94</v>
      </c>
      <c r="C13" s="13" t="s">
        <v>560</v>
      </c>
      <c r="D13" s="108"/>
      <c r="E13" s="108">
        <v>251817</v>
      </c>
      <c r="F13" s="13" t="s">
        <v>563</v>
      </c>
    </row>
    <row r="14" spans="1:6" x14ac:dyDescent="0.2">
      <c r="B14" s="117" t="s">
        <v>96</v>
      </c>
      <c r="C14" s="13" t="s">
        <v>560</v>
      </c>
      <c r="D14" s="120"/>
      <c r="E14" s="108">
        <v>1170500</v>
      </c>
      <c r="F14" s="121" t="s">
        <v>564</v>
      </c>
    </row>
    <row r="15" spans="1:6" x14ac:dyDescent="0.2">
      <c r="B15" s="117" t="s">
        <v>163</v>
      </c>
      <c r="C15" s="13" t="s">
        <v>565</v>
      </c>
      <c r="D15" s="254">
        <v>2531229</v>
      </c>
      <c r="E15" s="108">
        <v>2531229</v>
      </c>
      <c r="F15" s="121" t="s">
        <v>566</v>
      </c>
    </row>
    <row r="16" spans="1:6" ht="25.5" x14ac:dyDescent="0.2">
      <c r="B16" s="117" t="s">
        <v>410</v>
      </c>
      <c r="C16" s="13" t="s">
        <v>565</v>
      </c>
      <c r="D16" s="254">
        <v>2099904</v>
      </c>
      <c r="E16" s="108">
        <v>2099904</v>
      </c>
      <c r="F16" s="121" t="s">
        <v>567</v>
      </c>
    </row>
    <row r="17" spans="2:6" x14ac:dyDescent="0.2">
      <c r="B17" s="117" t="s">
        <v>412</v>
      </c>
      <c r="C17" s="13" t="s">
        <v>565</v>
      </c>
      <c r="D17" s="254">
        <v>4500000</v>
      </c>
      <c r="E17" s="108">
        <v>4500000</v>
      </c>
      <c r="F17" s="121" t="s">
        <v>566</v>
      </c>
    </row>
    <row r="18" spans="2:6" x14ac:dyDescent="0.2">
      <c r="B18" s="117" t="s">
        <v>413</v>
      </c>
      <c r="C18" s="13" t="s">
        <v>565</v>
      </c>
      <c r="D18" s="254">
        <v>8255000</v>
      </c>
      <c r="E18" s="108">
        <v>8255000</v>
      </c>
      <c r="F18" s="121" t="s">
        <v>568</v>
      </c>
    </row>
    <row r="19" spans="2:6" x14ac:dyDescent="0.2">
      <c r="B19" s="117" t="s">
        <v>414</v>
      </c>
      <c r="C19" s="13" t="s">
        <v>565</v>
      </c>
      <c r="D19" s="254">
        <v>3000000</v>
      </c>
      <c r="E19" s="108">
        <v>4948870</v>
      </c>
      <c r="F19" s="121" t="s">
        <v>569</v>
      </c>
    </row>
    <row r="20" spans="2:6" x14ac:dyDescent="0.2">
      <c r="B20" s="117" t="s">
        <v>570</v>
      </c>
      <c r="C20" s="13" t="s">
        <v>145</v>
      </c>
      <c r="D20" s="254">
        <v>350000</v>
      </c>
      <c r="E20" s="108">
        <v>350000</v>
      </c>
      <c r="F20" s="121" t="s">
        <v>571</v>
      </c>
    </row>
    <row r="21" spans="2:6" x14ac:dyDescent="0.2">
      <c r="B21" s="117" t="s">
        <v>417</v>
      </c>
      <c r="C21" s="13" t="s">
        <v>122</v>
      </c>
      <c r="D21" s="255"/>
      <c r="E21" s="108">
        <v>334003</v>
      </c>
      <c r="F21" s="121" t="s">
        <v>572</v>
      </c>
    </row>
    <row r="22" spans="2:6" ht="25.5" x14ac:dyDescent="0.2">
      <c r="B22" s="117" t="s">
        <v>419</v>
      </c>
      <c r="C22" s="13" t="s">
        <v>489</v>
      </c>
      <c r="D22" s="255"/>
      <c r="E22" s="108">
        <v>215000</v>
      </c>
      <c r="F22" s="121" t="s">
        <v>573</v>
      </c>
    </row>
    <row r="23" spans="2:6" ht="38.25" x14ac:dyDescent="0.2">
      <c r="B23" s="117" t="s">
        <v>421</v>
      </c>
      <c r="C23" s="13" t="s">
        <v>574</v>
      </c>
      <c r="D23" s="255"/>
      <c r="E23" s="108">
        <v>110000</v>
      </c>
      <c r="F23" s="121" t="s">
        <v>575</v>
      </c>
    </row>
    <row r="24" spans="2:6" ht="25.5" x14ac:dyDescent="0.2">
      <c r="B24" s="117" t="s">
        <v>423</v>
      </c>
      <c r="C24" s="13" t="s">
        <v>147</v>
      </c>
      <c r="D24" s="255"/>
      <c r="E24" s="108">
        <v>71000</v>
      </c>
      <c r="F24" s="121" t="s">
        <v>576</v>
      </c>
    </row>
    <row r="25" spans="2:6" x14ac:dyDescent="0.2">
      <c r="B25" s="117" t="s">
        <v>425</v>
      </c>
      <c r="C25" s="13" t="s">
        <v>528</v>
      </c>
      <c r="D25" s="255"/>
      <c r="E25" s="108">
        <v>127860</v>
      </c>
      <c r="F25" s="121" t="s">
        <v>577</v>
      </c>
    </row>
    <row r="26" spans="2:6" x14ac:dyDescent="0.2">
      <c r="B26" s="117"/>
      <c r="C26" s="256" t="s">
        <v>111</v>
      </c>
      <c r="D26" s="257">
        <v>21141133</v>
      </c>
      <c r="E26" s="258">
        <f>SUM(E7:E25)</f>
        <v>25904993</v>
      </c>
      <c r="F26" s="121"/>
    </row>
  </sheetData>
  <mergeCells count="1">
    <mergeCell ref="A1:E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&amp;C3. melléklet a 14/2019. (XII. 5.) 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F22"/>
  <sheetViews>
    <sheetView workbookViewId="0">
      <selection activeCell="D7" sqref="D7"/>
    </sheetView>
  </sheetViews>
  <sheetFormatPr defaultRowHeight="12.75" x14ac:dyDescent="0.2"/>
  <cols>
    <col min="2" max="2" width="9.85546875" customWidth="1"/>
    <col min="3" max="3" width="17.7109375" customWidth="1"/>
    <col min="4" max="4" width="15.7109375" customWidth="1"/>
    <col min="5" max="5" width="14.7109375" customWidth="1"/>
    <col min="6" max="6" width="17.28515625" customWidth="1"/>
  </cols>
  <sheetData>
    <row r="5" spans="2:6" x14ac:dyDescent="0.2">
      <c r="B5" s="277" t="s">
        <v>580</v>
      </c>
      <c r="C5" s="277"/>
      <c r="D5" s="277"/>
      <c r="E5" s="277"/>
      <c r="F5" s="277"/>
    </row>
    <row r="6" spans="2:6" x14ac:dyDescent="0.2">
      <c r="B6" s="25"/>
      <c r="C6" s="25"/>
      <c r="E6" s="25"/>
    </row>
    <row r="9" spans="2:6" x14ac:dyDescent="0.2">
      <c r="E9" s="220"/>
      <c r="F9" s="250"/>
    </row>
    <row r="10" spans="2:6" x14ac:dyDescent="0.2">
      <c r="B10" s="337" t="s">
        <v>107</v>
      </c>
      <c r="C10" s="295" t="s">
        <v>108</v>
      </c>
      <c r="D10" s="303" t="s">
        <v>3</v>
      </c>
      <c r="E10" s="283"/>
      <c r="F10" s="295" t="s">
        <v>109</v>
      </c>
    </row>
    <row r="11" spans="2:6" x14ac:dyDescent="0.2">
      <c r="B11" s="338"/>
      <c r="C11" s="296"/>
      <c r="D11" s="7" t="s">
        <v>4</v>
      </c>
      <c r="E11" s="7" t="s">
        <v>37</v>
      </c>
      <c r="F11" s="296"/>
    </row>
    <row r="12" spans="2:6" x14ac:dyDescent="0.2">
      <c r="B12" s="251" t="s">
        <v>38</v>
      </c>
      <c r="C12" s="13" t="s">
        <v>489</v>
      </c>
      <c r="D12" s="9">
        <v>500000</v>
      </c>
      <c r="E12" s="9">
        <v>500000</v>
      </c>
      <c r="F12" s="121" t="s">
        <v>581</v>
      </c>
    </row>
    <row r="13" spans="2:6" ht="25.5" x14ac:dyDescent="0.2">
      <c r="B13" s="251" t="s">
        <v>39</v>
      </c>
      <c r="C13" s="13" t="s">
        <v>110</v>
      </c>
      <c r="D13" s="9"/>
      <c r="E13" s="9"/>
      <c r="F13" s="121" t="s">
        <v>582</v>
      </c>
    </row>
    <row r="14" spans="2:6" ht="25.5" x14ac:dyDescent="0.2">
      <c r="B14" s="251" t="s">
        <v>40</v>
      </c>
      <c r="C14" s="121" t="s">
        <v>110</v>
      </c>
      <c r="D14" s="9"/>
      <c r="E14" s="9"/>
      <c r="F14" s="121" t="s">
        <v>583</v>
      </c>
    </row>
    <row r="15" spans="2:6" ht="38.25" x14ac:dyDescent="0.2">
      <c r="B15" s="251" t="s">
        <v>45</v>
      </c>
      <c r="C15" s="121" t="s">
        <v>110</v>
      </c>
      <c r="D15" s="9"/>
      <c r="E15" s="9"/>
      <c r="F15" s="121" t="s">
        <v>584</v>
      </c>
    </row>
    <row r="16" spans="2:6" ht="25.5" x14ac:dyDescent="0.2">
      <c r="B16" s="251" t="s">
        <v>56</v>
      </c>
      <c r="C16" s="121" t="s">
        <v>110</v>
      </c>
      <c r="D16" s="9"/>
      <c r="E16" s="9"/>
      <c r="F16" s="121" t="s">
        <v>585</v>
      </c>
    </row>
    <row r="17" spans="2:6" ht="25.5" x14ac:dyDescent="0.2">
      <c r="B17" s="251" t="s">
        <v>57</v>
      </c>
      <c r="C17" s="13" t="s">
        <v>110</v>
      </c>
      <c r="D17" s="123"/>
      <c r="E17" s="9">
        <v>18710500</v>
      </c>
      <c r="F17" s="121" t="s">
        <v>586</v>
      </c>
    </row>
    <row r="18" spans="2:6" ht="25.5" x14ac:dyDescent="0.2">
      <c r="B18" s="251" t="s">
        <v>94</v>
      </c>
      <c r="C18" s="13" t="s">
        <v>110</v>
      </c>
      <c r="D18" s="9"/>
      <c r="E18" s="9">
        <v>41166000</v>
      </c>
      <c r="F18" s="121" t="s">
        <v>587</v>
      </c>
    </row>
    <row r="19" spans="2:6" ht="25.5" x14ac:dyDescent="0.2">
      <c r="B19" s="251" t="s">
        <v>96</v>
      </c>
      <c r="C19" s="13" t="s">
        <v>110</v>
      </c>
      <c r="D19" s="9"/>
      <c r="E19" s="9">
        <v>33500000</v>
      </c>
      <c r="F19" s="121" t="s">
        <v>588</v>
      </c>
    </row>
    <row r="20" spans="2:6" ht="25.5" x14ac:dyDescent="0.2">
      <c r="B20" s="251" t="s">
        <v>163</v>
      </c>
      <c r="C20" s="13" t="s">
        <v>110</v>
      </c>
      <c r="D20" s="9"/>
      <c r="E20" s="9">
        <v>15612375</v>
      </c>
      <c r="F20" s="121" t="s">
        <v>589</v>
      </c>
    </row>
    <row r="21" spans="2:6" x14ac:dyDescent="0.2">
      <c r="B21" s="251" t="s">
        <v>410</v>
      </c>
      <c r="C21" s="13" t="s">
        <v>529</v>
      </c>
      <c r="D21" s="9">
        <v>250000</v>
      </c>
      <c r="E21" s="9">
        <v>250000</v>
      </c>
      <c r="F21" s="121" t="s">
        <v>590</v>
      </c>
    </row>
    <row r="22" spans="2:6" ht="15.75" x14ac:dyDescent="0.25">
      <c r="B22" s="10"/>
      <c r="C22" s="234" t="s">
        <v>120</v>
      </c>
      <c r="D22" s="4">
        <f>SUM(D12:D21)</f>
        <v>750000</v>
      </c>
      <c r="E22" s="4">
        <f>SUM(E12:E21)</f>
        <v>109738875</v>
      </c>
      <c r="F22" s="10"/>
    </row>
  </sheetData>
  <mergeCells count="5">
    <mergeCell ref="B5:F5"/>
    <mergeCell ref="B10:B11"/>
    <mergeCell ref="C10:C11"/>
    <mergeCell ref="D10:E10"/>
    <mergeCell ref="F10:F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0"/>
  <sheetViews>
    <sheetView view="pageLayout" zoomScale="89" zoomScaleNormal="100" zoomScalePageLayoutView="89" workbookViewId="0">
      <selection activeCell="C28" sqref="C28"/>
    </sheetView>
  </sheetViews>
  <sheetFormatPr defaultRowHeight="12.75" x14ac:dyDescent="0.2"/>
  <cols>
    <col min="1" max="1" width="11.42578125" customWidth="1"/>
    <col min="2" max="2" width="36.42578125" customWidth="1"/>
    <col min="3" max="3" width="12" customWidth="1"/>
    <col min="4" max="4" width="10.85546875" customWidth="1"/>
  </cols>
  <sheetData>
    <row r="1" spans="1:5" x14ac:dyDescent="0.2">
      <c r="A1" s="341" t="s">
        <v>591</v>
      </c>
      <c r="B1" s="341"/>
      <c r="C1" s="341"/>
      <c r="D1" s="341"/>
      <c r="E1" s="341"/>
    </row>
    <row r="2" spans="1:5" x14ac:dyDescent="0.2">
      <c r="A2" s="25"/>
      <c r="B2" s="25"/>
      <c r="C2" s="25"/>
    </row>
    <row r="3" spans="1:5" x14ac:dyDescent="0.2">
      <c r="A3" s="25"/>
      <c r="B3" s="25"/>
      <c r="C3" s="25"/>
    </row>
    <row r="4" spans="1:5" x14ac:dyDescent="0.2">
      <c r="A4" s="25"/>
      <c r="B4" s="25"/>
      <c r="C4" s="25"/>
    </row>
    <row r="5" spans="1:5" x14ac:dyDescent="0.2">
      <c r="C5" s="301" t="s">
        <v>383</v>
      </c>
      <c r="D5" s="302"/>
    </row>
    <row r="6" spans="1:5" x14ac:dyDescent="0.2">
      <c r="A6" s="342" t="s">
        <v>2</v>
      </c>
      <c r="B6" s="343"/>
      <c r="C6" s="303" t="s">
        <v>3</v>
      </c>
      <c r="D6" s="321"/>
    </row>
    <row r="7" spans="1:5" x14ac:dyDescent="0.2">
      <c r="A7" s="344"/>
      <c r="B7" s="345"/>
      <c r="C7" s="198" t="s">
        <v>36</v>
      </c>
      <c r="D7" s="7" t="s">
        <v>37</v>
      </c>
    </row>
    <row r="8" spans="1:5" ht="18" customHeight="1" x14ac:dyDescent="0.2">
      <c r="A8" s="346" t="s">
        <v>112</v>
      </c>
      <c r="B8" s="347"/>
      <c r="C8" s="4">
        <f>SUM(C9:C13)</f>
        <v>3542000</v>
      </c>
      <c r="D8" s="4">
        <f>SUM(D9:D13)</f>
        <v>4842000</v>
      </c>
    </row>
    <row r="9" spans="1:5" ht="18" customHeight="1" x14ac:dyDescent="0.2">
      <c r="A9" s="72"/>
      <c r="B9" s="132" t="s">
        <v>372</v>
      </c>
      <c r="C9" s="123">
        <v>50000</v>
      </c>
      <c r="D9" s="123">
        <v>50000</v>
      </c>
    </row>
    <row r="10" spans="1:5" ht="18" customHeight="1" x14ac:dyDescent="0.2">
      <c r="A10" s="29"/>
      <c r="B10" s="10" t="s">
        <v>113</v>
      </c>
      <c r="C10" s="9">
        <v>2717000</v>
      </c>
      <c r="D10" s="9">
        <v>3717000</v>
      </c>
    </row>
    <row r="11" spans="1:5" ht="18" customHeight="1" x14ac:dyDescent="0.2">
      <c r="A11" s="29"/>
      <c r="B11" s="10" t="s">
        <v>114</v>
      </c>
      <c r="C11" s="9">
        <v>125000</v>
      </c>
      <c r="D11" s="9">
        <v>125000</v>
      </c>
    </row>
    <row r="12" spans="1:5" ht="18" customHeight="1" x14ac:dyDescent="0.2">
      <c r="A12" s="29"/>
      <c r="B12" s="116" t="s">
        <v>530</v>
      </c>
      <c r="C12" s="9">
        <v>200000</v>
      </c>
      <c r="D12" s="9">
        <v>200000</v>
      </c>
    </row>
    <row r="13" spans="1:5" ht="18" customHeight="1" x14ac:dyDescent="0.2">
      <c r="A13" s="29"/>
      <c r="B13" s="10" t="s">
        <v>115</v>
      </c>
      <c r="C13" s="9">
        <v>450000</v>
      </c>
      <c r="D13" s="9">
        <v>750000</v>
      </c>
    </row>
    <row r="14" spans="1:5" ht="18" customHeight="1" x14ac:dyDescent="0.2">
      <c r="A14" s="346" t="s">
        <v>116</v>
      </c>
      <c r="B14" s="347"/>
      <c r="C14" s="4">
        <f>SUM(C15:C29)</f>
        <v>23757500</v>
      </c>
      <c r="D14" s="4">
        <f>SUM(D15:D29)</f>
        <v>28276252</v>
      </c>
    </row>
    <row r="15" spans="1:5" ht="18" customHeight="1" x14ac:dyDescent="0.2">
      <c r="A15" s="30"/>
      <c r="B15" s="10" t="s">
        <v>117</v>
      </c>
      <c r="C15" s="9">
        <v>1600000</v>
      </c>
      <c r="D15" s="9">
        <v>1600000</v>
      </c>
    </row>
    <row r="16" spans="1:5" ht="18" customHeight="1" x14ac:dyDescent="0.2">
      <c r="A16" s="29"/>
      <c r="B16" s="116" t="s">
        <v>592</v>
      </c>
      <c r="C16" s="9"/>
      <c r="D16" s="9"/>
    </row>
    <row r="17" spans="1:4" ht="18" customHeight="1" x14ac:dyDescent="0.2">
      <c r="A17" s="29"/>
      <c r="B17" s="116" t="s">
        <v>531</v>
      </c>
      <c r="C17" s="9">
        <v>800000</v>
      </c>
      <c r="D17" s="9">
        <v>800000</v>
      </c>
    </row>
    <row r="18" spans="1:4" ht="18" customHeight="1" x14ac:dyDescent="0.2">
      <c r="A18" s="29"/>
      <c r="B18" s="116" t="s">
        <v>351</v>
      </c>
      <c r="C18" s="9">
        <v>400000</v>
      </c>
      <c r="D18" s="9">
        <v>400000</v>
      </c>
    </row>
    <row r="19" spans="1:4" ht="18" customHeight="1" x14ac:dyDescent="0.2">
      <c r="A19" s="29"/>
      <c r="B19" s="10" t="s">
        <v>118</v>
      </c>
      <c r="C19" s="9">
        <v>500000</v>
      </c>
      <c r="D19" s="9">
        <v>500000</v>
      </c>
    </row>
    <row r="20" spans="1:4" ht="18" customHeight="1" x14ac:dyDescent="0.2">
      <c r="A20" s="29"/>
      <c r="B20" s="116" t="s">
        <v>512</v>
      </c>
      <c r="C20" s="9">
        <v>5000000</v>
      </c>
      <c r="D20" s="9">
        <v>5000000</v>
      </c>
    </row>
    <row r="21" spans="1:4" ht="18" customHeight="1" x14ac:dyDescent="0.2">
      <c r="A21" s="29"/>
      <c r="B21" s="10" t="s">
        <v>169</v>
      </c>
      <c r="C21" s="9">
        <v>400000</v>
      </c>
      <c r="D21" s="9">
        <v>400000</v>
      </c>
    </row>
    <row r="22" spans="1:4" ht="18" customHeight="1" x14ac:dyDescent="0.2">
      <c r="A22" s="29"/>
      <c r="B22" s="10" t="s">
        <v>168</v>
      </c>
      <c r="C22" s="9">
        <v>200000</v>
      </c>
      <c r="D22" s="9">
        <v>200000</v>
      </c>
    </row>
    <row r="23" spans="1:4" ht="31.5" customHeight="1" x14ac:dyDescent="0.2">
      <c r="A23" s="29"/>
      <c r="B23" s="13" t="s">
        <v>191</v>
      </c>
      <c r="C23" s="9">
        <v>13167500</v>
      </c>
      <c r="D23" s="9">
        <v>13167500</v>
      </c>
    </row>
    <row r="24" spans="1:4" ht="18" customHeight="1" x14ac:dyDescent="0.2">
      <c r="A24" s="29"/>
      <c r="B24" s="73" t="s">
        <v>119</v>
      </c>
      <c r="C24" s="9">
        <v>1590000</v>
      </c>
      <c r="D24" s="9">
        <v>1590000</v>
      </c>
    </row>
    <row r="25" spans="1:4" ht="18" customHeight="1" x14ac:dyDescent="0.2">
      <c r="A25" s="126"/>
      <c r="B25" s="245" t="s">
        <v>356</v>
      </c>
      <c r="C25" s="9">
        <v>100000</v>
      </c>
      <c r="D25" s="9">
        <v>100000</v>
      </c>
    </row>
    <row r="26" spans="1:4" ht="18" customHeight="1" x14ac:dyDescent="0.2">
      <c r="A26" s="29"/>
      <c r="B26" s="245" t="s">
        <v>532</v>
      </c>
      <c r="C26" s="9"/>
      <c r="D26" s="9">
        <v>300000</v>
      </c>
    </row>
    <row r="27" spans="1:4" ht="18" customHeight="1" x14ac:dyDescent="0.2">
      <c r="A27" s="29"/>
      <c r="B27" s="245" t="s">
        <v>593</v>
      </c>
      <c r="C27" s="9"/>
      <c r="D27" s="9">
        <v>300000</v>
      </c>
    </row>
    <row r="28" spans="1:4" ht="18" customHeight="1" x14ac:dyDescent="0.2">
      <c r="A28" s="29"/>
      <c r="B28" s="245" t="s">
        <v>594</v>
      </c>
      <c r="C28" s="9"/>
      <c r="D28" s="9">
        <v>1288496</v>
      </c>
    </row>
    <row r="29" spans="1:4" ht="18" customHeight="1" x14ac:dyDescent="0.2">
      <c r="A29" s="260"/>
      <c r="B29" s="245" t="s">
        <v>533</v>
      </c>
      <c r="C29" s="9"/>
      <c r="D29" s="9">
        <v>2630256</v>
      </c>
    </row>
    <row r="30" spans="1:4" ht="18" customHeight="1" x14ac:dyDescent="0.25">
      <c r="A30" s="339" t="s">
        <v>120</v>
      </c>
      <c r="B30" s="340"/>
      <c r="C30" s="4">
        <f>C8+C14</f>
        <v>27299500</v>
      </c>
      <c r="D30" s="4">
        <f>D8+D14</f>
        <v>33118252</v>
      </c>
    </row>
  </sheetData>
  <mergeCells count="7">
    <mergeCell ref="A30:B30"/>
    <mergeCell ref="A1:E1"/>
    <mergeCell ref="C5:D5"/>
    <mergeCell ref="A6:B7"/>
    <mergeCell ref="C6:D6"/>
    <mergeCell ref="A8:B8"/>
    <mergeCell ref="A14:B14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&amp;C5. melléklet a 14/2019. (XII. 5.) 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view="pageLayout" zoomScaleNormal="100" workbookViewId="0">
      <selection activeCell="C22" sqref="C22"/>
    </sheetView>
  </sheetViews>
  <sheetFormatPr defaultRowHeight="12.75" x14ac:dyDescent="0.2"/>
  <cols>
    <col min="1" max="1" width="10.42578125" customWidth="1"/>
    <col min="2" max="2" width="33.42578125" customWidth="1"/>
    <col min="3" max="3" width="10.5703125" customWidth="1"/>
    <col min="4" max="4" width="10.140625" bestFit="1" customWidth="1"/>
  </cols>
  <sheetData>
    <row r="1" spans="1:4" ht="15.75" x14ac:dyDescent="0.25">
      <c r="A1" s="348" t="s">
        <v>122</v>
      </c>
      <c r="B1" s="348"/>
      <c r="C1" s="348"/>
    </row>
    <row r="2" spans="1:4" x14ac:dyDescent="0.2">
      <c r="A2" s="351" t="s">
        <v>595</v>
      </c>
      <c r="B2" s="351"/>
      <c r="C2" s="351"/>
      <c r="D2" s="351"/>
    </row>
    <row r="5" spans="1:4" x14ac:dyDescent="0.2">
      <c r="C5" s="302" t="s">
        <v>383</v>
      </c>
      <c r="D5" s="302"/>
    </row>
    <row r="6" spans="1:4" ht="12.75" customHeight="1" x14ac:dyDescent="0.2">
      <c r="A6" s="349"/>
      <c r="B6" s="331" t="s">
        <v>193</v>
      </c>
      <c r="C6" s="303" t="s">
        <v>3</v>
      </c>
      <c r="D6" s="321"/>
    </row>
    <row r="7" spans="1:4" x14ac:dyDescent="0.2">
      <c r="A7" s="350"/>
      <c r="B7" s="331"/>
      <c r="C7" s="241" t="s">
        <v>36</v>
      </c>
      <c r="D7" s="7" t="s">
        <v>493</v>
      </c>
    </row>
    <row r="8" spans="1:4" ht="21" customHeight="1" x14ac:dyDescent="0.2">
      <c r="A8" s="109"/>
      <c r="B8" s="31" t="s">
        <v>138</v>
      </c>
      <c r="C8" s="9">
        <v>5200000</v>
      </c>
      <c r="D8" s="9">
        <v>5200000</v>
      </c>
    </row>
    <row r="9" spans="1:4" ht="21" customHeight="1" x14ac:dyDescent="0.2">
      <c r="A9" s="109"/>
      <c r="B9" s="235" t="s">
        <v>139</v>
      </c>
      <c r="C9" s="9">
        <v>500000</v>
      </c>
      <c r="D9" s="9">
        <v>500000</v>
      </c>
    </row>
    <row r="10" spans="1:4" ht="21" customHeight="1" x14ac:dyDescent="0.2">
      <c r="A10" s="109"/>
      <c r="B10" s="235" t="s">
        <v>534</v>
      </c>
      <c r="C10" s="9">
        <v>100000</v>
      </c>
      <c r="D10" s="9">
        <v>100000</v>
      </c>
    </row>
    <row r="11" spans="1:4" ht="21" customHeight="1" x14ac:dyDescent="0.2">
      <c r="A11" s="109"/>
      <c r="B11" s="235" t="s">
        <v>540</v>
      </c>
      <c r="C11" s="9"/>
      <c r="D11" s="9"/>
    </row>
    <row r="12" spans="1:4" ht="21.75" customHeight="1" x14ac:dyDescent="0.2">
      <c r="A12" s="109"/>
      <c r="B12" s="235" t="s">
        <v>535</v>
      </c>
      <c r="C12" s="9">
        <v>13591000</v>
      </c>
      <c r="D12" s="9">
        <v>15991300</v>
      </c>
    </row>
    <row r="13" spans="1:4" ht="23.25" customHeight="1" x14ac:dyDescent="0.25">
      <c r="A13" s="134"/>
      <c r="B13" s="83" t="s">
        <v>194</v>
      </c>
      <c r="C13" s="4">
        <f>SUM(C8:C12)</f>
        <v>19391000</v>
      </c>
      <c r="D13" s="4">
        <f>SUM(D8:D12)</f>
        <v>21791300</v>
      </c>
    </row>
    <row r="14" spans="1:4" x14ac:dyDescent="0.2">
      <c r="B14" s="32"/>
      <c r="C14" s="6"/>
    </row>
    <row r="15" spans="1:4" x14ac:dyDescent="0.2">
      <c r="B15" s="32"/>
      <c r="C15" s="6"/>
    </row>
    <row r="16" spans="1:4" x14ac:dyDescent="0.2">
      <c r="B16" s="32"/>
      <c r="C16" s="6"/>
    </row>
    <row r="17" spans="2:4" x14ac:dyDescent="0.2">
      <c r="B17" s="32"/>
      <c r="C17" s="6"/>
    </row>
    <row r="18" spans="2:4" x14ac:dyDescent="0.2">
      <c r="B18" s="32"/>
      <c r="C18" s="6"/>
    </row>
    <row r="19" spans="2:4" x14ac:dyDescent="0.2">
      <c r="C19" s="6"/>
    </row>
    <row r="20" spans="2:4" x14ac:dyDescent="0.2">
      <c r="C20" s="6"/>
    </row>
    <row r="21" spans="2:4" x14ac:dyDescent="0.2">
      <c r="C21" s="6"/>
    </row>
    <row r="22" spans="2:4" x14ac:dyDescent="0.2">
      <c r="C22" s="6"/>
      <c r="D22" t="s">
        <v>357</v>
      </c>
    </row>
    <row r="23" spans="2:4" x14ac:dyDescent="0.2">
      <c r="C23" s="6"/>
    </row>
    <row r="24" spans="2:4" x14ac:dyDescent="0.2">
      <c r="C24" s="6"/>
    </row>
    <row r="25" spans="2:4" x14ac:dyDescent="0.2">
      <c r="C25" s="6"/>
    </row>
    <row r="26" spans="2:4" x14ac:dyDescent="0.2">
      <c r="C26" s="6"/>
    </row>
    <row r="27" spans="2:4" x14ac:dyDescent="0.2">
      <c r="C27" s="6"/>
    </row>
    <row r="28" spans="2:4" x14ac:dyDescent="0.2">
      <c r="C28" s="6"/>
    </row>
    <row r="29" spans="2:4" x14ac:dyDescent="0.2">
      <c r="C29" s="6"/>
    </row>
  </sheetData>
  <mergeCells count="6">
    <mergeCell ref="A1:C1"/>
    <mergeCell ref="A6:A7"/>
    <mergeCell ref="B6:B7"/>
    <mergeCell ref="C6:D6"/>
    <mergeCell ref="C5:D5"/>
    <mergeCell ref="A2:D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&amp;C6. melléklet a 14/2019. (XII. 5.) 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4:J36"/>
  <sheetViews>
    <sheetView view="pageLayout" zoomScaleNormal="100" workbookViewId="0">
      <selection activeCell="I39" sqref="I39"/>
    </sheetView>
  </sheetViews>
  <sheetFormatPr defaultRowHeight="12.75" x14ac:dyDescent="0.2"/>
  <cols>
    <col min="2" max="2" width="29" customWidth="1"/>
    <col min="3" max="3" width="11.42578125" customWidth="1"/>
    <col min="4" max="4" width="13.7109375" customWidth="1"/>
    <col min="5" max="6" width="9.140625" hidden="1" customWidth="1"/>
    <col min="7" max="7" width="28.5703125" customWidth="1"/>
    <col min="8" max="8" width="13.140625" customWidth="1"/>
    <col min="9" max="9" width="13.85546875" customWidth="1"/>
    <col min="10" max="10" width="9.140625" hidden="1" customWidth="1"/>
  </cols>
  <sheetData>
    <row r="4" spans="2:10" x14ac:dyDescent="0.2">
      <c r="B4" s="277"/>
      <c r="C4" s="277"/>
      <c r="D4" s="277"/>
      <c r="E4" s="277"/>
      <c r="F4" s="277"/>
      <c r="G4" s="277"/>
    </row>
    <row r="5" spans="2:10" x14ac:dyDescent="0.2">
      <c r="B5" s="341" t="s">
        <v>596</v>
      </c>
      <c r="C5" s="278"/>
      <c r="D5" s="278"/>
      <c r="E5" s="278"/>
      <c r="F5" s="278"/>
      <c r="G5" s="278"/>
      <c r="H5" s="278"/>
      <c r="I5" s="278"/>
      <c r="J5" s="278"/>
    </row>
    <row r="6" spans="2:10" ht="14.25" x14ac:dyDescent="0.2">
      <c r="B6" s="247"/>
      <c r="C6" s="104"/>
      <c r="D6" s="246"/>
      <c r="E6" s="246"/>
      <c r="F6" s="246"/>
      <c r="G6" s="246"/>
      <c r="I6" s="294" t="s">
        <v>383</v>
      </c>
      <c r="J6" s="294"/>
    </row>
    <row r="7" spans="2:10" ht="15" x14ac:dyDescent="0.2">
      <c r="B7" s="15"/>
      <c r="F7" s="2" t="s">
        <v>1</v>
      </c>
    </row>
    <row r="8" spans="2:10" x14ac:dyDescent="0.2">
      <c r="B8" s="354" t="s">
        <v>287</v>
      </c>
      <c r="C8" s="287" t="s">
        <v>597</v>
      </c>
      <c r="D8" s="270" t="s">
        <v>598</v>
      </c>
      <c r="E8" s="352" t="s">
        <v>537</v>
      </c>
      <c r="F8" s="356" t="s">
        <v>6</v>
      </c>
      <c r="G8" s="342" t="s">
        <v>306</v>
      </c>
      <c r="H8" s="287" t="s">
        <v>597</v>
      </c>
      <c r="I8" s="270" t="s">
        <v>598</v>
      </c>
      <c r="J8" s="352" t="s">
        <v>537</v>
      </c>
    </row>
    <row r="9" spans="2:10" ht="40.5" customHeight="1" x14ac:dyDescent="0.2">
      <c r="B9" s="355"/>
      <c r="C9" s="287"/>
      <c r="D9" s="270"/>
      <c r="E9" s="353"/>
      <c r="F9" s="336"/>
      <c r="G9" s="357"/>
      <c r="H9" s="287"/>
      <c r="I9" s="270"/>
      <c r="J9" s="353"/>
    </row>
    <row r="10" spans="2:10" x14ac:dyDescent="0.2">
      <c r="B10" s="10" t="s">
        <v>7</v>
      </c>
      <c r="C10" s="10"/>
      <c r="D10" s="10"/>
      <c r="E10" s="10"/>
      <c r="F10" s="10"/>
      <c r="G10" s="10" t="s">
        <v>307</v>
      </c>
      <c r="H10" s="10"/>
      <c r="I10" s="10"/>
      <c r="J10" s="10"/>
    </row>
    <row r="11" spans="2:10" x14ac:dyDescent="0.2">
      <c r="B11" s="10" t="s">
        <v>8</v>
      </c>
      <c r="C11" s="9">
        <v>73956250</v>
      </c>
      <c r="D11" s="9">
        <v>85037984</v>
      </c>
      <c r="E11" s="9"/>
      <c r="F11" s="20" t="e">
        <f>(#REF!/D11)</f>
        <v>#REF!</v>
      </c>
      <c r="G11" s="10" t="s">
        <v>308</v>
      </c>
      <c r="H11" s="9">
        <v>194093266</v>
      </c>
      <c r="I11" s="9">
        <v>249934487</v>
      </c>
      <c r="J11" s="9"/>
    </row>
    <row r="12" spans="2:10" x14ac:dyDescent="0.2">
      <c r="B12" s="116" t="s">
        <v>288</v>
      </c>
      <c r="C12" s="105"/>
      <c r="D12" s="123"/>
      <c r="E12" s="105"/>
      <c r="F12" s="20"/>
      <c r="G12" s="10" t="s">
        <v>309</v>
      </c>
      <c r="H12" s="9">
        <v>39148821</v>
      </c>
      <c r="I12" s="9">
        <v>43739093</v>
      </c>
      <c r="J12" s="9"/>
    </row>
    <row r="13" spans="2:10" x14ac:dyDescent="0.2">
      <c r="B13" s="10" t="s">
        <v>289</v>
      </c>
      <c r="C13" s="9">
        <v>270239318</v>
      </c>
      <c r="D13" s="9">
        <v>300130135</v>
      </c>
      <c r="E13" s="9"/>
      <c r="F13" s="20" t="e">
        <f>(#REF!/D13)</f>
        <v>#REF!</v>
      </c>
      <c r="G13" s="10" t="s">
        <v>310</v>
      </c>
      <c r="H13" s="9">
        <v>127248000</v>
      </c>
      <c r="I13" s="9">
        <v>221271743</v>
      </c>
      <c r="J13" s="9"/>
    </row>
    <row r="14" spans="2:10" ht="25.5" x14ac:dyDescent="0.2">
      <c r="B14" s="116" t="s">
        <v>290</v>
      </c>
      <c r="C14" s="123">
        <v>22150900</v>
      </c>
      <c r="D14" s="123">
        <v>22150900</v>
      </c>
      <c r="E14" s="105"/>
      <c r="F14" s="20" t="e">
        <f>(#REF!/D14)</f>
        <v>#REF!</v>
      </c>
      <c r="G14" s="13" t="s">
        <v>311</v>
      </c>
      <c r="H14" s="9">
        <v>46690500</v>
      </c>
      <c r="I14" s="9">
        <v>54909552</v>
      </c>
      <c r="J14" s="9"/>
    </row>
    <row r="15" spans="2:10" ht="25.5" x14ac:dyDescent="0.2">
      <c r="B15" s="106" t="s">
        <v>291</v>
      </c>
      <c r="C15" s="123">
        <v>245888418</v>
      </c>
      <c r="D15" s="123">
        <v>264936940</v>
      </c>
      <c r="E15" s="123"/>
      <c r="F15" s="20" t="e">
        <f>(#REF!/D15)</f>
        <v>#REF!</v>
      </c>
      <c r="G15" s="121" t="s">
        <v>312</v>
      </c>
      <c r="H15" s="123">
        <v>27299500</v>
      </c>
      <c r="I15" s="123">
        <v>33118252</v>
      </c>
      <c r="J15" s="105"/>
    </row>
    <row r="16" spans="2:10" x14ac:dyDescent="0.2">
      <c r="B16" s="116" t="s">
        <v>292</v>
      </c>
      <c r="C16" s="123">
        <v>70000000</v>
      </c>
      <c r="D16" s="123">
        <v>70000000</v>
      </c>
      <c r="E16" s="123"/>
      <c r="F16" s="20" t="e">
        <f>(#REF!/D16)</f>
        <v>#REF!</v>
      </c>
      <c r="G16" s="116" t="s">
        <v>313</v>
      </c>
      <c r="H16" s="123">
        <v>19391000</v>
      </c>
      <c r="I16" s="123">
        <v>21791300</v>
      </c>
      <c r="J16" s="105"/>
    </row>
    <row r="17" spans="2:10" x14ac:dyDescent="0.2">
      <c r="B17" s="8" t="s">
        <v>600</v>
      </c>
      <c r="C17" s="123"/>
      <c r="D17" s="123">
        <v>3787119</v>
      </c>
      <c r="E17" s="123"/>
      <c r="F17" s="5" t="e">
        <f>(#REF!/D17)</f>
        <v>#REF!</v>
      </c>
      <c r="G17" s="7" t="s">
        <v>314</v>
      </c>
      <c r="H17" s="4">
        <f>SUM(H18:H19)</f>
        <v>5000000</v>
      </c>
      <c r="I17" s="4">
        <v>3268080</v>
      </c>
      <c r="J17" s="4"/>
    </row>
    <row r="18" spans="2:10" x14ac:dyDescent="0.2">
      <c r="B18" s="235" t="s">
        <v>523</v>
      </c>
      <c r="C18" s="105"/>
      <c r="D18" s="123">
        <v>3787119</v>
      </c>
      <c r="E18" s="105"/>
      <c r="F18" s="20"/>
      <c r="G18" s="10" t="s">
        <v>315</v>
      </c>
      <c r="H18" s="9"/>
      <c r="I18" s="9"/>
      <c r="J18" s="9"/>
    </row>
    <row r="19" spans="2:10" x14ac:dyDescent="0.2">
      <c r="B19" s="235" t="s">
        <v>293</v>
      </c>
      <c r="C19" s="105"/>
      <c r="D19" s="105"/>
      <c r="E19" s="105"/>
      <c r="F19" s="20"/>
      <c r="G19" s="10" t="s">
        <v>316</v>
      </c>
      <c r="H19" s="9">
        <v>5000000</v>
      </c>
      <c r="I19" s="9">
        <v>3268080</v>
      </c>
      <c r="J19" s="9"/>
    </row>
    <row r="20" spans="2:10" x14ac:dyDescent="0.2">
      <c r="B20" s="235" t="s">
        <v>294</v>
      </c>
      <c r="C20" s="10"/>
      <c r="D20" s="10"/>
      <c r="E20" s="10"/>
      <c r="F20" s="20"/>
      <c r="G20" s="7" t="s">
        <v>368</v>
      </c>
      <c r="H20" s="4"/>
      <c r="I20" s="4"/>
      <c r="J20" s="4"/>
    </row>
    <row r="21" spans="2:10" x14ac:dyDescent="0.2">
      <c r="B21" s="7" t="s">
        <v>295</v>
      </c>
      <c r="C21" s="4">
        <f>C11+C13+C16+C18</f>
        <v>414195568</v>
      </c>
      <c r="D21" s="4">
        <f>D11+D13+D16+D18</f>
        <v>458955238</v>
      </c>
      <c r="E21" s="4"/>
      <c r="F21" s="5">
        <f>(E21/D21)</f>
        <v>0</v>
      </c>
      <c r="G21" s="7" t="s">
        <v>317</v>
      </c>
      <c r="H21" s="4">
        <f>H11+H12+H13+H14+H17+H20</f>
        <v>412180587</v>
      </c>
      <c r="I21" s="4">
        <f>I11+I12+I13+I14+I17</f>
        <v>573122955</v>
      </c>
      <c r="J21" s="4"/>
    </row>
    <row r="22" spans="2:10" ht="25.5" x14ac:dyDescent="0.2">
      <c r="B22" s="13" t="s">
        <v>240</v>
      </c>
      <c r="C22" s="9"/>
      <c r="D22" s="9"/>
      <c r="E22" s="9"/>
      <c r="F22" s="20"/>
      <c r="G22" s="13" t="s">
        <v>318</v>
      </c>
      <c r="H22" s="9"/>
      <c r="I22" s="10"/>
      <c r="J22" s="10"/>
    </row>
    <row r="23" spans="2:10" x14ac:dyDescent="0.2">
      <c r="B23" s="10" t="s">
        <v>599</v>
      </c>
      <c r="C23" s="9">
        <v>5000000</v>
      </c>
      <c r="D23" s="9">
        <v>5000000</v>
      </c>
      <c r="E23" s="9"/>
      <c r="F23" s="20"/>
      <c r="G23" s="10" t="s">
        <v>328</v>
      </c>
      <c r="H23" s="9">
        <v>750000</v>
      </c>
      <c r="I23" s="9">
        <v>109738875</v>
      </c>
      <c r="J23" s="9"/>
    </row>
    <row r="24" spans="2:10" x14ac:dyDescent="0.2">
      <c r="B24" s="10" t="s">
        <v>296</v>
      </c>
      <c r="C24" s="9">
        <v>3276000</v>
      </c>
      <c r="D24" s="9">
        <v>3276000</v>
      </c>
      <c r="E24" s="9"/>
      <c r="F24" s="20" t="e">
        <f>(#REF!/D24)</f>
        <v>#REF!</v>
      </c>
      <c r="G24" s="10" t="s">
        <v>319</v>
      </c>
      <c r="H24" s="9">
        <v>21141133</v>
      </c>
      <c r="I24" s="9">
        <v>25904993</v>
      </c>
      <c r="J24" s="9"/>
    </row>
    <row r="25" spans="2:10" x14ac:dyDescent="0.2">
      <c r="B25" s="10" t="s">
        <v>297</v>
      </c>
      <c r="C25" s="9"/>
      <c r="D25" s="9"/>
      <c r="E25" s="9"/>
      <c r="F25" s="20" t="e">
        <f>SUM(#REF!/D25)</f>
        <v>#REF!</v>
      </c>
      <c r="G25" s="10" t="s">
        <v>320</v>
      </c>
      <c r="H25" s="9"/>
      <c r="I25" s="9"/>
      <c r="J25" s="9"/>
    </row>
    <row r="26" spans="2:10" x14ac:dyDescent="0.2">
      <c r="B26" s="10" t="s">
        <v>298</v>
      </c>
      <c r="C26" s="9"/>
      <c r="D26" s="9"/>
      <c r="E26" s="9"/>
      <c r="F26" s="20" t="e">
        <f>SUM(#REF!/D26)</f>
        <v>#REF!</v>
      </c>
      <c r="G26" s="10" t="s">
        <v>343</v>
      </c>
      <c r="H26" s="9">
        <v>5000000</v>
      </c>
      <c r="I26" s="9">
        <v>2661422</v>
      </c>
      <c r="J26" s="10"/>
    </row>
    <row r="27" spans="2:10" ht="25.5" x14ac:dyDescent="0.2">
      <c r="B27" s="22" t="s">
        <v>299</v>
      </c>
      <c r="C27" s="4">
        <f>SUM(C23:C26)</f>
        <v>8276000</v>
      </c>
      <c r="D27" s="4">
        <v>8276000</v>
      </c>
      <c r="E27" s="4"/>
      <c r="F27" s="5" t="e">
        <f>(#REF!/D27)</f>
        <v>#REF!</v>
      </c>
      <c r="G27" s="22" t="s">
        <v>321</v>
      </c>
      <c r="H27" s="4">
        <f>SUM(H23:H26)</f>
        <v>26891133</v>
      </c>
      <c r="I27" s="4">
        <f>I23+I24+I25+I26</f>
        <v>138305290</v>
      </c>
      <c r="J27" s="4"/>
    </row>
    <row r="28" spans="2:10" x14ac:dyDescent="0.2">
      <c r="B28" s="10" t="s">
        <v>300</v>
      </c>
      <c r="C28" s="9"/>
      <c r="D28" s="9"/>
      <c r="E28" s="9"/>
      <c r="F28" s="20"/>
      <c r="G28" s="10" t="s">
        <v>322</v>
      </c>
      <c r="H28" s="9">
        <f>J28</f>
        <v>0</v>
      </c>
      <c r="I28" s="9">
        <v>18791</v>
      </c>
      <c r="J28" s="9"/>
    </row>
    <row r="29" spans="2:10" x14ac:dyDescent="0.2">
      <c r="B29" s="10" t="s">
        <v>301</v>
      </c>
      <c r="C29" s="9">
        <v>17600152</v>
      </c>
      <c r="D29" s="9">
        <v>223347306</v>
      </c>
      <c r="E29" s="9"/>
      <c r="F29" s="20"/>
      <c r="G29" s="10" t="s">
        <v>323</v>
      </c>
      <c r="H29" s="9"/>
      <c r="I29" s="9"/>
      <c r="J29" s="9"/>
    </row>
    <row r="30" spans="2:10" x14ac:dyDescent="0.2">
      <c r="B30" s="10" t="s">
        <v>524</v>
      </c>
      <c r="C30" s="6"/>
      <c r="D30" s="6">
        <v>239197380</v>
      </c>
      <c r="E30" s="6"/>
      <c r="F30" s="20"/>
      <c r="G30" s="10" t="s">
        <v>324</v>
      </c>
      <c r="H30" s="9"/>
      <c r="I30" s="9"/>
      <c r="J30" s="9"/>
    </row>
    <row r="31" spans="2:10" x14ac:dyDescent="0.2">
      <c r="B31" s="10" t="s">
        <v>302</v>
      </c>
      <c r="C31" s="9">
        <f>C32</f>
        <v>0</v>
      </c>
      <c r="D31" s="9"/>
      <c r="E31" s="9"/>
      <c r="F31" s="20"/>
      <c r="G31" s="10" t="s">
        <v>325</v>
      </c>
      <c r="H31" s="9">
        <v>1000000</v>
      </c>
      <c r="I31" s="9">
        <v>3500000</v>
      </c>
      <c r="J31" s="9"/>
    </row>
    <row r="32" spans="2:10" x14ac:dyDescent="0.2">
      <c r="B32" s="116" t="s">
        <v>303</v>
      </c>
      <c r="C32" s="123"/>
      <c r="D32" s="105"/>
      <c r="E32" s="105"/>
      <c r="F32" s="20"/>
      <c r="G32" s="10"/>
      <c r="H32" s="9">
        <f>J32</f>
        <v>0</v>
      </c>
      <c r="I32" s="10"/>
      <c r="J32" s="10"/>
    </row>
    <row r="33" spans="2:10" ht="25.5" x14ac:dyDescent="0.2">
      <c r="B33" s="22" t="s">
        <v>304</v>
      </c>
      <c r="C33" s="4">
        <v>17600152</v>
      </c>
      <c r="D33" s="4">
        <v>256797532</v>
      </c>
      <c r="E33" s="4"/>
      <c r="F33" s="20"/>
      <c r="G33" s="22" t="s">
        <v>369</v>
      </c>
      <c r="H33" s="4">
        <f>SUM(H28:H31)</f>
        <v>1000000</v>
      </c>
      <c r="I33" s="4">
        <v>3518791</v>
      </c>
      <c r="J33" s="4"/>
    </row>
    <row r="34" spans="2:10" ht="25.5" x14ac:dyDescent="0.2">
      <c r="B34" s="22" t="s">
        <v>305</v>
      </c>
      <c r="C34" s="4">
        <f>C27+C33</f>
        <v>25876152</v>
      </c>
      <c r="D34" s="4">
        <v>265073532</v>
      </c>
      <c r="E34" s="4"/>
      <c r="F34" s="5" t="e">
        <f>(#REF!/D34)</f>
        <v>#REF!</v>
      </c>
      <c r="G34" s="22" t="s">
        <v>326</v>
      </c>
      <c r="H34" s="4">
        <f t="shared" ref="H34" si="0">H27+H33</f>
        <v>27891133</v>
      </c>
      <c r="I34" s="4">
        <v>141824081</v>
      </c>
      <c r="J34" s="4"/>
    </row>
    <row r="35" spans="2:10" x14ac:dyDescent="0.2">
      <c r="B35" s="10" t="s">
        <v>538</v>
      </c>
      <c r="C35" s="9"/>
      <c r="D35" s="9"/>
      <c r="E35" s="9"/>
      <c r="F35" s="20"/>
      <c r="G35" s="116"/>
      <c r="H35" s="9">
        <f>J35</f>
        <v>0</v>
      </c>
      <c r="I35" s="9">
        <v>9081734</v>
      </c>
      <c r="J35" s="9"/>
    </row>
    <row r="36" spans="2:10" x14ac:dyDescent="0.2">
      <c r="B36" s="7" t="s">
        <v>244</v>
      </c>
      <c r="C36" s="4">
        <f>C21+C27+C33+C35</f>
        <v>440071720</v>
      </c>
      <c r="D36" s="4">
        <f>D21+D34</f>
        <v>724028770</v>
      </c>
      <c r="E36" s="4"/>
      <c r="F36" s="5" t="e">
        <f>(#REF!/D36)</f>
        <v>#REF!</v>
      </c>
      <c r="G36" s="7" t="s">
        <v>327</v>
      </c>
      <c r="H36" s="4">
        <f t="shared" ref="H36" si="1">H34+H21</f>
        <v>440071720</v>
      </c>
      <c r="I36" s="4">
        <f>I21+I34+I35</f>
        <v>724028770</v>
      </c>
      <c r="J36" s="4"/>
    </row>
  </sheetData>
  <mergeCells count="12">
    <mergeCell ref="I8:I9"/>
    <mergeCell ref="J8:J9"/>
    <mergeCell ref="B4:G4"/>
    <mergeCell ref="B5:J5"/>
    <mergeCell ref="I6:J6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orientation="landscape" r:id="rId1"/>
  <headerFooter>
    <oddHeader>&amp;C 7. melléklet a 14/2019. (XII. 5.)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8"/>
  <sheetViews>
    <sheetView workbookViewId="0">
      <selection activeCell="I17" sqref="I17"/>
    </sheetView>
  </sheetViews>
  <sheetFormatPr defaultRowHeight="12.75" x14ac:dyDescent="0.2"/>
  <cols>
    <col min="2" max="2" width="34.5703125" customWidth="1"/>
    <col min="3" max="5" width="9.7109375" customWidth="1"/>
    <col min="6" max="6" width="9.7109375" hidden="1" customWidth="1"/>
  </cols>
  <sheetData>
    <row r="1" spans="1:10" ht="15.75" x14ac:dyDescent="0.25">
      <c r="A1" s="125" t="s">
        <v>361</v>
      </c>
      <c r="B1" s="25"/>
      <c r="C1" s="25"/>
      <c r="D1" s="25"/>
      <c r="E1" s="25"/>
      <c r="F1" s="25"/>
    </row>
    <row r="2" spans="1:10" ht="15.75" x14ac:dyDescent="0.25">
      <c r="A2" s="298" t="s">
        <v>362</v>
      </c>
      <c r="B2" s="298"/>
      <c r="C2" s="298"/>
      <c r="D2" s="298"/>
      <c r="E2" s="298"/>
      <c r="F2" s="25"/>
    </row>
    <row r="5" spans="1:10" x14ac:dyDescent="0.2">
      <c r="F5" s="2" t="s">
        <v>192</v>
      </c>
    </row>
    <row r="6" spans="1:10" x14ac:dyDescent="0.2">
      <c r="A6" s="331" t="s">
        <v>2</v>
      </c>
      <c r="B6" s="331"/>
      <c r="C6" s="276" t="s">
        <v>3</v>
      </c>
      <c r="D6" s="276"/>
      <c r="E6" s="276"/>
      <c r="F6" s="276"/>
    </row>
    <row r="7" spans="1:10" ht="33.75" x14ac:dyDescent="0.2">
      <c r="A7" s="331"/>
      <c r="B7" s="331"/>
      <c r="C7" s="26" t="s">
        <v>36</v>
      </c>
      <c r="D7" s="26" t="s">
        <v>37</v>
      </c>
      <c r="E7" s="26" t="s">
        <v>5</v>
      </c>
      <c r="F7" s="17" t="s">
        <v>6</v>
      </c>
    </row>
    <row r="8" spans="1:10" ht="18" customHeight="1" x14ac:dyDescent="0.2">
      <c r="A8" s="85" t="s">
        <v>196</v>
      </c>
      <c r="B8" s="10"/>
      <c r="C8" s="10"/>
      <c r="D8" s="9"/>
      <c r="E8" s="9"/>
      <c r="F8" s="10"/>
      <c r="J8" s="128" t="s">
        <v>357</v>
      </c>
    </row>
    <row r="9" spans="1:10" ht="18" customHeight="1" x14ac:dyDescent="0.2">
      <c r="A9" s="10"/>
      <c r="B9" s="31" t="s">
        <v>197</v>
      </c>
      <c r="C9" s="9">
        <v>3800</v>
      </c>
      <c r="D9" s="9">
        <v>3800</v>
      </c>
      <c r="E9" s="9"/>
      <c r="F9" s="20"/>
    </row>
    <row r="10" spans="1:10" ht="18" customHeight="1" x14ac:dyDescent="0.2">
      <c r="A10" s="10"/>
      <c r="B10" s="31" t="s">
        <v>198</v>
      </c>
      <c r="C10" s="9">
        <v>2035</v>
      </c>
      <c r="D10" s="9">
        <v>2035</v>
      </c>
      <c r="E10" s="9">
        <v>726</v>
      </c>
      <c r="F10" s="20">
        <f>(E10/D10)</f>
        <v>0.35675675675675678</v>
      </c>
    </row>
    <row r="11" spans="1:10" ht="18" customHeight="1" x14ac:dyDescent="0.2">
      <c r="A11" s="10"/>
      <c r="B11" s="31" t="s">
        <v>199</v>
      </c>
      <c r="C11" s="9">
        <v>9915</v>
      </c>
      <c r="D11" s="9">
        <v>9915</v>
      </c>
      <c r="E11" s="9">
        <v>6464</v>
      </c>
      <c r="F11" s="20">
        <f>(E11/D11)</f>
        <v>0.65194150277357543</v>
      </c>
    </row>
    <row r="12" spans="1:10" ht="18" customHeight="1" x14ac:dyDescent="0.2">
      <c r="A12" s="10"/>
      <c r="B12" s="31" t="s">
        <v>200</v>
      </c>
      <c r="C12" s="9">
        <v>1960</v>
      </c>
      <c r="D12" s="9">
        <v>1960</v>
      </c>
      <c r="E12" s="9">
        <v>442</v>
      </c>
      <c r="F12" s="20">
        <f>(E12/D12)</f>
        <v>0.22551020408163266</v>
      </c>
    </row>
    <row r="13" spans="1:10" ht="18" customHeight="1" x14ac:dyDescent="0.2">
      <c r="A13" s="7" t="s">
        <v>194</v>
      </c>
      <c r="B13" s="31"/>
      <c r="C13" s="4">
        <f>SUM(C9:C12)</f>
        <v>17710</v>
      </c>
      <c r="D13" s="4">
        <f>SUM(D9:D12)</f>
        <v>17710</v>
      </c>
      <c r="E13" s="4">
        <f>SUM(E9:E12)</f>
        <v>7632</v>
      </c>
      <c r="F13" s="5">
        <f>(E13/D13)</f>
        <v>0.43094297007340487</v>
      </c>
    </row>
    <row r="14" spans="1:10" x14ac:dyDescent="0.2">
      <c r="B14" s="32"/>
      <c r="C14" s="6"/>
      <c r="D14" s="6"/>
      <c r="E14" s="6"/>
    </row>
    <row r="15" spans="1:10" x14ac:dyDescent="0.2">
      <c r="B15" s="32"/>
      <c r="C15" s="6"/>
      <c r="D15" s="6"/>
      <c r="E15" s="6"/>
    </row>
    <row r="16" spans="1:10" x14ac:dyDescent="0.2">
      <c r="B16" s="32"/>
      <c r="C16" s="6"/>
      <c r="D16" s="6"/>
      <c r="E16" s="6"/>
    </row>
    <row r="17" spans="2:5" x14ac:dyDescent="0.2">
      <c r="B17" s="32"/>
      <c r="C17" s="6"/>
      <c r="D17" s="6"/>
      <c r="E17" s="6"/>
    </row>
    <row r="18" spans="2:5" x14ac:dyDescent="0.2">
      <c r="B18" s="32"/>
      <c r="C18" s="6"/>
      <c r="D18" s="6"/>
      <c r="E18" s="6"/>
    </row>
    <row r="19" spans="2:5" x14ac:dyDescent="0.2">
      <c r="B19" s="32"/>
      <c r="C19" s="6"/>
      <c r="D19" s="6"/>
      <c r="E19" s="6"/>
    </row>
    <row r="20" spans="2:5" x14ac:dyDescent="0.2">
      <c r="B20" s="32"/>
      <c r="C20" s="6"/>
      <c r="D20" s="6"/>
      <c r="E20" s="6"/>
    </row>
    <row r="21" spans="2:5" x14ac:dyDescent="0.2">
      <c r="B21" s="32"/>
      <c r="C21" s="6"/>
      <c r="D21" s="6"/>
      <c r="E21" s="6"/>
    </row>
    <row r="22" spans="2:5" x14ac:dyDescent="0.2">
      <c r="B22" s="32"/>
      <c r="C22" s="6"/>
      <c r="D22" s="6"/>
      <c r="E22" s="6"/>
    </row>
    <row r="23" spans="2:5" x14ac:dyDescent="0.2">
      <c r="B23" s="32"/>
      <c r="C23" s="6"/>
      <c r="D23" s="6"/>
      <c r="E23" s="6"/>
    </row>
    <row r="24" spans="2:5" x14ac:dyDescent="0.2">
      <c r="B24" s="32"/>
      <c r="C24" s="6"/>
      <c r="D24" s="6"/>
      <c r="E24" s="6"/>
    </row>
    <row r="25" spans="2:5" x14ac:dyDescent="0.2">
      <c r="B25" s="32"/>
      <c r="C25" s="6"/>
      <c r="D25" s="6"/>
      <c r="E25" s="6"/>
    </row>
    <row r="26" spans="2:5" x14ac:dyDescent="0.2">
      <c r="C26" s="6"/>
      <c r="D26" s="6"/>
      <c r="E26" s="6"/>
    </row>
    <row r="27" spans="2:5" x14ac:dyDescent="0.2">
      <c r="C27" s="6"/>
      <c r="D27" s="6"/>
      <c r="E27" s="6"/>
    </row>
    <row r="28" spans="2:5" x14ac:dyDescent="0.2">
      <c r="C28" s="6"/>
      <c r="D28" s="6"/>
      <c r="E28" s="6"/>
    </row>
  </sheetData>
  <mergeCells count="3">
    <mergeCell ref="A6:B7"/>
    <mergeCell ref="C6:F6"/>
    <mergeCell ref="A2:E2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az .../2015 (....)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25" t="s">
        <v>514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8.25" customHeight="1" x14ac:dyDescent="0.25">
      <c r="A2" s="86"/>
    </row>
    <row r="3" spans="1:11" x14ac:dyDescent="0.2">
      <c r="A3" s="128"/>
      <c r="K3" s="2" t="s">
        <v>201</v>
      </c>
    </row>
    <row r="4" spans="1:11" x14ac:dyDescent="0.2">
      <c r="A4" s="336" t="s">
        <v>202</v>
      </c>
      <c r="B4" s="276" t="s">
        <v>203</v>
      </c>
      <c r="C4" s="276"/>
      <c r="D4" s="276" t="s">
        <v>204</v>
      </c>
      <c r="E4" s="276"/>
      <c r="F4" s="276" t="s">
        <v>205</v>
      </c>
      <c r="G4" s="276"/>
      <c r="H4" s="276" t="s">
        <v>206</v>
      </c>
      <c r="I4" s="276"/>
      <c r="J4" s="276" t="s">
        <v>111</v>
      </c>
      <c r="K4" s="276"/>
    </row>
    <row r="5" spans="1:11" x14ac:dyDescent="0.2">
      <c r="A5" s="336"/>
      <c r="B5" s="19" t="s">
        <v>207</v>
      </c>
      <c r="C5" s="19" t="s">
        <v>208</v>
      </c>
      <c r="D5" s="19" t="s">
        <v>207</v>
      </c>
      <c r="E5" s="19" t="s">
        <v>208</v>
      </c>
      <c r="F5" s="19" t="s">
        <v>207</v>
      </c>
      <c r="G5" s="19" t="s">
        <v>208</v>
      </c>
      <c r="H5" s="19" t="s">
        <v>207</v>
      </c>
      <c r="I5" s="19" t="s">
        <v>208</v>
      </c>
      <c r="J5" s="19" t="s">
        <v>207</v>
      </c>
      <c r="K5" s="19" t="s">
        <v>208</v>
      </c>
    </row>
    <row r="6" spans="1:11" x14ac:dyDescent="0.2">
      <c r="A6" s="7" t="s">
        <v>209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21" t="s">
        <v>210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87" t="s">
        <v>211</v>
      </c>
      <c r="B8" s="9">
        <f>'[1]2.1-2.5. melléklet'!BT19</f>
        <v>14</v>
      </c>
      <c r="C8" s="10">
        <v>14</v>
      </c>
      <c r="D8" s="10"/>
      <c r="E8" s="10"/>
      <c r="F8" s="10"/>
      <c r="G8" s="10"/>
      <c r="H8" s="10"/>
      <c r="I8" s="10"/>
      <c r="J8" s="10">
        <f>B8+D8+F8+H8</f>
        <v>14</v>
      </c>
      <c r="K8" s="10">
        <f>C8+E8+G8+I8</f>
        <v>14</v>
      </c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21" t="s">
        <v>212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87" t="s">
        <v>213</v>
      </c>
      <c r="B12" s="10">
        <v>3</v>
      </c>
      <c r="C12" s="10">
        <v>3</v>
      </c>
      <c r="D12" s="10"/>
      <c r="E12" s="10"/>
      <c r="F12" s="10"/>
      <c r="G12" s="10"/>
      <c r="H12" s="10"/>
      <c r="I12" s="10"/>
      <c r="J12" s="10">
        <f t="shared" ref="J12:K15" si="0">B12+D12+F12+H12</f>
        <v>3</v>
      </c>
      <c r="K12" s="10">
        <f t="shared" si="0"/>
        <v>3</v>
      </c>
    </row>
    <row r="13" spans="1:11" x14ac:dyDescent="0.2">
      <c r="A13" s="87" t="s">
        <v>214</v>
      </c>
      <c r="B13" s="10">
        <v>14</v>
      </c>
      <c r="C13" s="10">
        <v>14</v>
      </c>
      <c r="D13" s="10"/>
      <c r="E13" s="10"/>
      <c r="F13" s="10"/>
      <c r="G13" s="10"/>
      <c r="H13" s="10"/>
      <c r="I13" s="10"/>
      <c r="J13" s="10">
        <f t="shared" si="0"/>
        <v>14</v>
      </c>
      <c r="K13" s="10">
        <f t="shared" si="0"/>
        <v>14</v>
      </c>
    </row>
    <row r="14" spans="1:11" x14ac:dyDescent="0.2">
      <c r="A14" s="87" t="s">
        <v>215</v>
      </c>
      <c r="B14" s="10">
        <v>2</v>
      </c>
      <c r="C14" s="10">
        <v>2</v>
      </c>
      <c r="D14" s="10"/>
      <c r="E14" s="10"/>
      <c r="F14" s="10"/>
      <c r="G14" s="10"/>
      <c r="H14" s="10"/>
      <c r="I14" s="10"/>
      <c r="J14" s="10">
        <f t="shared" si="0"/>
        <v>2</v>
      </c>
      <c r="K14" s="10">
        <f t="shared" si="0"/>
        <v>2</v>
      </c>
    </row>
    <row r="15" spans="1:11" x14ac:dyDescent="0.2">
      <c r="A15" s="87" t="s">
        <v>216</v>
      </c>
      <c r="B15" s="10">
        <v>3</v>
      </c>
      <c r="C15" s="10">
        <v>3</v>
      </c>
      <c r="D15" s="10"/>
      <c r="E15" s="10"/>
      <c r="F15" s="10"/>
      <c r="G15" s="10"/>
      <c r="H15" s="10"/>
      <c r="I15" s="10"/>
      <c r="J15" s="10">
        <f t="shared" si="0"/>
        <v>3</v>
      </c>
      <c r="K15" s="10">
        <f t="shared" si="0"/>
        <v>3</v>
      </c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3" x14ac:dyDescent="0.2">
      <c r="A17" s="21" t="s">
        <v>217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3" x14ac:dyDescent="0.2">
      <c r="A18" s="87" t="s">
        <v>218</v>
      </c>
      <c r="B18" s="10">
        <v>2</v>
      </c>
      <c r="C18" s="10">
        <v>2</v>
      </c>
      <c r="D18" s="10"/>
      <c r="E18" s="10"/>
      <c r="F18" s="10"/>
      <c r="G18" s="10"/>
      <c r="H18" s="10"/>
      <c r="I18" s="10"/>
      <c r="J18" s="10">
        <f>B18+D18+F18+H18</f>
        <v>2</v>
      </c>
      <c r="K18" s="10">
        <f>C18+E18+G18+I18</f>
        <v>2</v>
      </c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3" x14ac:dyDescent="0.2">
      <c r="A20" s="7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x14ac:dyDescent="0.2">
      <c r="A21" s="21" t="s">
        <v>121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3" x14ac:dyDescent="0.2">
      <c r="A22" s="87" t="s">
        <v>219</v>
      </c>
      <c r="B22" s="10"/>
      <c r="C22" s="10"/>
      <c r="D22" s="10">
        <v>17</v>
      </c>
      <c r="E22" s="10">
        <v>14</v>
      </c>
      <c r="F22" s="10"/>
      <c r="G22" s="10"/>
      <c r="H22" s="10"/>
      <c r="I22" s="10"/>
      <c r="J22" s="10">
        <v>17</v>
      </c>
      <c r="K22" s="10">
        <v>14</v>
      </c>
    </row>
    <row r="23" spans="1:13" x14ac:dyDescent="0.2">
      <c r="A23" s="87" t="s">
        <v>220</v>
      </c>
      <c r="B23" s="10">
        <v>3</v>
      </c>
      <c r="C23" s="10">
        <v>3</v>
      </c>
      <c r="D23" s="10"/>
      <c r="E23" s="10"/>
      <c r="F23" s="10"/>
      <c r="G23" s="10"/>
      <c r="H23" s="10"/>
      <c r="I23" s="10"/>
      <c r="J23" s="10">
        <f>B23+D23+F23+H23</f>
        <v>3</v>
      </c>
      <c r="K23" s="10">
        <v>3</v>
      </c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7" t="s">
        <v>221</v>
      </c>
      <c r="B25" s="7">
        <f t="shared" ref="B25:K25" si="1">SUM(B6:B23)</f>
        <v>41</v>
      </c>
      <c r="C25" s="7">
        <f t="shared" si="1"/>
        <v>41</v>
      </c>
      <c r="D25" s="7">
        <f t="shared" si="1"/>
        <v>17</v>
      </c>
      <c r="E25" s="7">
        <f t="shared" si="1"/>
        <v>14</v>
      </c>
      <c r="F25" s="7">
        <f t="shared" si="1"/>
        <v>0</v>
      </c>
      <c r="G25" s="7">
        <f t="shared" si="1"/>
        <v>0</v>
      </c>
      <c r="H25" s="7">
        <f t="shared" si="1"/>
        <v>0</v>
      </c>
      <c r="I25" s="7"/>
      <c r="J25" s="7">
        <f t="shared" si="1"/>
        <v>58</v>
      </c>
      <c r="K25" s="7">
        <f t="shared" si="1"/>
        <v>55</v>
      </c>
      <c r="M25" s="128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87" t="s">
        <v>222</v>
      </c>
      <c r="B27" s="10"/>
      <c r="C27" s="10"/>
      <c r="D27" s="10"/>
      <c r="E27" s="10"/>
      <c r="F27" s="10"/>
      <c r="G27" s="10"/>
      <c r="H27" s="10"/>
      <c r="I27" s="10"/>
      <c r="J27" s="10"/>
      <c r="K27" s="10">
        <f>C27+E27+G27+I27</f>
        <v>0</v>
      </c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7" t="s">
        <v>223</v>
      </c>
      <c r="B29" s="7">
        <f t="shared" ref="B29:K29" si="2">SUM(B25:B28)</f>
        <v>41</v>
      </c>
      <c r="C29" s="7">
        <f t="shared" si="2"/>
        <v>41</v>
      </c>
      <c r="D29" s="7">
        <f t="shared" si="2"/>
        <v>17</v>
      </c>
      <c r="E29" s="7">
        <f t="shared" si="2"/>
        <v>14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/>
      <c r="J29" s="7">
        <f t="shared" si="2"/>
        <v>58</v>
      </c>
      <c r="K29" s="7">
        <f t="shared" si="2"/>
        <v>55</v>
      </c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87" t="s">
        <v>224</v>
      </c>
      <c r="B31" s="10"/>
      <c r="C31" s="10"/>
      <c r="D31" s="10"/>
      <c r="E31" s="10"/>
      <c r="F31" s="10">
        <v>9</v>
      </c>
      <c r="G31" s="10">
        <v>9</v>
      </c>
      <c r="H31" s="10"/>
      <c r="I31" s="10"/>
      <c r="J31" s="10">
        <f>B31+D31+F31+H31</f>
        <v>9</v>
      </c>
      <c r="K31" s="10">
        <v>9</v>
      </c>
    </row>
    <row r="32" spans="1:13" x14ac:dyDescent="0.2">
      <c r="A32" s="7" t="s">
        <v>225</v>
      </c>
      <c r="B32" s="7">
        <f t="shared" ref="B32:K32" si="3">SUM(B29:B31)</f>
        <v>41</v>
      </c>
      <c r="C32" s="7">
        <f t="shared" si="3"/>
        <v>41</v>
      </c>
      <c r="D32" s="7">
        <f t="shared" si="3"/>
        <v>17</v>
      </c>
      <c r="E32" s="7">
        <f t="shared" si="3"/>
        <v>14</v>
      </c>
      <c r="F32" s="7">
        <v>9</v>
      </c>
      <c r="G32" s="7">
        <v>9</v>
      </c>
      <c r="H32" s="7">
        <f t="shared" si="3"/>
        <v>0</v>
      </c>
      <c r="I32" s="7"/>
      <c r="J32" s="7">
        <f t="shared" si="3"/>
        <v>67</v>
      </c>
      <c r="K32" s="7">
        <f t="shared" si="3"/>
        <v>64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9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&amp;C7. melléklet a 2/2017. (II. 16.)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L21"/>
  <sheetViews>
    <sheetView view="pageLayout" zoomScaleNormal="100" workbookViewId="0">
      <selection activeCell="B7" sqref="B7"/>
    </sheetView>
  </sheetViews>
  <sheetFormatPr defaultRowHeight="12.75" x14ac:dyDescent="0.2"/>
  <cols>
    <col min="1" max="1" width="4.28515625" customWidth="1"/>
    <col min="2" max="2" width="21.85546875" customWidth="1"/>
    <col min="3" max="3" width="15.28515625" customWidth="1"/>
    <col min="4" max="4" width="16.85546875" customWidth="1"/>
    <col min="5" max="5" width="17.28515625" customWidth="1"/>
    <col min="6" max="6" width="15.85546875" customWidth="1"/>
    <col min="7" max="7" width="0" hidden="1" customWidth="1"/>
    <col min="8" max="8" width="10.140625" hidden="1" customWidth="1"/>
    <col min="9" max="10" width="0" hidden="1" customWidth="1"/>
    <col min="11" max="11" width="11.140625" hidden="1" customWidth="1"/>
    <col min="12" max="12" width="16.42578125" customWidth="1"/>
  </cols>
  <sheetData>
    <row r="4" spans="1:12" x14ac:dyDescent="0.2">
      <c r="A4" s="25" t="s">
        <v>515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2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2" x14ac:dyDescent="0.2">
      <c r="B7" s="128"/>
      <c r="E7" s="302" t="s">
        <v>383</v>
      </c>
      <c r="F7" s="302"/>
      <c r="K7" s="2" t="s">
        <v>175</v>
      </c>
    </row>
    <row r="8" spans="1:12" ht="37.5" x14ac:dyDescent="0.2">
      <c r="A8" s="80" t="s">
        <v>176</v>
      </c>
      <c r="B8" s="59" t="s">
        <v>181</v>
      </c>
      <c r="C8" s="52" t="s">
        <v>182</v>
      </c>
      <c r="D8" s="81" t="s">
        <v>183</v>
      </c>
      <c r="E8" s="52" t="s">
        <v>184</v>
      </c>
      <c r="F8" s="76" t="s">
        <v>185</v>
      </c>
      <c r="G8" s="75" t="s">
        <v>186</v>
      </c>
      <c r="H8" s="75" t="s">
        <v>187</v>
      </c>
      <c r="I8" s="75" t="s">
        <v>188</v>
      </c>
      <c r="J8" s="75" t="s">
        <v>344</v>
      </c>
      <c r="K8" s="76" t="s">
        <v>189</v>
      </c>
    </row>
    <row r="9" spans="1:12" ht="18" customHeight="1" x14ac:dyDescent="0.2">
      <c r="A9" s="18">
        <v>1</v>
      </c>
      <c r="B9" s="10" t="s">
        <v>125</v>
      </c>
      <c r="C9" s="82">
        <v>35347000</v>
      </c>
      <c r="D9" s="9">
        <v>40337260</v>
      </c>
      <c r="E9" s="9">
        <v>25057692</v>
      </c>
      <c r="F9" s="4">
        <f>C9+D9+E9</f>
        <v>100741952</v>
      </c>
      <c r="G9" s="9">
        <v>44046</v>
      </c>
      <c r="H9" s="9">
        <v>11731</v>
      </c>
      <c r="I9" s="9">
        <v>34460</v>
      </c>
      <c r="J9" s="9"/>
      <c r="K9" s="4">
        <f>SUM(G9:J9)</f>
        <v>90237</v>
      </c>
    </row>
    <row r="10" spans="1:12" ht="18" customHeight="1" x14ac:dyDescent="0.2">
      <c r="A10" s="18">
        <v>2</v>
      </c>
      <c r="B10" s="10" t="s">
        <v>124</v>
      </c>
      <c r="C10" s="9">
        <v>254000</v>
      </c>
      <c r="D10" s="9">
        <v>59414307</v>
      </c>
      <c r="E10" s="9">
        <v>14027008</v>
      </c>
      <c r="F10" s="4">
        <f>C10+D10+E10</f>
        <v>73695315</v>
      </c>
      <c r="G10" s="9">
        <v>43137</v>
      </c>
      <c r="H10" s="9">
        <v>11773</v>
      </c>
      <c r="I10" s="9">
        <v>14200</v>
      </c>
      <c r="J10" s="9"/>
      <c r="K10" s="4">
        <f>SUM(G10:J10)</f>
        <v>69110</v>
      </c>
      <c r="L10" s="128"/>
    </row>
    <row r="11" spans="1:12" ht="18" customHeight="1" x14ac:dyDescent="0.2">
      <c r="A11" s="18">
        <v>3</v>
      </c>
      <c r="B11" s="116" t="s">
        <v>363</v>
      </c>
      <c r="C11" s="9">
        <v>445000</v>
      </c>
      <c r="D11" s="9">
        <v>4395840</v>
      </c>
      <c r="E11" s="9">
        <v>6499961</v>
      </c>
      <c r="F11" s="4">
        <f>C11+D11+E11</f>
        <v>11340801</v>
      </c>
      <c r="G11" s="9">
        <v>3607</v>
      </c>
      <c r="H11" s="9">
        <v>974</v>
      </c>
      <c r="I11" s="9">
        <v>2602</v>
      </c>
      <c r="J11" s="9"/>
      <c r="K11" s="4">
        <f>SUM(G11:J11)</f>
        <v>7183</v>
      </c>
    </row>
    <row r="12" spans="1:12" ht="18" customHeight="1" x14ac:dyDescent="0.2">
      <c r="A12" s="18">
        <v>4</v>
      </c>
      <c r="B12" s="10" t="s">
        <v>121</v>
      </c>
      <c r="C12" s="9">
        <v>0</v>
      </c>
      <c r="D12" s="9">
        <v>48410600</v>
      </c>
      <c r="E12" s="9">
        <v>13161004</v>
      </c>
      <c r="F12" s="4">
        <f>C12+D12+E12</f>
        <v>61571604</v>
      </c>
      <c r="G12" s="9">
        <v>50618</v>
      </c>
      <c r="H12" s="9">
        <v>13611</v>
      </c>
      <c r="I12" s="9">
        <v>12035</v>
      </c>
      <c r="J12" s="9">
        <v>347</v>
      </c>
      <c r="K12" s="4">
        <f>SUM(G12:J12)</f>
        <v>76611</v>
      </c>
    </row>
    <row r="13" spans="1:12" ht="18" customHeight="1" x14ac:dyDescent="0.2">
      <c r="A13" s="303" t="s">
        <v>190</v>
      </c>
      <c r="B13" s="285"/>
      <c r="C13" s="4">
        <f t="shared" ref="C13:E13" si="0">SUM(C9:C12)</f>
        <v>36046000</v>
      </c>
      <c r="D13" s="4">
        <f t="shared" si="0"/>
        <v>152558007</v>
      </c>
      <c r="E13" s="4">
        <f t="shared" si="0"/>
        <v>58745665</v>
      </c>
      <c r="F13" s="4">
        <f>C13+D13+E13</f>
        <v>247349672</v>
      </c>
      <c r="G13" s="4">
        <f>SUM(G9:G12)</f>
        <v>141408</v>
      </c>
      <c r="H13" s="4">
        <f>SUM(H9:H12)</f>
        <v>38089</v>
      </c>
      <c r="I13" s="4">
        <f>SUM(I9:I12)</f>
        <v>63297</v>
      </c>
      <c r="J13" s="4">
        <f>SUM(J9:J12)</f>
        <v>347</v>
      </c>
      <c r="K13" s="4">
        <f>SUM(G13:J13)</f>
        <v>243141</v>
      </c>
    </row>
    <row r="16" spans="1:12" ht="37.5" x14ac:dyDescent="0.2">
      <c r="A16" s="80" t="s">
        <v>176</v>
      </c>
      <c r="B16" s="59" t="s">
        <v>181</v>
      </c>
      <c r="C16" s="75" t="s">
        <v>186</v>
      </c>
      <c r="D16" s="129" t="s">
        <v>364</v>
      </c>
      <c r="E16" s="129" t="s">
        <v>188</v>
      </c>
      <c r="F16" s="130" t="s">
        <v>344</v>
      </c>
      <c r="L16" s="236" t="s">
        <v>189</v>
      </c>
    </row>
    <row r="17" spans="1:12" x14ac:dyDescent="0.2">
      <c r="A17" s="127">
        <v>1</v>
      </c>
      <c r="B17" s="10" t="s">
        <v>125</v>
      </c>
      <c r="C17" s="9">
        <v>53979571</v>
      </c>
      <c r="D17" s="9">
        <v>11882381</v>
      </c>
      <c r="E17" s="123">
        <v>34880000</v>
      </c>
      <c r="F17" s="10"/>
      <c r="L17" s="4">
        <f>C17+D17+E17</f>
        <v>100741952</v>
      </c>
    </row>
    <row r="18" spans="1:12" x14ac:dyDescent="0.2">
      <c r="A18" s="127">
        <v>2</v>
      </c>
      <c r="B18" s="10" t="s">
        <v>124</v>
      </c>
      <c r="C18" s="9">
        <v>47987787</v>
      </c>
      <c r="D18" s="9">
        <v>10907528</v>
      </c>
      <c r="E18" s="123">
        <v>14200000</v>
      </c>
      <c r="F18" s="10">
        <v>600000</v>
      </c>
      <c r="L18" s="4">
        <f>C18+D18+E18+F18</f>
        <v>73695315</v>
      </c>
    </row>
    <row r="19" spans="1:12" x14ac:dyDescent="0.2">
      <c r="A19" s="127">
        <v>3</v>
      </c>
      <c r="B19" s="10" t="s">
        <v>363</v>
      </c>
      <c r="C19" s="9">
        <v>4271500</v>
      </c>
      <c r="D19" s="9">
        <v>977301</v>
      </c>
      <c r="E19" s="123">
        <v>3912000</v>
      </c>
      <c r="F19" s="10">
        <v>2180000</v>
      </c>
      <c r="L19" s="4">
        <f>C19+D19+E19+F19</f>
        <v>11340801</v>
      </c>
    </row>
    <row r="20" spans="1:12" x14ac:dyDescent="0.2">
      <c r="A20" s="127">
        <v>4</v>
      </c>
      <c r="B20" s="10" t="s">
        <v>121</v>
      </c>
      <c r="C20" s="9">
        <v>41230856</v>
      </c>
      <c r="D20" s="9">
        <v>9340748</v>
      </c>
      <c r="E20" s="123">
        <v>11000000</v>
      </c>
      <c r="F20" s="10"/>
      <c r="L20" s="4">
        <f>C20+D20+E20</f>
        <v>61571604</v>
      </c>
    </row>
    <row r="21" spans="1:12" x14ac:dyDescent="0.2">
      <c r="A21" s="303" t="s">
        <v>190</v>
      </c>
      <c r="B21" s="285"/>
      <c r="C21" s="4">
        <f t="shared" ref="C21:F21" si="1">SUM(C17:C20)</f>
        <v>147469714</v>
      </c>
      <c r="D21" s="4">
        <f t="shared" si="1"/>
        <v>33107958</v>
      </c>
      <c r="E21" s="4">
        <f t="shared" si="1"/>
        <v>63992000</v>
      </c>
      <c r="F21" s="7">
        <f t="shared" si="1"/>
        <v>2780000</v>
      </c>
      <c r="L21" s="4">
        <f>C21+D21+E21+F21</f>
        <v>247349672</v>
      </c>
    </row>
  </sheetData>
  <mergeCells count="3">
    <mergeCell ref="A13:B13"/>
    <mergeCell ref="A21:B21"/>
    <mergeCell ref="E7:F7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&amp;C8. melléklet a 2/2017. (II. 16.)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0"/>
  <sheetViews>
    <sheetView view="pageLayout" zoomScaleNormal="100" workbookViewId="0">
      <selection activeCell="A3" sqref="A3"/>
    </sheetView>
  </sheetViews>
  <sheetFormatPr defaultRowHeight="12.75" x14ac:dyDescent="0.2"/>
  <cols>
    <col min="1" max="1" width="31.28515625" customWidth="1"/>
    <col min="2" max="2" width="13" customWidth="1"/>
    <col min="3" max="3" width="15.42578125" customWidth="1"/>
    <col min="4" max="4" width="13.28515625" customWidth="1"/>
  </cols>
  <sheetData>
    <row r="1" spans="1:4" ht="15.75" x14ac:dyDescent="0.25">
      <c r="A1" s="125" t="s">
        <v>382</v>
      </c>
      <c r="B1" s="125"/>
      <c r="C1" s="125"/>
      <c r="D1" s="125"/>
    </row>
    <row r="2" spans="1:4" x14ac:dyDescent="0.2">
      <c r="B2" s="237" t="s">
        <v>516</v>
      </c>
    </row>
    <row r="3" spans="1:4" x14ac:dyDescent="0.2">
      <c r="A3" s="128"/>
      <c r="D3" s="2" t="s">
        <v>383</v>
      </c>
    </row>
    <row r="4" spans="1:4" x14ac:dyDescent="0.2">
      <c r="A4" s="136" t="s">
        <v>2</v>
      </c>
      <c r="B4" s="136" t="s">
        <v>384</v>
      </c>
      <c r="C4" s="136" t="s">
        <v>385</v>
      </c>
      <c r="D4" s="136" t="s">
        <v>386</v>
      </c>
    </row>
    <row r="5" spans="1:4" x14ac:dyDescent="0.2">
      <c r="A5" s="7" t="s">
        <v>387</v>
      </c>
      <c r="B5" s="9">
        <v>483</v>
      </c>
      <c r="C5" s="9">
        <v>3500</v>
      </c>
      <c r="D5" s="9">
        <f>B5*C5</f>
        <v>1690500</v>
      </c>
    </row>
    <row r="6" spans="1:4" x14ac:dyDescent="0.2">
      <c r="A6" s="7" t="s">
        <v>388</v>
      </c>
      <c r="B6" s="9">
        <v>37</v>
      </c>
      <c r="C6" s="9">
        <v>7000</v>
      </c>
      <c r="D6" s="9">
        <f>B6*C6</f>
        <v>259000</v>
      </c>
    </row>
    <row r="7" spans="1:4" x14ac:dyDescent="0.2">
      <c r="A7" s="7" t="s">
        <v>195</v>
      </c>
      <c r="B7" s="9"/>
      <c r="C7" s="9"/>
      <c r="D7" s="9"/>
    </row>
    <row r="8" spans="1:4" ht="41.25" customHeight="1" x14ac:dyDescent="0.2">
      <c r="A8" s="121" t="s">
        <v>479</v>
      </c>
      <c r="B8" s="9"/>
      <c r="C8" s="9"/>
      <c r="D8" s="9">
        <v>150000</v>
      </c>
    </row>
    <row r="9" spans="1:4" ht="41.25" customHeight="1" x14ac:dyDescent="0.2">
      <c r="A9" s="121" t="s">
        <v>484</v>
      </c>
      <c r="B9" s="9"/>
      <c r="C9" s="9"/>
      <c r="D9" s="9">
        <v>48000</v>
      </c>
    </row>
    <row r="10" spans="1:4" ht="41.25" customHeight="1" x14ac:dyDescent="0.2">
      <c r="A10" s="121" t="s">
        <v>525</v>
      </c>
      <c r="B10" s="9"/>
      <c r="C10" s="9"/>
      <c r="D10" s="9">
        <v>180000</v>
      </c>
    </row>
    <row r="11" spans="1:4" ht="41.25" customHeight="1" x14ac:dyDescent="0.2">
      <c r="A11" s="121" t="s">
        <v>485</v>
      </c>
      <c r="B11" s="9"/>
      <c r="C11" s="9"/>
      <c r="D11" s="9">
        <v>376560</v>
      </c>
    </row>
    <row r="12" spans="1:4" x14ac:dyDescent="0.2">
      <c r="A12" s="7" t="s">
        <v>389</v>
      </c>
      <c r="B12" s="9"/>
      <c r="C12" s="9"/>
      <c r="D12" s="9"/>
    </row>
    <row r="13" spans="1:4" x14ac:dyDescent="0.2">
      <c r="A13" s="31" t="s">
        <v>390</v>
      </c>
      <c r="B13" s="9"/>
      <c r="C13" s="9"/>
      <c r="D13" s="9">
        <v>533480</v>
      </c>
    </row>
    <row r="14" spans="1:4" x14ac:dyDescent="0.2">
      <c r="A14" s="31" t="s">
        <v>391</v>
      </c>
      <c r="B14" s="9"/>
      <c r="C14" s="9"/>
      <c r="D14" s="9">
        <v>1132650</v>
      </c>
    </row>
    <row r="15" spans="1:4" x14ac:dyDescent="0.2">
      <c r="A15" s="31" t="s">
        <v>480</v>
      </c>
      <c r="B15" s="9"/>
      <c r="C15" s="9"/>
      <c r="D15" s="9">
        <v>29015</v>
      </c>
    </row>
    <row r="16" spans="1:4" x14ac:dyDescent="0.2">
      <c r="A16" s="139" t="s">
        <v>120</v>
      </c>
      <c r="B16" s="4"/>
      <c r="C16" s="4"/>
      <c r="D16" s="4">
        <f>SUM(D5:D15)</f>
        <v>4399205</v>
      </c>
    </row>
    <row r="17" spans="1:4" x14ac:dyDescent="0.2">
      <c r="A17" s="32"/>
      <c r="B17" s="6"/>
      <c r="C17" s="6"/>
      <c r="D17" s="6"/>
    </row>
    <row r="18" spans="1:4" x14ac:dyDescent="0.2">
      <c r="A18" s="32"/>
      <c r="B18" s="6"/>
      <c r="C18" s="6"/>
      <c r="D18" s="6"/>
    </row>
    <row r="19" spans="1:4" x14ac:dyDescent="0.2">
      <c r="A19" s="32"/>
      <c r="B19" s="6"/>
      <c r="C19" s="6"/>
      <c r="D19" s="6"/>
    </row>
    <row r="20" spans="1:4" x14ac:dyDescent="0.2">
      <c r="A20" s="32"/>
      <c r="B20" s="6"/>
      <c r="C20" s="6"/>
      <c r="D20" s="6"/>
    </row>
  </sheetData>
  <pageMargins left="0.7" right="0.7" top="0.75" bottom="0.75" header="0.3" footer="0.3"/>
  <pageSetup paperSize="9" orientation="portrait" r:id="rId1"/>
  <headerFooter>
    <oddHeader>&amp;C9.melléklet a 2/2017. (II. 16.)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2"/>
  <sheetViews>
    <sheetView view="pageLayout" topLeftCell="K1" zoomScaleNormal="100" workbookViewId="0">
      <selection activeCell="F19" sqref="F19"/>
    </sheetView>
  </sheetViews>
  <sheetFormatPr defaultRowHeight="12.75" x14ac:dyDescent="0.2"/>
  <cols>
    <col min="1" max="1" width="20.42578125" customWidth="1"/>
    <col min="2" max="2" width="7.7109375" customWidth="1"/>
    <col min="3" max="3" width="8" customWidth="1"/>
    <col min="4" max="4" width="11" customWidth="1"/>
    <col min="5" max="7" width="10.85546875" customWidth="1"/>
    <col min="8" max="8" width="7.5703125" customWidth="1"/>
    <col min="9" max="9" width="8.140625" customWidth="1"/>
    <col min="10" max="10" width="7.7109375" customWidth="1"/>
    <col min="11" max="11" width="7.28515625" customWidth="1"/>
    <col min="12" max="12" width="11.5703125" customWidth="1"/>
    <col min="13" max="13" width="1.5703125" hidden="1" customWidth="1"/>
    <col min="14" max="14" width="1.42578125" hidden="1" customWidth="1"/>
    <col min="15" max="15" width="10.85546875" customWidth="1"/>
    <col min="16" max="16" width="5.42578125" customWidth="1"/>
    <col min="17" max="17" width="20" customWidth="1"/>
    <col min="18" max="18" width="6.5703125" customWidth="1"/>
    <col min="19" max="19" width="7.28515625" customWidth="1"/>
    <col min="20" max="20" width="8.42578125" customWidth="1"/>
    <col min="21" max="21" width="9.140625" customWidth="1"/>
    <col min="22" max="22" width="7.5703125" customWidth="1"/>
    <col min="23" max="25" width="8.140625" customWidth="1"/>
    <col min="26" max="26" width="7.7109375" customWidth="1"/>
    <col min="27" max="27" width="8.42578125" customWidth="1"/>
    <col min="28" max="28" width="5.42578125" hidden="1" customWidth="1"/>
    <col min="29" max="29" width="1.7109375" hidden="1" customWidth="1"/>
    <col min="30" max="30" width="11.42578125" customWidth="1"/>
    <col min="31" max="31" width="14.5703125" customWidth="1"/>
    <col min="32" max="32" width="36.85546875" customWidth="1"/>
    <col min="33" max="34" width="16.7109375" customWidth="1"/>
  </cols>
  <sheetData>
    <row r="1" spans="1:34" x14ac:dyDescent="0.2">
      <c r="A1" s="277" t="s">
        <v>548</v>
      </c>
      <c r="B1" s="278"/>
      <c r="C1" s="278"/>
      <c r="D1" s="278"/>
      <c r="E1" s="278"/>
      <c r="F1" s="278"/>
      <c r="G1" s="278"/>
      <c r="H1" s="278"/>
      <c r="I1" s="278"/>
      <c r="J1" s="278"/>
      <c r="K1" s="279"/>
      <c r="L1" s="279"/>
      <c r="Q1" s="277" t="s">
        <v>549</v>
      </c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</row>
    <row r="2" spans="1:34" x14ac:dyDescent="0.2">
      <c r="A2" s="25" t="s">
        <v>122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2"/>
      <c r="N2" s="193"/>
      <c r="O2" s="193"/>
      <c r="P2" s="193"/>
      <c r="Q2" s="277" t="s">
        <v>122</v>
      </c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95"/>
      <c r="AG2" s="212"/>
      <c r="AH2" s="212"/>
    </row>
    <row r="3" spans="1:34" ht="8.25" customHeight="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AF3" s="50"/>
      <c r="AG3" s="50"/>
      <c r="AH3" s="50"/>
    </row>
    <row r="4" spans="1:34" ht="12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383</v>
      </c>
      <c r="Q4" t="s">
        <v>522</v>
      </c>
      <c r="AE4" s="2" t="s">
        <v>383</v>
      </c>
      <c r="AF4" s="50"/>
      <c r="AG4" s="50"/>
      <c r="AH4" s="96"/>
    </row>
    <row r="5" spans="1:34" ht="41.25" customHeight="1" x14ac:dyDescent="0.2">
      <c r="A5" s="273" t="s">
        <v>227</v>
      </c>
      <c r="B5" s="275" t="s">
        <v>266</v>
      </c>
      <c r="C5" s="276"/>
      <c r="D5" s="275" t="s">
        <v>267</v>
      </c>
      <c r="E5" s="276"/>
      <c r="F5" s="286" t="s">
        <v>268</v>
      </c>
      <c r="G5" s="286"/>
      <c r="H5" s="286" t="s">
        <v>269</v>
      </c>
      <c r="I5" s="286"/>
      <c r="J5" s="269" t="s">
        <v>270</v>
      </c>
      <c r="K5" s="270"/>
      <c r="L5" s="282" t="s">
        <v>271</v>
      </c>
      <c r="M5" s="283"/>
      <c r="N5" s="284"/>
      <c r="O5" s="285"/>
      <c r="Q5" s="273" t="s">
        <v>227</v>
      </c>
      <c r="R5" s="275" t="s">
        <v>272</v>
      </c>
      <c r="S5" s="276"/>
      <c r="T5" s="271" t="s">
        <v>333</v>
      </c>
      <c r="U5" s="272"/>
      <c r="V5" s="269" t="s">
        <v>273</v>
      </c>
      <c r="W5" s="270"/>
      <c r="X5" s="269" t="s">
        <v>539</v>
      </c>
      <c r="Y5" s="270"/>
      <c r="Z5" s="269" t="s">
        <v>346</v>
      </c>
      <c r="AA5" s="270"/>
      <c r="AB5" s="267" t="s">
        <v>274</v>
      </c>
      <c r="AC5" s="268"/>
      <c r="AD5" s="280" t="s">
        <v>275</v>
      </c>
      <c r="AE5" s="281"/>
      <c r="AF5" s="97"/>
      <c r="AG5" s="201"/>
      <c r="AH5" s="201"/>
    </row>
    <row r="6" spans="1:34" ht="25.5" customHeight="1" x14ac:dyDescent="0.2">
      <c r="A6" s="274"/>
      <c r="B6" s="87" t="s">
        <v>4</v>
      </c>
      <c r="C6" s="10" t="s">
        <v>526</v>
      </c>
      <c r="D6" s="87" t="s">
        <v>4</v>
      </c>
      <c r="E6" s="10" t="s">
        <v>526</v>
      </c>
      <c r="F6" s="87" t="s">
        <v>4</v>
      </c>
      <c r="G6" s="87" t="s">
        <v>37</v>
      </c>
      <c r="H6" s="87" t="s">
        <v>4</v>
      </c>
      <c r="I6" s="87" t="s">
        <v>37</v>
      </c>
      <c r="J6" s="87" t="s">
        <v>4</v>
      </c>
      <c r="K6" s="87" t="s">
        <v>37</v>
      </c>
      <c r="L6" s="87" t="s">
        <v>4</v>
      </c>
      <c r="M6" s="197"/>
      <c r="N6" s="10" t="s">
        <v>4</v>
      </c>
      <c r="O6" s="87" t="s">
        <v>37</v>
      </c>
      <c r="Q6" s="274"/>
      <c r="R6" s="87" t="s">
        <v>4</v>
      </c>
      <c r="S6" s="87" t="s">
        <v>491</v>
      </c>
      <c r="T6" s="87" t="s">
        <v>4</v>
      </c>
      <c r="U6" s="87" t="s">
        <v>37</v>
      </c>
      <c r="V6" s="87" t="s">
        <v>4</v>
      </c>
      <c r="W6" s="87" t="s">
        <v>491</v>
      </c>
      <c r="X6" s="87" t="s">
        <v>4</v>
      </c>
      <c r="Y6" s="87" t="s">
        <v>37</v>
      </c>
      <c r="Z6" s="87" t="s">
        <v>4</v>
      </c>
      <c r="AA6" s="87" t="s">
        <v>37</v>
      </c>
      <c r="AB6" s="87" t="s">
        <v>4</v>
      </c>
      <c r="AC6" s="87" t="s">
        <v>490</v>
      </c>
      <c r="AD6" s="107" t="s">
        <v>4</v>
      </c>
      <c r="AE6" s="107" t="s">
        <v>37</v>
      </c>
      <c r="AF6" s="97"/>
      <c r="AG6" s="98"/>
      <c r="AH6" s="98"/>
    </row>
    <row r="7" spans="1:34" ht="24.95" customHeight="1" x14ac:dyDescent="0.2">
      <c r="A7" s="88" t="s">
        <v>232</v>
      </c>
      <c r="B7" s="9"/>
      <c r="C7" s="9"/>
      <c r="D7" s="9"/>
      <c r="E7" s="9"/>
      <c r="F7" s="9">
        <v>1900000</v>
      </c>
      <c r="G7" s="9">
        <v>10981734</v>
      </c>
      <c r="H7" s="9"/>
      <c r="I7" s="9"/>
      <c r="J7" s="9"/>
      <c r="K7" s="9"/>
      <c r="L7" s="9"/>
      <c r="M7" s="88" t="s">
        <v>232</v>
      </c>
      <c r="N7" s="9"/>
      <c r="O7" s="9"/>
      <c r="Q7" s="88" t="s">
        <v>232</v>
      </c>
      <c r="R7" s="9"/>
      <c r="S7" s="9"/>
      <c r="T7" s="9"/>
      <c r="U7" s="9"/>
      <c r="V7" s="175">
        <v>5000000</v>
      </c>
      <c r="W7" s="175">
        <v>5000000</v>
      </c>
      <c r="X7" s="175"/>
      <c r="Y7" s="175"/>
      <c r="Z7" s="175">
        <v>7000000</v>
      </c>
      <c r="AA7" s="175">
        <v>7000000</v>
      </c>
      <c r="AB7" s="9"/>
      <c r="AC7" s="53"/>
      <c r="AD7" s="54">
        <f>SUM(B7+D7+F7+H7+J7+L7+R7+T7+V7+Z7+AB7)</f>
        <v>13900000</v>
      </c>
      <c r="AE7" s="55">
        <f t="shared" ref="AE7:AE12" si="0">SUM(C7+E7+G7+I7+K7+O7+S7+U7+W7+AA7+AC7)</f>
        <v>22981734</v>
      </c>
      <c r="AF7" s="99"/>
      <c r="AG7" s="100"/>
      <c r="AH7" s="100"/>
    </row>
    <row r="8" spans="1:34" ht="22.5" customHeight="1" x14ac:dyDescent="0.2">
      <c r="A8" s="88" t="s">
        <v>233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88" t="s">
        <v>233</v>
      </c>
      <c r="N8" s="9"/>
      <c r="O8" s="9"/>
      <c r="Q8" s="88" t="s">
        <v>233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53"/>
      <c r="AD8" s="54">
        <f>SUM(B8+D8+F8+H8+J8+L8+R8+T8+V8+Z8+AB8)</f>
        <v>0</v>
      </c>
      <c r="AE8" s="55">
        <f t="shared" si="0"/>
        <v>0</v>
      </c>
      <c r="AF8" s="99"/>
      <c r="AG8" s="100"/>
      <c r="AH8" s="100"/>
    </row>
    <row r="9" spans="1:34" ht="22.5" customHeight="1" x14ac:dyDescent="0.2">
      <c r="A9" s="88" t="s">
        <v>234</v>
      </c>
      <c r="B9" s="9">
        <v>170100</v>
      </c>
      <c r="C9" s="9">
        <v>170100</v>
      </c>
      <c r="D9" s="9">
        <v>3589650</v>
      </c>
      <c r="E9" s="9">
        <v>3589650</v>
      </c>
      <c r="F9" s="9">
        <v>513000</v>
      </c>
      <c r="G9" s="9">
        <v>513000</v>
      </c>
      <c r="H9" s="9"/>
      <c r="I9" s="9"/>
      <c r="J9" s="9"/>
      <c r="K9" s="9"/>
      <c r="L9" s="9"/>
      <c r="M9" s="88" t="s">
        <v>234</v>
      </c>
      <c r="N9" s="9"/>
      <c r="O9" s="9"/>
      <c r="Q9" s="88" t="s">
        <v>234</v>
      </c>
      <c r="R9" s="9"/>
      <c r="S9" s="9"/>
      <c r="T9" s="9"/>
      <c r="U9" s="9"/>
      <c r="V9" s="175">
        <v>1350000</v>
      </c>
      <c r="W9" s="175">
        <v>1350000</v>
      </c>
      <c r="X9" s="175"/>
      <c r="Y9" s="175"/>
      <c r="Z9" s="175">
        <v>1134000</v>
      </c>
      <c r="AA9" s="175">
        <v>1134000</v>
      </c>
      <c r="AB9" s="9"/>
      <c r="AC9" s="53"/>
      <c r="AD9" s="54">
        <f>SUM(B9+D9+F9+H9+J9+L9+R9+T9+V9+Z9+AB9)</f>
        <v>6756750</v>
      </c>
      <c r="AE9" s="55">
        <f t="shared" si="0"/>
        <v>6756750</v>
      </c>
      <c r="AF9" s="99"/>
      <c r="AG9" s="100"/>
      <c r="AH9" s="100"/>
    </row>
    <row r="10" spans="1:34" ht="21.95" customHeight="1" x14ac:dyDescent="0.2">
      <c r="A10" s="88" t="s">
        <v>195</v>
      </c>
      <c r="B10" s="9">
        <v>630000</v>
      </c>
      <c r="C10" s="9">
        <v>630000</v>
      </c>
      <c r="D10" s="9">
        <v>13295000</v>
      </c>
      <c r="E10" s="9">
        <v>13295000</v>
      </c>
      <c r="F10" s="9"/>
      <c r="G10" s="9"/>
      <c r="H10" s="9"/>
      <c r="I10" s="9"/>
      <c r="J10" s="9"/>
      <c r="K10" s="9"/>
      <c r="L10" s="9"/>
      <c r="M10" s="88" t="s">
        <v>276</v>
      </c>
      <c r="N10" s="9"/>
      <c r="O10" s="9"/>
      <c r="Q10" s="88" t="s">
        <v>235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53"/>
      <c r="AD10" s="54">
        <f>SUM(B10+D10+F10+H10+J10+L10+R10+T10+V10+Z10+AB10)</f>
        <v>13925000</v>
      </c>
      <c r="AE10" s="55">
        <f t="shared" si="0"/>
        <v>13925000</v>
      </c>
      <c r="AF10" s="99"/>
      <c r="AG10" s="100"/>
      <c r="AH10" s="100"/>
    </row>
    <row r="11" spans="1:34" ht="22.5" customHeight="1" x14ac:dyDescent="0.2">
      <c r="A11" s="88" t="s">
        <v>277</v>
      </c>
      <c r="B11" s="9"/>
      <c r="C11" s="9"/>
      <c r="D11" s="9"/>
      <c r="E11" s="9"/>
      <c r="F11" s="9">
        <v>2200000</v>
      </c>
      <c r="G11" s="9">
        <v>2200000</v>
      </c>
      <c r="H11" s="9"/>
      <c r="I11" s="9"/>
      <c r="J11" s="9"/>
      <c r="K11" s="9"/>
      <c r="L11" s="9">
        <v>245888418</v>
      </c>
      <c r="M11" s="9">
        <f>232175+1380</f>
        <v>233555</v>
      </c>
      <c r="N11" s="9">
        <f>232175+1380</f>
        <v>233555</v>
      </c>
      <c r="O11" s="9">
        <v>264936940</v>
      </c>
      <c r="Q11" s="88" t="s">
        <v>278</v>
      </c>
      <c r="R11" s="175">
        <v>165600</v>
      </c>
      <c r="S11" s="175">
        <v>165600</v>
      </c>
      <c r="T11" s="175">
        <v>21985300</v>
      </c>
      <c r="U11" s="175">
        <v>21985300</v>
      </c>
      <c r="V11" s="9"/>
      <c r="W11" s="9"/>
      <c r="X11" s="9"/>
      <c r="Y11" s="175"/>
      <c r="Z11" s="9"/>
      <c r="AA11" s="175">
        <v>10842295</v>
      </c>
      <c r="AB11" s="9"/>
      <c r="AC11" s="53"/>
      <c r="AD11" s="54">
        <f>SUM(B11+D11+F11+H11+J11+L11+R11+T11+V11+Z11+AB11)</f>
        <v>270239318</v>
      </c>
      <c r="AE11" s="55">
        <f>SUM(C11+E11+G11+I11+K11+O11+S11+U11+W11+AA11+AC11+Y11)</f>
        <v>300130135</v>
      </c>
      <c r="AF11" s="99"/>
      <c r="AG11" s="100"/>
      <c r="AH11" s="100"/>
    </row>
    <row r="12" spans="1:34" ht="22.5" customHeight="1" x14ac:dyDescent="0.2">
      <c r="A12" s="88" t="s">
        <v>279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8" t="s">
        <v>280</v>
      </c>
      <c r="N12" s="9"/>
      <c r="O12" s="9"/>
      <c r="Q12" s="88" t="s">
        <v>281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53"/>
      <c r="AD12" s="54">
        <f>SUM(B12+D12+F12+H12+J12+L12+T12+V12+Z12+AB12)</f>
        <v>0</v>
      </c>
      <c r="AE12" s="55">
        <f t="shared" si="0"/>
        <v>0</v>
      </c>
      <c r="AF12" s="99"/>
      <c r="AG12" s="100"/>
      <c r="AH12" s="100"/>
    </row>
    <row r="13" spans="1:34" ht="24.95" customHeight="1" x14ac:dyDescent="0.2">
      <c r="A13" s="88" t="s">
        <v>238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>
        <v>70000000</v>
      </c>
      <c r="M13" s="9">
        <v>50400</v>
      </c>
      <c r="N13" s="9">
        <v>50400</v>
      </c>
      <c r="O13" s="9">
        <v>70000000</v>
      </c>
      <c r="Q13" s="88" t="s">
        <v>238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53"/>
      <c r="AD13" s="54">
        <f>SUM(B13+D13+F13+H13+J13+L13+R13+T13+V13+Z13+AB13)</f>
        <v>70000000</v>
      </c>
      <c r="AE13" s="55">
        <f>SUM(C13+E13+G13+I13+K13+S13+U13+W13+AA13+AC13+O13)</f>
        <v>70000000</v>
      </c>
      <c r="AF13" s="99"/>
      <c r="AG13" s="100"/>
      <c r="AH13" s="100"/>
    </row>
    <row r="14" spans="1:34" ht="24.95" customHeight="1" x14ac:dyDescent="0.2">
      <c r="A14" s="89" t="s">
        <v>239</v>
      </c>
      <c r="B14" s="4">
        <f>SUM(B7:B13)</f>
        <v>800100</v>
      </c>
      <c r="C14" s="4">
        <f t="shared" ref="C14" si="1">SUM(C7:C13)</f>
        <v>800100</v>
      </c>
      <c r="D14" s="4">
        <f>SUM(D7:D13)</f>
        <v>16884650</v>
      </c>
      <c r="E14" s="4">
        <f t="shared" ref="E14" si="2">SUM(E7:E13)</f>
        <v>16884650</v>
      </c>
      <c r="F14" s="4">
        <f>SUM(F7:F13)</f>
        <v>4613000</v>
      </c>
      <c r="G14" s="4">
        <f t="shared" ref="G14" si="3">SUM(G7:G13)</f>
        <v>13694734</v>
      </c>
      <c r="H14" s="4">
        <f>SUM(H7:H13)</f>
        <v>0</v>
      </c>
      <c r="I14" s="4"/>
      <c r="J14" s="4">
        <f>SUM(J7:J13)</f>
        <v>0</v>
      </c>
      <c r="K14" s="4"/>
      <c r="L14" s="4">
        <f>SUM(L7:L13)</f>
        <v>315888418</v>
      </c>
      <c r="M14" s="89" t="s">
        <v>239</v>
      </c>
      <c r="N14" s="4">
        <f>SUM(N7:N13)</f>
        <v>283955</v>
      </c>
      <c r="O14" s="4">
        <v>334936940</v>
      </c>
      <c r="Q14" s="89" t="s">
        <v>239</v>
      </c>
      <c r="R14" s="94">
        <f>SUM(R7:R13)</f>
        <v>165600</v>
      </c>
      <c r="S14" s="94">
        <v>165600</v>
      </c>
      <c r="T14" s="94">
        <f>SUM(T7:T13)</f>
        <v>21985300</v>
      </c>
      <c r="U14" s="94">
        <v>21985300</v>
      </c>
      <c r="V14" s="94">
        <f>SUM(V7:V13)</f>
        <v>6350000</v>
      </c>
      <c r="W14" s="94">
        <v>6350000</v>
      </c>
      <c r="X14" s="94"/>
      <c r="Y14" s="94">
        <v>2860500</v>
      </c>
      <c r="Z14" s="94">
        <f>SUM(Z7:Z13)</f>
        <v>8134000</v>
      </c>
      <c r="AA14" s="94">
        <v>18976295</v>
      </c>
      <c r="AB14" s="4">
        <f>SUM(AB7:AB13)</f>
        <v>0</v>
      </c>
      <c r="AC14" s="64"/>
      <c r="AD14" s="54">
        <f>SUM(AD7:AD13)</f>
        <v>374821068</v>
      </c>
      <c r="AE14" s="55">
        <f>SUM(AE7:AE13)</f>
        <v>413793619</v>
      </c>
      <c r="AF14" s="101"/>
      <c r="AG14" s="100"/>
      <c r="AH14" s="100"/>
    </row>
    <row r="15" spans="1:34" ht="24.95" customHeight="1" x14ac:dyDescent="0.2">
      <c r="A15" s="88" t="s">
        <v>240</v>
      </c>
      <c r="B15" s="9"/>
      <c r="C15" s="9"/>
      <c r="D15" s="9"/>
      <c r="E15" s="9"/>
      <c r="F15" s="9">
        <v>5000000</v>
      </c>
      <c r="G15" s="9">
        <v>5000000</v>
      </c>
      <c r="H15" s="9"/>
      <c r="I15" s="9"/>
      <c r="J15" s="9"/>
      <c r="K15" s="9"/>
      <c r="L15" s="9"/>
      <c r="M15" s="88" t="s">
        <v>282</v>
      </c>
      <c r="N15" s="9"/>
      <c r="O15" s="9"/>
      <c r="Q15" s="88" t="s">
        <v>240</v>
      </c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53"/>
      <c r="AD15" s="54">
        <f>SUM(B15+D15+F15+H15+J15+L15+R15+T15+V15+Z15+AB15)</f>
        <v>5000000</v>
      </c>
      <c r="AE15" s="55">
        <f>SUM(C15+E15+G15+I15+K15+O15+S15+U15+W15+AA15+AC15)</f>
        <v>5000000</v>
      </c>
      <c r="AF15" s="99"/>
      <c r="AG15" s="100"/>
      <c r="AH15" s="100"/>
    </row>
    <row r="16" spans="1:34" ht="24.95" customHeight="1" x14ac:dyDescent="0.2">
      <c r="A16" s="88" t="s">
        <v>283</v>
      </c>
      <c r="B16" s="9"/>
      <c r="C16" s="9"/>
      <c r="D16" s="9"/>
      <c r="E16" s="9"/>
      <c r="F16" s="9">
        <v>2000000</v>
      </c>
      <c r="G16" s="9">
        <v>2000000</v>
      </c>
      <c r="H16" s="9">
        <v>389000</v>
      </c>
      <c r="I16" s="9">
        <v>389000</v>
      </c>
      <c r="J16" s="9">
        <v>887000</v>
      </c>
      <c r="K16" s="9">
        <v>887000</v>
      </c>
      <c r="L16" s="9"/>
      <c r="M16" s="88" t="s">
        <v>284</v>
      </c>
      <c r="N16" s="9"/>
      <c r="O16" s="9"/>
      <c r="Q16" s="88" t="s">
        <v>283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53"/>
      <c r="AD16" s="54">
        <f>SUM(B16+D16+F16+H16+J16+L16+R16+T16+V16+Z16+AB16)</f>
        <v>3276000</v>
      </c>
      <c r="AE16" s="55">
        <f>SUM(C16+E16+G16+I16+K16+O16+S16+U16+W16+AA16+AC16)</f>
        <v>3276000</v>
      </c>
      <c r="AF16" s="99"/>
      <c r="AG16" s="100"/>
      <c r="AH16" s="100"/>
    </row>
    <row r="17" spans="1:34" ht="24.95" customHeight="1" x14ac:dyDescent="0.2">
      <c r="A17" s="90" t="s">
        <v>285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17600152</v>
      </c>
      <c r="M17" s="9">
        <v>13199</v>
      </c>
      <c r="N17" s="9">
        <v>13199</v>
      </c>
      <c r="O17" s="9">
        <v>256797532</v>
      </c>
      <c r="Q17" s="88" t="s">
        <v>264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53"/>
      <c r="AD17" s="54">
        <f>SUM(B17+F17+D17+H17+J17+L17+R17+T17+V17+Z17+AB17)</f>
        <v>17600152</v>
      </c>
      <c r="AE17" s="55">
        <f>SUM(C17+E17+G17+I17+K17+O17+S17+U17+W17+AA17+AC17)</f>
        <v>256797532</v>
      </c>
      <c r="AF17" s="99"/>
      <c r="AG17" s="100"/>
      <c r="AH17" s="100"/>
    </row>
    <row r="18" spans="1:34" ht="24.95" customHeight="1" x14ac:dyDescent="0.2">
      <c r="A18" s="88" t="s">
        <v>243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88" t="s">
        <v>286</v>
      </c>
      <c r="N18" s="9"/>
      <c r="O18" s="9"/>
      <c r="Q18" s="88" t="s">
        <v>265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53"/>
      <c r="AD18" s="54">
        <f>SUM(B18+D18+F18+H18+J18+L18+R18+T18+V18+Z18+AB18)</f>
        <v>0</v>
      </c>
      <c r="AE18" s="55">
        <f>SUM(C18+E18+G18+I18+K18+O18+S18+U18+W18+AA18+AC18)</f>
        <v>0</v>
      </c>
      <c r="AF18" s="102"/>
      <c r="AG18" s="100"/>
      <c r="AH18" s="100"/>
    </row>
    <row r="19" spans="1:34" ht="13.5" thickBot="1" x14ac:dyDescent="0.25">
      <c r="A19" s="211" t="s">
        <v>244</v>
      </c>
      <c r="B19" s="4">
        <f>SUM(B14:B18)</f>
        <v>800100</v>
      </c>
      <c r="C19" s="4">
        <v>800100</v>
      </c>
      <c r="D19" s="4">
        <f>SUM(D14:D18)</f>
        <v>16884650</v>
      </c>
      <c r="E19" s="4">
        <v>16884650</v>
      </c>
      <c r="F19" s="4">
        <f>SUM(F14:F18)</f>
        <v>11613000</v>
      </c>
      <c r="G19" s="4">
        <v>20694734</v>
      </c>
      <c r="H19" s="4">
        <f>SUM(H14:H18)</f>
        <v>389000</v>
      </c>
      <c r="I19" s="4">
        <v>389000</v>
      </c>
      <c r="J19" s="4">
        <f>SUM(J14:J18)</f>
        <v>887000</v>
      </c>
      <c r="K19" s="4">
        <v>887000</v>
      </c>
      <c r="L19" s="4">
        <f>SUM(L14:L18)</f>
        <v>333488570</v>
      </c>
      <c r="M19" s="4">
        <f>SUM(M14:M18)</f>
        <v>13199</v>
      </c>
      <c r="N19" s="4">
        <f>SUM(N14:N18)</f>
        <v>297154</v>
      </c>
      <c r="O19" s="4">
        <v>591734472</v>
      </c>
      <c r="Q19" s="22" t="s">
        <v>244</v>
      </c>
      <c r="R19" s="94">
        <f>SUM(R14:R18)</f>
        <v>165600</v>
      </c>
      <c r="S19" s="94">
        <v>165600</v>
      </c>
      <c r="T19" s="94">
        <f>SUM(T14:T18)</f>
        <v>21985300</v>
      </c>
      <c r="U19" s="94">
        <v>21985300</v>
      </c>
      <c r="V19" s="94">
        <f>SUM(V14:V18)</f>
        <v>6350000</v>
      </c>
      <c r="W19" s="94">
        <v>6350000</v>
      </c>
      <c r="X19" s="94"/>
      <c r="Y19" s="94">
        <v>2860500</v>
      </c>
      <c r="Z19" s="94">
        <f>SUM(Z14:Z18)</f>
        <v>8134000</v>
      </c>
      <c r="AA19" s="94">
        <v>18976295</v>
      </c>
      <c r="AB19" s="4">
        <f>SUM(AB14:AB18)</f>
        <v>0</v>
      </c>
      <c r="AC19" s="64"/>
      <c r="AD19" s="66">
        <f>SUM(AD14:AD18)</f>
        <v>400697220</v>
      </c>
      <c r="AE19" s="67">
        <f>SUM(AE14:AE18)</f>
        <v>678867151</v>
      </c>
      <c r="AF19" s="101"/>
      <c r="AG19" s="100"/>
      <c r="AH19" s="100"/>
    </row>
    <row r="20" spans="1:34" x14ac:dyDescent="0.2">
      <c r="C20" s="4"/>
      <c r="E20" s="4"/>
      <c r="G20" s="4"/>
      <c r="AF20" s="50"/>
      <c r="AG20" s="50"/>
      <c r="AH20" s="50"/>
    </row>
    <row r="21" spans="1:34" x14ac:dyDescent="0.2">
      <c r="AF21" s="50"/>
      <c r="AG21" s="50"/>
      <c r="AH21" s="50"/>
    </row>
    <row r="22" spans="1:34" x14ac:dyDescent="0.2">
      <c r="AF22" s="50"/>
      <c r="AG22" s="50"/>
      <c r="AH22" s="50"/>
    </row>
  </sheetData>
  <mergeCells count="18">
    <mergeCell ref="A1:L1"/>
    <mergeCell ref="Q1:AE1"/>
    <mergeCell ref="Q2:AE2"/>
    <mergeCell ref="A5:A6"/>
    <mergeCell ref="AD5:AE5"/>
    <mergeCell ref="L5:O5"/>
    <mergeCell ref="B5:C5"/>
    <mergeCell ref="D5:E5"/>
    <mergeCell ref="F5:G5"/>
    <mergeCell ref="H5:I5"/>
    <mergeCell ref="Z5:AA5"/>
    <mergeCell ref="V5:W5"/>
    <mergeCell ref="AB5:AC5"/>
    <mergeCell ref="J5:K5"/>
    <mergeCell ref="X5:Y5"/>
    <mergeCell ref="T5:U5"/>
    <mergeCell ref="Q5:Q6"/>
    <mergeCell ref="R5:S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14/2019. (XII. 5.)  önkormányzati rendelethez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28"/>
  <sheetViews>
    <sheetView view="pageLayout" topLeftCell="A6" zoomScaleNormal="100" workbookViewId="0">
      <selection sqref="A1:O26"/>
    </sheetView>
  </sheetViews>
  <sheetFormatPr defaultRowHeight="12.75" x14ac:dyDescent="0.2"/>
  <cols>
    <col min="1" max="1" width="4.5703125" customWidth="1"/>
    <col min="2" max="2" width="18.7109375" customWidth="1"/>
    <col min="3" max="3" width="7.140625" customWidth="1"/>
    <col min="4" max="4" width="6.42578125" customWidth="1"/>
    <col min="5" max="5" width="6.28515625" customWidth="1"/>
    <col min="6" max="6" width="9.140625" customWidth="1"/>
    <col min="7" max="7" width="7.140625" customWidth="1"/>
    <col min="8" max="8" width="6.42578125" customWidth="1"/>
    <col min="9" max="9" width="6.5703125" customWidth="1"/>
  </cols>
  <sheetData>
    <row r="1" spans="1:15" ht="13.5" customHeight="1" x14ac:dyDescent="0.25">
      <c r="A1" s="358" t="str">
        <f>+CONCATENATE("Előirányzat-felhasználási terv",CHAR(10),LEFT([2]ÖSSZEFÜGGÉSEK!A5,4),". évre")</f>
        <v>Előirányzat-felhasználási terv
2015. évre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</row>
    <row r="2" spans="1:15" ht="10.5" customHeight="1" thickBot="1" x14ac:dyDescent="0.3">
      <c r="A2" s="140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65" t="s">
        <v>392</v>
      </c>
    </row>
    <row r="3" spans="1:15" ht="21.75" customHeight="1" thickBot="1" x14ac:dyDescent="0.25">
      <c r="A3" s="141" t="s">
        <v>107</v>
      </c>
      <c r="B3" s="149" t="s">
        <v>2</v>
      </c>
      <c r="C3" s="149" t="s">
        <v>393</v>
      </c>
      <c r="D3" s="149" t="s">
        <v>394</v>
      </c>
      <c r="E3" s="149" t="s">
        <v>395</v>
      </c>
      <c r="F3" s="149" t="s">
        <v>396</v>
      </c>
      <c r="G3" s="149" t="s">
        <v>397</v>
      </c>
      <c r="H3" s="149" t="s">
        <v>398</v>
      </c>
      <c r="I3" s="149" t="s">
        <v>399</v>
      </c>
      <c r="J3" s="149" t="s">
        <v>400</v>
      </c>
      <c r="K3" s="149" t="s">
        <v>401</v>
      </c>
      <c r="L3" s="149" t="s">
        <v>402</v>
      </c>
      <c r="M3" s="149" t="s">
        <v>403</v>
      </c>
      <c r="N3" s="149" t="s">
        <v>404</v>
      </c>
      <c r="O3" s="166" t="s">
        <v>120</v>
      </c>
    </row>
    <row r="4" spans="1:15" ht="13.5" thickBot="1" x14ac:dyDescent="0.25">
      <c r="A4" s="142" t="s">
        <v>38</v>
      </c>
      <c r="B4" s="360" t="s">
        <v>287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2"/>
    </row>
    <row r="5" spans="1:15" ht="39" customHeight="1" x14ac:dyDescent="0.2">
      <c r="A5" s="143" t="s">
        <v>39</v>
      </c>
      <c r="B5" s="150" t="s">
        <v>405</v>
      </c>
      <c r="C5" s="158">
        <v>20933</v>
      </c>
      <c r="D5" s="158">
        <v>20933</v>
      </c>
      <c r="E5" s="158">
        <v>20933</v>
      </c>
      <c r="F5" s="158">
        <v>20933</v>
      </c>
      <c r="G5" s="158">
        <v>20933</v>
      </c>
      <c r="H5" s="158">
        <v>20933</v>
      </c>
      <c r="I5" s="158">
        <v>20933</v>
      </c>
      <c r="J5" s="158">
        <v>20933</v>
      </c>
      <c r="K5" s="158">
        <v>20933</v>
      </c>
      <c r="L5" s="158">
        <v>20933</v>
      </c>
      <c r="M5" s="158">
        <v>20933</v>
      </c>
      <c r="N5" s="158">
        <v>20934</v>
      </c>
      <c r="O5" s="167">
        <f t="shared" ref="O5:O14" si="0">SUM(C5:N5)</f>
        <v>251197</v>
      </c>
    </row>
    <row r="6" spans="1:15" ht="39.75" customHeight="1" x14ac:dyDescent="0.2">
      <c r="A6" s="144" t="s">
        <v>40</v>
      </c>
      <c r="B6" s="151" t="s">
        <v>406</v>
      </c>
      <c r="C6" s="159">
        <v>1776</v>
      </c>
      <c r="D6" s="159">
        <v>1776</v>
      </c>
      <c r="E6" s="159">
        <v>1776</v>
      </c>
      <c r="F6" s="159">
        <v>1776</v>
      </c>
      <c r="G6" s="159">
        <v>1776</v>
      </c>
      <c r="H6" s="159">
        <v>1776</v>
      </c>
      <c r="I6" s="159">
        <v>1776</v>
      </c>
      <c r="J6" s="159">
        <v>1776</v>
      </c>
      <c r="K6" s="159">
        <v>1776</v>
      </c>
      <c r="L6" s="159">
        <v>1776</v>
      </c>
      <c r="M6" s="159">
        <v>1776</v>
      </c>
      <c r="N6" s="159">
        <v>1781</v>
      </c>
      <c r="O6" s="168">
        <f t="shared" si="0"/>
        <v>21317</v>
      </c>
    </row>
    <row r="7" spans="1:15" ht="41.25" customHeight="1" x14ac:dyDescent="0.2">
      <c r="A7" s="144" t="s">
        <v>45</v>
      </c>
      <c r="B7" s="152" t="s">
        <v>407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9">
        <f t="shared" si="0"/>
        <v>0</v>
      </c>
    </row>
    <row r="8" spans="1:15" x14ac:dyDescent="0.2">
      <c r="A8" s="144" t="s">
        <v>56</v>
      </c>
      <c r="B8" s="153" t="s">
        <v>238</v>
      </c>
      <c r="C8" s="159">
        <v>403</v>
      </c>
      <c r="D8" s="159">
        <v>1500</v>
      </c>
      <c r="E8" s="159">
        <v>16250</v>
      </c>
      <c r="F8" s="159">
        <v>1497</v>
      </c>
      <c r="G8" s="159">
        <v>5000</v>
      </c>
      <c r="H8" s="159">
        <v>1100</v>
      </c>
      <c r="I8" s="159">
        <v>1000</v>
      </c>
      <c r="J8" s="159">
        <v>1500</v>
      </c>
      <c r="K8" s="159">
        <v>16250</v>
      </c>
      <c r="L8" s="159">
        <v>2000</v>
      </c>
      <c r="M8" s="159">
        <v>2000</v>
      </c>
      <c r="N8" s="159">
        <v>2000</v>
      </c>
      <c r="O8" s="168">
        <f t="shared" si="0"/>
        <v>50500</v>
      </c>
    </row>
    <row r="9" spans="1:15" x14ac:dyDescent="0.2">
      <c r="A9" s="144" t="s">
        <v>57</v>
      </c>
      <c r="B9" s="153" t="s">
        <v>408</v>
      </c>
      <c r="C9" s="159">
        <v>4000</v>
      </c>
      <c r="D9" s="159">
        <v>4500</v>
      </c>
      <c r="E9" s="159">
        <v>4500</v>
      </c>
      <c r="F9" s="159">
        <v>4000</v>
      </c>
      <c r="G9" s="159">
        <v>5000</v>
      </c>
      <c r="H9" s="159">
        <v>5000</v>
      </c>
      <c r="I9" s="159">
        <v>5000</v>
      </c>
      <c r="J9" s="159">
        <v>4998</v>
      </c>
      <c r="K9" s="159">
        <v>5000</v>
      </c>
      <c r="L9" s="159">
        <v>4700</v>
      </c>
      <c r="M9" s="159">
        <v>5300</v>
      </c>
      <c r="N9" s="159">
        <v>5385</v>
      </c>
      <c r="O9" s="168">
        <f t="shared" si="0"/>
        <v>57383</v>
      </c>
    </row>
    <row r="10" spans="1:15" ht="15.75" x14ac:dyDescent="0.2">
      <c r="A10" s="144" t="s">
        <v>94</v>
      </c>
      <c r="B10" s="153" t="s">
        <v>476</v>
      </c>
      <c r="C10" s="159"/>
      <c r="D10" s="159"/>
      <c r="E10" s="159"/>
      <c r="F10" s="159"/>
      <c r="G10" s="159"/>
      <c r="H10" s="159"/>
      <c r="I10" s="164"/>
      <c r="J10" s="159"/>
      <c r="K10" s="159"/>
      <c r="L10" s="164"/>
      <c r="M10" s="159"/>
      <c r="N10" s="159"/>
      <c r="O10" s="168">
        <f t="shared" si="0"/>
        <v>0</v>
      </c>
    </row>
    <row r="11" spans="1:15" x14ac:dyDescent="0.2">
      <c r="A11" s="144" t="s">
        <v>96</v>
      </c>
      <c r="B11" s="153" t="s">
        <v>478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68">
        <f t="shared" si="0"/>
        <v>0</v>
      </c>
    </row>
    <row r="12" spans="1:15" ht="32.25" customHeight="1" x14ac:dyDescent="0.2">
      <c r="A12" s="144" t="s">
        <v>163</v>
      </c>
      <c r="B12" s="151" t="s">
        <v>409</v>
      </c>
      <c r="C12" s="159">
        <v>225</v>
      </c>
      <c r="D12" s="159">
        <v>225</v>
      </c>
      <c r="E12" s="159">
        <v>225</v>
      </c>
      <c r="F12" s="159">
        <v>225</v>
      </c>
      <c r="G12" s="159">
        <v>225</v>
      </c>
      <c r="H12" s="159">
        <v>225</v>
      </c>
      <c r="I12" s="159">
        <v>225</v>
      </c>
      <c r="J12" s="159">
        <v>225</v>
      </c>
      <c r="K12" s="159">
        <v>226</v>
      </c>
      <c r="L12" s="159">
        <v>208</v>
      </c>
      <c r="M12" s="159">
        <v>200</v>
      </c>
      <c r="N12" s="159">
        <v>200</v>
      </c>
      <c r="O12" s="168">
        <f t="shared" si="0"/>
        <v>2634</v>
      </c>
    </row>
    <row r="13" spans="1:15" ht="13.5" thickBot="1" x14ac:dyDescent="0.25">
      <c r="A13" s="144" t="s">
        <v>410</v>
      </c>
      <c r="B13" s="153" t="s">
        <v>411</v>
      </c>
      <c r="C13" s="159"/>
      <c r="D13" s="159"/>
      <c r="E13" s="159"/>
      <c r="F13" s="159"/>
      <c r="G13" s="159"/>
      <c r="H13" s="159"/>
      <c r="I13" s="159">
        <v>15000</v>
      </c>
      <c r="J13" s="159"/>
      <c r="K13" s="159"/>
      <c r="L13" s="159"/>
      <c r="M13" s="159"/>
      <c r="N13" s="159">
        <v>14184</v>
      </c>
      <c r="O13" s="168">
        <f t="shared" si="0"/>
        <v>29184</v>
      </c>
    </row>
    <row r="14" spans="1:15" ht="13.5" thickBot="1" x14ac:dyDescent="0.25">
      <c r="A14" s="142" t="s">
        <v>412</v>
      </c>
      <c r="B14" s="154" t="s">
        <v>244</v>
      </c>
      <c r="C14" s="161">
        <f t="shared" ref="C14:N14" si="1">SUM(C5:C13)</f>
        <v>27337</v>
      </c>
      <c r="D14" s="161">
        <f t="shared" si="1"/>
        <v>28934</v>
      </c>
      <c r="E14" s="161">
        <f t="shared" si="1"/>
        <v>43684</v>
      </c>
      <c r="F14" s="161">
        <f t="shared" si="1"/>
        <v>28431</v>
      </c>
      <c r="G14" s="161">
        <f t="shared" si="1"/>
        <v>32934</v>
      </c>
      <c r="H14" s="161">
        <f t="shared" si="1"/>
        <v>29034</v>
      </c>
      <c r="I14" s="161">
        <f t="shared" si="1"/>
        <v>43934</v>
      </c>
      <c r="J14" s="161">
        <f t="shared" si="1"/>
        <v>29432</v>
      </c>
      <c r="K14" s="161">
        <f t="shared" si="1"/>
        <v>44185</v>
      </c>
      <c r="L14" s="161">
        <f t="shared" si="1"/>
        <v>29617</v>
      </c>
      <c r="M14" s="161">
        <f t="shared" si="1"/>
        <v>30209</v>
      </c>
      <c r="N14" s="161">
        <f t="shared" si="1"/>
        <v>44484</v>
      </c>
      <c r="O14" s="170">
        <f t="shared" si="0"/>
        <v>412215</v>
      </c>
    </row>
    <row r="15" spans="1:15" ht="13.5" thickBot="1" x14ac:dyDescent="0.25">
      <c r="A15" s="142" t="s">
        <v>413</v>
      </c>
      <c r="B15" s="360" t="s">
        <v>306</v>
      </c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2"/>
    </row>
    <row r="16" spans="1:15" x14ac:dyDescent="0.2">
      <c r="A16" s="145" t="s">
        <v>414</v>
      </c>
      <c r="B16" s="155" t="s">
        <v>186</v>
      </c>
      <c r="C16" s="160">
        <v>13942</v>
      </c>
      <c r="D16" s="160">
        <v>13942</v>
      </c>
      <c r="E16" s="160">
        <v>13942</v>
      </c>
      <c r="F16" s="160">
        <v>13942</v>
      </c>
      <c r="G16" s="160">
        <v>13942</v>
      </c>
      <c r="H16" s="160">
        <v>13942</v>
      </c>
      <c r="I16" s="160">
        <v>13942</v>
      </c>
      <c r="J16" s="160">
        <v>13942</v>
      </c>
      <c r="K16" s="160">
        <v>13942</v>
      </c>
      <c r="L16" s="160">
        <v>13942</v>
      </c>
      <c r="M16" s="160">
        <v>13942</v>
      </c>
      <c r="N16" s="160">
        <v>13942</v>
      </c>
      <c r="O16" s="169">
        <f t="shared" ref="O16:O25" si="2">SUM(C16:N16)</f>
        <v>167304</v>
      </c>
    </row>
    <row r="17" spans="1:15" ht="54" customHeight="1" x14ac:dyDescent="0.2">
      <c r="A17" s="144" t="s">
        <v>415</v>
      </c>
      <c r="B17" s="151" t="s">
        <v>416</v>
      </c>
      <c r="C17" s="159">
        <v>3129</v>
      </c>
      <c r="D17" s="159">
        <v>3129</v>
      </c>
      <c r="E17" s="159">
        <v>3129</v>
      </c>
      <c r="F17" s="159">
        <v>3129</v>
      </c>
      <c r="G17" s="159">
        <v>3129</v>
      </c>
      <c r="H17" s="159">
        <v>3129</v>
      </c>
      <c r="I17" s="159">
        <v>3129</v>
      </c>
      <c r="J17" s="159">
        <v>3129</v>
      </c>
      <c r="K17" s="159">
        <v>3129</v>
      </c>
      <c r="L17" s="159">
        <v>3129</v>
      </c>
      <c r="M17" s="159">
        <v>3129</v>
      </c>
      <c r="N17" s="159">
        <v>3134</v>
      </c>
      <c r="O17" s="168">
        <f t="shared" si="2"/>
        <v>37553</v>
      </c>
    </row>
    <row r="18" spans="1:15" x14ac:dyDescent="0.2">
      <c r="A18" s="144" t="s">
        <v>417</v>
      </c>
      <c r="B18" s="153" t="s">
        <v>418</v>
      </c>
      <c r="C18" s="187">
        <v>11500</v>
      </c>
      <c r="D18" s="187">
        <v>11100</v>
      </c>
      <c r="E18" s="187">
        <v>13600</v>
      </c>
      <c r="F18" s="187">
        <v>9500</v>
      </c>
      <c r="G18" s="187">
        <v>9600</v>
      </c>
      <c r="H18" s="187">
        <v>7600</v>
      </c>
      <c r="I18" s="187">
        <v>12500</v>
      </c>
      <c r="J18" s="187">
        <v>6900</v>
      </c>
      <c r="K18" s="187">
        <v>8818</v>
      </c>
      <c r="L18" s="187">
        <v>11150</v>
      </c>
      <c r="M18" s="187">
        <v>11950</v>
      </c>
      <c r="N18" s="187">
        <v>12422</v>
      </c>
      <c r="O18" s="168">
        <f t="shared" si="2"/>
        <v>126640</v>
      </c>
    </row>
    <row r="19" spans="1:15" x14ac:dyDescent="0.2">
      <c r="A19" s="144" t="s">
        <v>419</v>
      </c>
      <c r="B19" s="153" t="s">
        <v>420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68">
        <f t="shared" si="2"/>
        <v>0</v>
      </c>
    </row>
    <row r="20" spans="1:15" x14ac:dyDescent="0.2">
      <c r="A20" s="144" t="s">
        <v>421</v>
      </c>
      <c r="B20" s="153" t="s">
        <v>422</v>
      </c>
      <c r="C20" s="159">
        <v>3240</v>
      </c>
      <c r="D20" s="159">
        <v>3240</v>
      </c>
      <c r="E20" s="159">
        <v>3240</v>
      </c>
      <c r="F20" s="159">
        <v>3240</v>
      </c>
      <c r="G20" s="159">
        <v>3240</v>
      </c>
      <c r="H20" s="159">
        <v>3240</v>
      </c>
      <c r="I20" s="159">
        <v>3340</v>
      </c>
      <c r="J20" s="159">
        <v>4040</v>
      </c>
      <c r="K20" s="159">
        <v>3191</v>
      </c>
      <c r="L20" s="159">
        <v>3240</v>
      </c>
      <c r="M20" s="159">
        <v>3240</v>
      </c>
      <c r="N20" s="159">
        <v>3013</v>
      </c>
      <c r="O20" s="168">
        <f t="shared" si="2"/>
        <v>39504</v>
      </c>
    </row>
    <row r="21" spans="1:15" x14ac:dyDescent="0.2">
      <c r="A21" s="144" t="s">
        <v>423</v>
      </c>
      <c r="B21" s="153" t="s">
        <v>424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68">
        <f t="shared" si="2"/>
        <v>0</v>
      </c>
    </row>
    <row r="22" spans="1:15" ht="18" customHeight="1" x14ac:dyDescent="0.2">
      <c r="A22" s="144" t="s">
        <v>425</v>
      </c>
      <c r="B22" s="151" t="s">
        <v>426</v>
      </c>
      <c r="C22" s="159"/>
      <c r="D22" s="159"/>
      <c r="E22" s="159"/>
      <c r="F22" s="159"/>
      <c r="G22" s="159">
        <v>1000</v>
      </c>
      <c r="H22" s="159">
        <v>1600</v>
      </c>
      <c r="I22" s="159">
        <v>1180</v>
      </c>
      <c r="J22" s="159"/>
      <c r="K22" s="159"/>
      <c r="L22" s="159" t="s">
        <v>357</v>
      </c>
      <c r="M22" s="159"/>
      <c r="N22" s="159"/>
      <c r="O22" s="168">
        <f t="shared" si="2"/>
        <v>3780</v>
      </c>
    </row>
    <row r="23" spans="1:15" x14ac:dyDescent="0.2">
      <c r="A23" s="144" t="s">
        <v>427</v>
      </c>
      <c r="B23" s="153" t="s">
        <v>428</v>
      </c>
      <c r="C23" s="159"/>
      <c r="D23" s="159"/>
      <c r="E23" s="159"/>
      <c r="F23" s="159"/>
      <c r="G23" s="159"/>
      <c r="H23" s="159"/>
      <c r="I23" s="159">
        <v>15000</v>
      </c>
      <c r="J23" s="159"/>
      <c r="K23" s="159"/>
      <c r="L23" s="159"/>
      <c r="M23" s="159"/>
      <c r="N23" s="159"/>
      <c r="O23" s="168">
        <f t="shared" si="2"/>
        <v>15000</v>
      </c>
    </row>
    <row r="24" spans="1:15" ht="13.5" thickBot="1" x14ac:dyDescent="0.25">
      <c r="A24" s="144" t="s">
        <v>429</v>
      </c>
      <c r="B24" s="153" t="s">
        <v>430</v>
      </c>
      <c r="C24" s="159">
        <v>100</v>
      </c>
      <c r="D24" s="159">
        <v>100</v>
      </c>
      <c r="E24" s="159">
        <v>2800</v>
      </c>
      <c r="F24" s="159">
        <v>100</v>
      </c>
      <c r="G24" s="159">
        <v>100</v>
      </c>
      <c r="H24" s="159">
        <v>100</v>
      </c>
      <c r="I24" s="159">
        <v>5534</v>
      </c>
      <c r="J24" s="159">
        <v>100</v>
      </c>
      <c r="K24" s="159">
        <v>13200</v>
      </c>
      <c r="L24" s="159">
        <v>100</v>
      </c>
      <c r="M24" s="159">
        <v>100</v>
      </c>
      <c r="N24" s="159">
        <v>100</v>
      </c>
      <c r="O24" s="168">
        <f t="shared" si="2"/>
        <v>22434</v>
      </c>
    </row>
    <row r="25" spans="1:15" ht="13.5" thickBot="1" x14ac:dyDescent="0.25">
      <c r="A25" s="146" t="s">
        <v>431</v>
      </c>
      <c r="B25" s="154" t="s">
        <v>327</v>
      </c>
      <c r="C25" s="161">
        <f t="shared" ref="C25:N25" si="3">SUM(C16:C24)</f>
        <v>31911</v>
      </c>
      <c r="D25" s="161">
        <f t="shared" si="3"/>
        <v>31511</v>
      </c>
      <c r="E25" s="161">
        <f t="shared" si="3"/>
        <v>36711</v>
      </c>
      <c r="F25" s="161">
        <f t="shared" si="3"/>
        <v>29911</v>
      </c>
      <c r="G25" s="161">
        <f t="shared" si="3"/>
        <v>31011</v>
      </c>
      <c r="H25" s="161">
        <f t="shared" si="3"/>
        <v>29611</v>
      </c>
      <c r="I25" s="161">
        <f t="shared" si="3"/>
        <v>54625</v>
      </c>
      <c r="J25" s="161">
        <f t="shared" si="3"/>
        <v>28111</v>
      </c>
      <c r="K25" s="161">
        <f t="shared" si="3"/>
        <v>42280</v>
      </c>
      <c r="L25" s="161">
        <f t="shared" si="3"/>
        <v>31561</v>
      </c>
      <c r="M25" s="161">
        <f t="shared" si="3"/>
        <v>32361</v>
      </c>
      <c r="N25" s="161">
        <f t="shared" si="3"/>
        <v>32611</v>
      </c>
      <c r="O25" s="170">
        <f t="shared" si="2"/>
        <v>412215</v>
      </c>
    </row>
    <row r="26" spans="1:15" ht="13.5" thickBot="1" x14ac:dyDescent="0.25">
      <c r="A26" s="146" t="s">
        <v>432</v>
      </c>
      <c r="B26" s="156" t="s">
        <v>433</v>
      </c>
      <c r="C26" s="162">
        <f t="shared" ref="C26:O26" si="4">C14-C25</f>
        <v>-4574</v>
      </c>
      <c r="D26" s="162">
        <f t="shared" si="4"/>
        <v>-2577</v>
      </c>
      <c r="E26" s="162">
        <f t="shared" si="4"/>
        <v>6973</v>
      </c>
      <c r="F26" s="162">
        <f t="shared" si="4"/>
        <v>-1480</v>
      </c>
      <c r="G26" s="162">
        <f t="shared" si="4"/>
        <v>1923</v>
      </c>
      <c r="H26" s="162">
        <f t="shared" si="4"/>
        <v>-577</v>
      </c>
      <c r="I26" s="162">
        <f t="shared" si="4"/>
        <v>-10691</v>
      </c>
      <c r="J26" s="162">
        <f t="shared" si="4"/>
        <v>1321</v>
      </c>
      <c r="K26" s="162">
        <f t="shared" si="4"/>
        <v>1905</v>
      </c>
      <c r="L26" s="162">
        <f t="shared" si="4"/>
        <v>-1944</v>
      </c>
      <c r="M26" s="162">
        <f t="shared" si="4"/>
        <v>-2152</v>
      </c>
      <c r="N26" s="162">
        <f t="shared" si="4"/>
        <v>11873</v>
      </c>
      <c r="O26" s="171">
        <f t="shared" si="4"/>
        <v>0</v>
      </c>
    </row>
    <row r="27" spans="1:15" ht="15.75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0"/>
    </row>
    <row r="28" spans="1:15" ht="15.75" x14ac:dyDescent="0.25">
      <c r="A28" s="140"/>
      <c r="B28" s="157"/>
      <c r="C28" s="163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</sheetData>
  <mergeCells count="3">
    <mergeCell ref="A1:O1"/>
    <mergeCell ref="B4:O4"/>
    <mergeCell ref="B15:O15"/>
  </mergeCells>
  <pageMargins left="0.70866141732283461" right="0.70866141732283461" top="0.74803149606299213" bottom="0.74803149606299213" header="0.31496062992125984" footer="0.31496062992125984"/>
  <pageSetup paperSize="9" scale="97" orientation="landscape" r:id="rId1"/>
  <headerFooter>
    <oddHeader>&amp;C10. melléklet a 2/2017. (II. 16.) önkormányzati rendelethez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5:H15"/>
  <sheetViews>
    <sheetView view="pageLayout" zoomScaleNormal="100" workbookViewId="0">
      <selection activeCell="B12" sqref="B12:C12"/>
    </sheetView>
  </sheetViews>
  <sheetFormatPr defaultRowHeight="12.75" x14ac:dyDescent="0.2"/>
  <cols>
    <col min="3" max="3" width="10.5703125" customWidth="1"/>
    <col min="4" max="4" width="10.42578125" customWidth="1"/>
    <col min="5" max="5" width="11.5703125" customWidth="1"/>
    <col min="6" max="6" width="9.140625" customWidth="1"/>
    <col min="7" max="7" width="10.7109375" customWidth="1"/>
    <col min="8" max="8" width="11.140625" customWidth="1"/>
  </cols>
  <sheetData>
    <row r="5" spans="2:8" x14ac:dyDescent="0.2">
      <c r="B5" s="277" t="s">
        <v>434</v>
      </c>
      <c r="C5" s="363"/>
      <c r="D5" s="363"/>
      <c r="E5" s="363"/>
      <c r="F5" s="363"/>
      <c r="G5" s="363"/>
      <c r="H5" s="363"/>
    </row>
    <row r="7" spans="2:8" x14ac:dyDescent="0.2">
      <c r="B7" s="277" t="s">
        <v>435</v>
      </c>
      <c r="C7" s="279"/>
      <c r="D7" s="279"/>
      <c r="E7" s="279"/>
      <c r="F7" s="279"/>
      <c r="G7" s="279"/>
      <c r="H7" s="279"/>
    </row>
    <row r="8" spans="2:8" x14ac:dyDescent="0.2">
      <c r="E8" s="239" t="s">
        <v>516</v>
      </c>
    </row>
    <row r="10" spans="2:8" x14ac:dyDescent="0.2">
      <c r="B10" s="277" t="s">
        <v>436</v>
      </c>
      <c r="C10" s="277"/>
      <c r="D10" s="277"/>
      <c r="E10" s="277"/>
      <c r="F10" s="277"/>
      <c r="G10" s="363"/>
      <c r="H10" s="363"/>
    </row>
    <row r="12" spans="2:8" x14ac:dyDescent="0.2">
      <c r="B12" s="301"/>
      <c r="C12" s="302"/>
      <c r="G12" s="302" t="s">
        <v>192</v>
      </c>
      <c r="H12" s="302"/>
    </row>
    <row r="13" spans="2:8" ht="45" x14ac:dyDescent="0.2">
      <c r="B13" s="172" t="s">
        <v>437</v>
      </c>
      <c r="C13" s="173">
        <v>2017</v>
      </c>
      <c r="D13" s="173">
        <v>2018</v>
      </c>
      <c r="E13" s="173">
        <v>2019</v>
      </c>
      <c r="F13" s="173">
        <v>2020</v>
      </c>
      <c r="G13" s="173">
        <v>2021</v>
      </c>
      <c r="H13" s="173">
        <v>2022</v>
      </c>
    </row>
    <row r="14" spans="2:8" x14ac:dyDescent="0.2">
      <c r="B14" s="174" t="s">
        <v>386</v>
      </c>
      <c r="C14" s="175">
        <v>297610</v>
      </c>
      <c r="D14" s="175">
        <v>297610</v>
      </c>
      <c r="E14" s="175">
        <v>297610</v>
      </c>
      <c r="F14" s="175">
        <v>297610</v>
      </c>
      <c r="G14" s="175">
        <v>297610</v>
      </c>
      <c r="H14" s="175">
        <v>297610</v>
      </c>
    </row>
    <row r="15" spans="2:8" x14ac:dyDescent="0.2">
      <c r="F15" s="176"/>
    </row>
  </sheetData>
  <mergeCells count="5">
    <mergeCell ref="B5:H5"/>
    <mergeCell ref="B7:H7"/>
    <mergeCell ref="B10:H10"/>
    <mergeCell ref="G12:H12"/>
    <mergeCell ref="B12:C12"/>
  </mergeCells>
  <pageMargins left="0.7" right="0.7" top="0.75" bottom="0.75" header="0.3" footer="0.3"/>
  <pageSetup paperSize="9" orientation="portrait" r:id="rId1"/>
  <headerFooter>
    <oddHeader>&amp;C11. melléklet a 2/2017. (II. 16.)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0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11.7109375" customWidth="1"/>
    <col min="2" max="2" width="37" customWidth="1"/>
    <col min="3" max="3" width="10.85546875" customWidth="1"/>
    <col min="4" max="4" width="11.7109375" customWidth="1"/>
    <col min="5" max="5" width="11.5703125" customWidth="1"/>
  </cols>
  <sheetData>
    <row r="1" spans="1:5" x14ac:dyDescent="0.2">
      <c r="A1" s="25"/>
      <c r="B1" s="25" t="s">
        <v>438</v>
      </c>
      <c r="C1" s="25"/>
      <c r="D1" s="25"/>
      <c r="E1" s="25"/>
    </row>
    <row r="2" spans="1:5" x14ac:dyDescent="0.2">
      <c r="A2" s="25"/>
      <c r="B2" s="25" t="s">
        <v>516</v>
      </c>
      <c r="C2" s="25"/>
      <c r="D2" s="25"/>
      <c r="E2" s="25"/>
    </row>
    <row r="3" spans="1:5" x14ac:dyDescent="0.2">
      <c r="A3" s="25"/>
      <c r="B3" s="25"/>
      <c r="C3" s="25"/>
      <c r="D3" s="25"/>
      <c r="E3" s="25"/>
    </row>
    <row r="4" spans="1:5" x14ac:dyDescent="0.2">
      <c r="B4" s="128"/>
      <c r="E4" s="2" t="s">
        <v>1</v>
      </c>
    </row>
    <row r="5" spans="1:5" x14ac:dyDescent="0.2">
      <c r="A5" s="7" t="s">
        <v>176</v>
      </c>
      <c r="B5" s="136" t="s">
        <v>439</v>
      </c>
      <c r="C5" s="136">
        <v>2017</v>
      </c>
      <c r="D5" s="136">
        <v>2018</v>
      </c>
      <c r="E5" s="136" t="s">
        <v>517</v>
      </c>
    </row>
    <row r="6" spans="1:5" x14ac:dyDescent="0.2">
      <c r="A6" s="137" t="s">
        <v>38</v>
      </c>
      <c r="B6" s="10" t="s">
        <v>440</v>
      </c>
      <c r="C6" s="9">
        <v>380</v>
      </c>
      <c r="D6" s="9">
        <v>400</v>
      </c>
      <c r="E6" s="9">
        <v>420</v>
      </c>
    </row>
    <row r="7" spans="1:5" x14ac:dyDescent="0.2">
      <c r="A7" s="137" t="s">
        <v>39</v>
      </c>
      <c r="B7" s="10" t="s">
        <v>481</v>
      </c>
      <c r="C7" s="9">
        <v>4900</v>
      </c>
      <c r="D7" s="9">
        <v>5000</v>
      </c>
      <c r="E7" s="9">
        <v>10000</v>
      </c>
    </row>
    <row r="8" spans="1:5" x14ac:dyDescent="0.2">
      <c r="A8" s="10"/>
      <c r="B8" s="7" t="s">
        <v>120</v>
      </c>
      <c r="C8" s="4">
        <f>SUM(C6:C7)</f>
        <v>5280</v>
      </c>
      <c r="D8" s="4">
        <f>SUM(D6:D7)</f>
        <v>5400</v>
      </c>
      <c r="E8" s="4">
        <f>SUM(E6:E7)</f>
        <v>10420</v>
      </c>
    </row>
    <row r="9" spans="1:5" x14ac:dyDescent="0.2">
      <c r="C9" s="6"/>
      <c r="D9" s="6"/>
      <c r="E9" s="6"/>
    </row>
    <row r="10" spans="1:5" x14ac:dyDescent="0.2">
      <c r="A10" s="364" t="s">
        <v>441</v>
      </c>
      <c r="B10" s="365"/>
      <c r="C10" s="6"/>
      <c r="D10" s="6"/>
      <c r="E10" s="6"/>
    </row>
    <row r="11" spans="1:5" x14ac:dyDescent="0.2">
      <c r="C11" s="6"/>
      <c r="D11" s="6"/>
      <c r="E11" s="6"/>
    </row>
    <row r="14" spans="1:5" x14ac:dyDescent="0.2">
      <c r="A14" s="177" t="s">
        <v>442</v>
      </c>
      <c r="B14" s="366" t="s">
        <v>483</v>
      </c>
      <c r="C14" s="366"/>
      <c r="D14" s="366"/>
      <c r="E14" s="366"/>
    </row>
    <row r="15" spans="1:5" x14ac:dyDescent="0.2">
      <c r="B15" s="128" t="s">
        <v>482</v>
      </c>
    </row>
    <row r="16" spans="1:5" x14ac:dyDescent="0.2">
      <c r="A16" s="367"/>
      <c r="B16" s="367"/>
      <c r="C16" s="367"/>
      <c r="D16" s="367"/>
      <c r="E16" s="367"/>
    </row>
    <row r="17" spans="1:5" x14ac:dyDescent="0.2">
      <c r="A17" s="367"/>
      <c r="B17" s="367"/>
      <c r="C17" s="367"/>
      <c r="D17" s="367"/>
      <c r="E17" s="367"/>
    </row>
    <row r="18" spans="1:5" x14ac:dyDescent="0.2">
      <c r="A18" s="186" t="s">
        <v>443</v>
      </c>
      <c r="B18" s="368" t="s">
        <v>519</v>
      </c>
      <c r="C18" s="368"/>
      <c r="D18" s="368"/>
    </row>
    <row r="20" spans="1:5" x14ac:dyDescent="0.2">
      <c r="A20" s="238" t="s">
        <v>520</v>
      </c>
      <c r="B20" s="240" t="s">
        <v>521</v>
      </c>
      <c r="C20" s="240"/>
    </row>
  </sheetData>
  <mergeCells count="4">
    <mergeCell ref="A10:B10"/>
    <mergeCell ref="B14:E14"/>
    <mergeCell ref="A16:E17"/>
    <mergeCell ref="B18:D18"/>
  </mergeCells>
  <pageMargins left="0.7" right="0.7" top="0.75" bottom="0.75" header="0.3" footer="0.3"/>
  <pageSetup paperSize="9" orientation="portrait" r:id="rId1"/>
  <headerFooter>
    <oddHeader>&amp;C12. melléklet a 2/2017. (II. 16.)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4"/>
  <sheetViews>
    <sheetView view="pageLayout" zoomScaleNormal="100" workbookViewId="0">
      <selection activeCell="A2" sqref="A2"/>
    </sheetView>
  </sheetViews>
  <sheetFormatPr defaultRowHeight="12.75" x14ac:dyDescent="0.2"/>
  <cols>
    <col min="1" max="1" width="33" customWidth="1"/>
    <col min="2" max="2" width="7.28515625" customWidth="1"/>
    <col min="3" max="3" width="10.5703125" customWidth="1"/>
    <col min="4" max="4" width="11.140625" customWidth="1"/>
    <col min="5" max="5" width="13.42578125" customWidth="1"/>
    <col min="6" max="6" width="11.5703125" customWidth="1"/>
  </cols>
  <sheetData>
    <row r="1" spans="1:6" x14ac:dyDescent="0.2">
      <c r="A1" s="16" t="s">
        <v>486</v>
      </c>
    </row>
    <row r="2" spans="1:6" x14ac:dyDescent="0.2">
      <c r="A2" s="128"/>
      <c r="F2" s="178" t="s">
        <v>444</v>
      </c>
    </row>
    <row r="3" spans="1:6" ht="36.75" x14ac:dyDescent="0.2">
      <c r="A3" s="138" t="s">
        <v>445</v>
      </c>
      <c r="B3" s="179" t="s">
        <v>446</v>
      </c>
      <c r="C3" s="107" t="s">
        <v>447</v>
      </c>
      <c r="D3" s="107" t="s">
        <v>448</v>
      </c>
      <c r="E3" s="107" t="s">
        <v>477</v>
      </c>
      <c r="F3" s="107" t="s">
        <v>518</v>
      </c>
    </row>
    <row r="4" spans="1:6" x14ac:dyDescent="0.2">
      <c r="A4" s="137">
        <v>1</v>
      </c>
      <c r="B4" s="137">
        <v>2</v>
      </c>
      <c r="C4" s="137">
        <v>3</v>
      </c>
      <c r="D4" s="137">
        <v>4</v>
      </c>
      <c r="E4" s="137">
        <v>5</v>
      </c>
      <c r="F4" s="137">
        <v>6</v>
      </c>
    </row>
    <row r="5" spans="1:6" x14ac:dyDescent="0.2">
      <c r="A5" s="87" t="s">
        <v>487</v>
      </c>
      <c r="B5" s="180" t="s">
        <v>449</v>
      </c>
      <c r="C5" s="181">
        <v>44500</v>
      </c>
      <c r="D5" s="181">
        <v>44500</v>
      </c>
      <c r="E5" s="181">
        <v>44500</v>
      </c>
      <c r="F5" s="181">
        <v>44500</v>
      </c>
    </row>
    <row r="6" spans="1:6" ht="45" x14ac:dyDescent="0.2">
      <c r="A6" s="88" t="s">
        <v>450</v>
      </c>
      <c r="B6" s="182" t="s">
        <v>451</v>
      </c>
      <c r="C6" s="181">
        <v>7785</v>
      </c>
      <c r="D6" s="181">
        <v>7800</v>
      </c>
      <c r="E6" s="181">
        <v>7900</v>
      </c>
      <c r="F6" s="181">
        <v>8000</v>
      </c>
    </row>
    <row r="7" spans="1:6" x14ac:dyDescent="0.2">
      <c r="A7" s="87" t="s">
        <v>452</v>
      </c>
      <c r="B7" s="180" t="s">
        <v>453</v>
      </c>
      <c r="C7" s="181"/>
      <c r="D7" s="181"/>
      <c r="E7" s="181"/>
      <c r="F7" s="181"/>
    </row>
    <row r="8" spans="1:6" ht="33.75" x14ac:dyDescent="0.2">
      <c r="A8" s="88" t="s">
        <v>454</v>
      </c>
      <c r="B8" s="180" t="s">
        <v>455</v>
      </c>
      <c r="C8" s="181"/>
      <c r="D8" s="181"/>
      <c r="E8" s="181"/>
      <c r="F8" s="181"/>
    </row>
    <row r="9" spans="1:6" x14ac:dyDescent="0.2">
      <c r="A9" s="87" t="s">
        <v>456</v>
      </c>
      <c r="B9" s="182" t="s">
        <v>457</v>
      </c>
      <c r="C9" s="181">
        <v>500</v>
      </c>
      <c r="D9" s="181">
        <v>500</v>
      </c>
      <c r="E9" s="181">
        <v>500</v>
      </c>
      <c r="F9" s="181">
        <v>500</v>
      </c>
    </row>
    <row r="10" spans="1:6" x14ac:dyDescent="0.2">
      <c r="A10" s="87" t="s">
        <v>458</v>
      </c>
      <c r="B10" s="180" t="s">
        <v>459</v>
      </c>
      <c r="C10" s="181"/>
      <c r="D10" s="181"/>
      <c r="E10" s="181"/>
      <c r="F10" s="181"/>
    </row>
    <row r="11" spans="1:6" x14ac:dyDescent="0.2">
      <c r="A11" s="93" t="s">
        <v>460</v>
      </c>
      <c r="B11" s="180" t="s">
        <v>461</v>
      </c>
      <c r="C11" s="183">
        <f>C10+C9+C8+C7+C6+C5</f>
        <v>52785</v>
      </c>
      <c r="D11" s="183">
        <f>D10+D9+D8+D7+D6+D5</f>
        <v>52800</v>
      </c>
      <c r="E11" s="183">
        <f>E10+E9+E8+E7+E6+E5</f>
        <v>52900</v>
      </c>
      <c r="F11" s="183">
        <f>F10+F9+F8+F7+F6+F5</f>
        <v>53000</v>
      </c>
    </row>
    <row r="12" spans="1:6" x14ac:dyDescent="0.2">
      <c r="A12" s="93" t="s">
        <v>462</v>
      </c>
      <c r="B12" s="182" t="s">
        <v>463</v>
      </c>
      <c r="C12" s="183">
        <f>C11/2</f>
        <v>26392.5</v>
      </c>
      <c r="D12" s="183">
        <f>D11/2</f>
        <v>26400</v>
      </c>
      <c r="E12" s="183">
        <f>E11/2</f>
        <v>26450</v>
      </c>
      <c r="F12" s="183">
        <f>F11/2</f>
        <v>26500</v>
      </c>
    </row>
    <row r="13" spans="1:6" ht="33.75" x14ac:dyDescent="0.2">
      <c r="A13" s="89" t="s">
        <v>464</v>
      </c>
      <c r="B13" s="180" t="s">
        <v>465</v>
      </c>
      <c r="C13" s="183">
        <f>C14+C15+C16+C17+C18+C19+C20+C21</f>
        <v>5300</v>
      </c>
      <c r="D13" s="183">
        <v>5600</v>
      </c>
      <c r="E13" s="183">
        <f>E14+E15+E16+E17+E18+E19+E20+E21</f>
        <v>5600</v>
      </c>
      <c r="F13" s="183">
        <f>F14+F15+F16+F17+F18+F19+F20+F21</f>
        <v>5600</v>
      </c>
    </row>
    <row r="14" spans="1:6" ht="22.5" x14ac:dyDescent="0.2">
      <c r="A14" s="88" t="s">
        <v>466</v>
      </c>
      <c r="B14" s="184">
        <v>10</v>
      </c>
      <c r="C14" s="181">
        <v>5300</v>
      </c>
      <c r="D14" s="181">
        <v>5600</v>
      </c>
      <c r="E14" s="181">
        <v>5600</v>
      </c>
      <c r="F14" s="181">
        <v>5600</v>
      </c>
    </row>
    <row r="15" spans="1:6" x14ac:dyDescent="0.2">
      <c r="A15" s="87" t="s">
        <v>467</v>
      </c>
      <c r="B15" s="184">
        <v>11</v>
      </c>
      <c r="C15" s="181"/>
      <c r="D15" s="181"/>
      <c r="E15" s="181"/>
      <c r="F15" s="181"/>
    </row>
    <row r="16" spans="1:6" x14ac:dyDescent="0.2">
      <c r="A16" s="87" t="s">
        <v>468</v>
      </c>
      <c r="B16" s="184">
        <v>12</v>
      </c>
      <c r="C16" s="181"/>
      <c r="D16" s="181"/>
      <c r="E16" s="181"/>
      <c r="F16" s="181"/>
    </row>
    <row r="17" spans="1:6" x14ac:dyDescent="0.2">
      <c r="A17" s="87" t="s">
        <v>469</v>
      </c>
      <c r="B17" s="184">
        <v>13</v>
      </c>
      <c r="C17" s="181"/>
      <c r="D17" s="181"/>
      <c r="E17" s="181"/>
      <c r="F17" s="181"/>
    </row>
    <row r="18" spans="1:6" x14ac:dyDescent="0.2">
      <c r="A18" s="87" t="s">
        <v>470</v>
      </c>
      <c r="B18" s="184">
        <v>14</v>
      </c>
      <c r="C18" s="181"/>
      <c r="D18" s="181"/>
      <c r="E18" s="181"/>
      <c r="F18" s="181"/>
    </row>
    <row r="19" spans="1:6" x14ac:dyDescent="0.2">
      <c r="A19" s="87" t="s">
        <v>471</v>
      </c>
      <c r="B19" s="184">
        <v>15</v>
      </c>
      <c r="C19" s="181"/>
      <c r="D19" s="181"/>
      <c r="E19" s="181"/>
      <c r="F19" s="181"/>
    </row>
    <row r="20" spans="1:6" ht="22.5" x14ac:dyDescent="0.2">
      <c r="A20" s="88" t="s">
        <v>472</v>
      </c>
      <c r="B20" s="184">
        <v>16</v>
      </c>
      <c r="C20" s="181"/>
      <c r="D20" s="181"/>
      <c r="E20" s="181"/>
      <c r="F20" s="181"/>
    </row>
    <row r="21" spans="1:6" x14ac:dyDescent="0.2">
      <c r="A21" s="87" t="s">
        <v>473</v>
      </c>
      <c r="B21" s="184">
        <v>17</v>
      </c>
      <c r="C21" s="181"/>
      <c r="D21" s="181"/>
      <c r="E21" s="181"/>
      <c r="F21" s="181"/>
    </row>
    <row r="22" spans="1:6" ht="33.75" x14ac:dyDescent="0.2">
      <c r="A22" s="89" t="s">
        <v>474</v>
      </c>
      <c r="B22" s="184">
        <v>18</v>
      </c>
      <c r="C22" s="183">
        <f>C23+C24+C25+C26+C27+C28+C29+C30</f>
        <v>0</v>
      </c>
      <c r="D22" s="183">
        <f>D23+D24+D25+D26+D27+D28+D29+D30</f>
        <v>0</v>
      </c>
      <c r="E22" s="183">
        <f>E23+E24+E25+E26+E27+E28+E29+E30</f>
        <v>0</v>
      </c>
      <c r="F22" s="183">
        <f>F23+F24+F25+F26+F27+F28+F29+F30</f>
        <v>0</v>
      </c>
    </row>
    <row r="23" spans="1:6" ht="22.5" x14ac:dyDescent="0.2">
      <c r="A23" s="88" t="s">
        <v>466</v>
      </c>
      <c r="B23" s="184">
        <v>19</v>
      </c>
      <c r="C23" s="181"/>
      <c r="D23" s="181"/>
      <c r="E23" s="181"/>
      <c r="F23" s="181"/>
    </row>
    <row r="24" spans="1:6" x14ac:dyDescent="0.2">
      <c r="A24" s="87" t="s">
        <v>467</v>
      </c>
      <c r="B24" s="184">
        <v>20</v>
      </c>
      <c r="C24" s="181"/>
      <c r="D24" s="181"/>
      <c r="E24" s="181"/>
      <c r="F24" s="181"/>
    </row>
    <row r="25" spans="1:6" x14ac:dyDescent="0.2">
      <c r="A25" s="87" t="s">
        <v>468</v>
      </c>
      <c r="B25" s="184">
        <v>21</v>
      </c>
      <c r="C25" s="181"/>
      <c r="D25" s="181"/>
      <c r="E25" s="181"/>
      <c r="F25" s="181"/>
    </row>
    <row r="26" spans="1:6" x14ac:dyDescent="0.2">
      <c r="A26" s="87" t="s">
        <v>469</v>
      </c>
      <c r="B26" s="184">
        <v>22</v>
      </c>
      <c r="C26" s="181"/>
      <c r="D26" s="181"/>
      <c r="E26" s="181"/>
      <c r="F26" s="181"/>
    </row>
    <row r="27" spans="1:6" x14ac:dyDescent="0.2">
      <c r="A27" s="87" t="s">
        <v>470</v>
      </c>
      <c r="B27" s="184">
        <v>23</v>
      </c>
      <c r="C27" s="181"/>
      <c r="D27" s="181"/>
      <c r="E27" s="181"/>
      <c r="F27" s="181"/>
    </row>
    <row r="28" spans="1:6" x14ac:dyDescent="0.2">
      <c r="A28" s="87" t="s">
        <v>471</v>
      </c>
      <c r="B28" s="184">
        <v>24</v>
      </c>
      <c r="C28" s="181"/>
      <c r="D28" s="181"/>
      <c r="E28" s="181"/>
      <c r="F28" s="181"/>
    </row>
    <row r="29" spans="1:6" ht="22.5" x14ac:dyDescent="0.2">
      <c r="A29" s="88" t="s">
        <v>472</v>
      </c>
      <c r="B29" s="184">
        <v>25</v>
      </c>
      <c r="C29" s="181"/>
      <c r="D29" s="181"/>
      <c r="E29" s="181"/>
      <c r="F29" s="181"/>
    </row>
    <row r="30" spans="1:6" x14ac:dyDescent="0.2">
      <c r="A30" s="87" t="s">
        <v>473</v>
      </c>
      <c r="B30" s="184">
        <v>26</v>
      </c>
      <c r="C30" s="181"/>
      <c r="D30" s="181"/>
      <c r="E30" s="181"/>
      <c r="F30" s="181"/>
    </row>
    <row r="31" spans="1:6" x14ac:dyDescent="0.2">
      <c r="A31" s="93" t="s">
        <v>488</v>
      </c>
      <c r="B31" s="184">
        <v>27</v>
      </c>
      <c r="C31" s="183">
        <f>C13+C22</f>
        <v>5300</v>
      </c>
      <c r="D31" s="183">
        <f>D13+D22</f>
        <v>5600</v>
      </c>
      <c r="E31" s="183">
        <f>E13+E22</f>
        <v>5600</v>
      </c>
      <c r="F31" s="183">
        <f>F13+F22</f>
        <v>5600</v>
      </c>
    </row>
    <row r="32" spans="1:6" ht="22.5" x14ac:dyDescent="0.2">
      <c r="A32" s="89" t="s">
        <v>475</v>
      </c>
      <c r="B32" s="184">
        <v>28</v>
      </c>
      <c r="C32" s="183">
        <f>C12-C31</f>
        <v>21092.5</v>
      </c>
      <c r="D32" s="183">
        <f>D12-D31</f>
        <v>20800</v>
      </c>
      <c r="E32" s="183">
        <f>E12-E31</f>
        <v>20850</v>
      </c>
      <c r="F32" s="183">
        <f>F12-F31</f>
        <v>20900</v>
      </c>
    </row>
    <row r="33" spans="3:6" x14ac:dyDescent="0.2">
      <c r="C33" s="185"/>
      <c r="D33" s="185"/>
      <c r="E33" s="185"/>
      <c r="F33" s="185"/>
    </row>
    <row r="34" spans="3:6" x14ac:dyDescent="0.2">
      <c r="C34" s="185"/>
      <c r="D34" s="185"/>
      <c r="E34" s="185"/>
      <c r="F34" s="185"/>
    </row>
  </sheetData>
  <pageMargins left="0.7" right="0.7" top="0.75" bottom="0.75" header="0.3" footer="0.3"/>
  <pageSetup paperSize="9" orientation="portrait" r:id="rId1"/>
  <headerFooter>
    <oddHeader>&amp;C13. melléklet a 2/2017. (II. 16.)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F10"/>
  <sheetViews>
    <sheetView workbookViewId="0">
      <selection activeCell="H5" sqref="H5"/>
    </sheetView>
  </sheetViews>
  <sheetFormatPr defaultRowHeight="12.75" x14ac:dyDescent="0.2"/>
  <cols>
    <col min="1" max="1" width="4.28515625" customWidth="1"/>
    <col min="2" max="2" width="17.7109375" customWidth="1"/>
    <col min="3" max="3" width="12.28515625" customWidth="1"/>
    <col min="4" max="4" width="15.28515625" customWidth="1"/>
    <col min="5" max="5" width="13" customWidth="1"/>
    <col min="6" max="6" width="12.28515625" customWidth="1"/>
  </cols>
  <sheetData>
    <row r="2" spans="1:6" x14ac:dyDescent="0.2">
      <c r="A2" s="25" t="s">
        <v>367</v>
      </c>
      <c r="B2" s="1"/>
      <c r="C2" s="1"/>
      <c r="D2" s="1"/>
      <c r="E2" s="1"/>
      <c r="F2" s="1"/>
    </row>
    <row r="4" spans="1:6" x14ac:dyDescent="0.2">
      <c r="F4" t="s">
        <v>175</v>
      </c>
    </row>
    <row r="5" spans="1:6" ht="44.25" x14ac:dyDescent="0.2">
      <c r="A5" s="74" t="s">
        <v>176</v>
      </c>
      <c r="B5" s="24" t="s">
        <v>177</v>
      </c>
      <c r="C5" s="75" t="s">
        <v>178</v>
      </c>
      <c r="D5" s="129" t="s">
        <v>365</v>
      </c>
      <c r="E5" s="75" t="s">
        <v>179</v>
      </c>
      <c r="F5" s="129" t="s">
        <v>366</v>
      </c>
    </row>
    <row r="6" spans="1:6" ht="76.5" x14ac:dyDescent="0.2">
      <c r="A6" s="18" t="s">
        <v>38</v>
      </c>
      <c r="B6" s="13" t="s">
        <v>172</v>
      </c>
      <c r="C6" s="77">
        <v>74384</v>
      </c>
      <c r="D6" s="131">
        <v>0</v>
      </c>
      <c r="E6" s="77">
        <v>74384</v>
      </c>
      <c r="F6" s="131">
        <v>0</v>
      </c>
    </row>
    <row r="7" spans="1:6" ht="51" x14ac:dyDescent="0.2">
      <c r="A7" s="18" t="s">
        <v>39</v>
      </c>
      <c r="B7" s="13" t="s">
        <v>180</v>
      </c>
      <c r="C7" s="77">
        <v>49127</v>
      </c>
      <c r="D7" s="78">
        <v>0</v>
      </c>
      <c r="E7" s="77">
        <v>49127</v>
      </c>
      <c r="F7" s="79">
        <v>0</v>
      </c>
    </row>
    <row r="8" spans="1:6" ht="25.5" customHeight="1" x14ac:dyDescent="0.2">
      <c r="A8" s="10"/>
      <c r="B8" s="7" t="s">
        <v>120</v>
      </c>
      <c r="C8" s="4">
        <f>SUM(C6:C7)</f>
        <v>123511</v>
      </c>
      <c r="D8" s="4">
        <f>SUM(D6:D7)</f>
        <v>0</v>
      </c>
      <c r="E8" s="4">
        <f>SUM(E6:E7)</f>
        <v>123511</v>
      </c>
      <c r="F8" s="4">
        <f>SUM(F6:F7)</f>
        <v>0</v>
      </c>
    </row>
    <row r="10" spans="1:6" x14ac:dyDescent="0.2">
      <c r="E10" s="50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&amp;C11.melléklet..../2015.(...)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20.42578125" customWidth="1"/>
    <col min="2" max="2" width="7.7109375" customWidth="1"/>
    <col min="3" max="3" width="9.85546875" customWidth="1"/>
    <col min="4" max="4" width="10.140625" customWidth="1"/>
    <col min="5" max="5" width="10.85546875" customWidth="1"/>
  </cols>
  <sheetData>
    <row r="1" spans="1:5" x14ac:dyDescent="0.2">
      <c r="A1" s="277" t="s">
        <v>550</v>
      </c>
      <c r="B1" s="279"/>
      <c r="C1" s="279"/>
      <c r="D1" s="279"/>
      <c r="E1" s="279"/>
    </row>
    <row r="2" spans="1:5" x14ac:dyDescent="0.2">
      <c r="A2" s="277" t="s">
        <v>121</v>
      </c>
      <c r="B2" s="279"/>
      <c r="C2" s="279"/>
      <c r="D2" s="279"/>
      <c r="E2" s="279"/>
    </row>
    <row r="3" spans="1:5" x14ac:dyDescent="0.2">
      <c r="A3" s="25"/>
      <c r="B3" s="1"/>
      <c r="C3" s="1"/>
    </row>
    <row r="4" spans="1:5" x14ac:dyDescent="0.2">
      <c r="A4" s="1"/>
      <c r="B4" s="1"/>
      <c r="C4" s="1"/>
      <c r="E4" s="2" t="s">
        <v>492</v>
      </c>
    </row>
    <row r="5" spans="1:5" ht="41.25" customHeight="1" x14ac:dyDescent="0.2">
      <c r="A5" s="196" t="s">
        <v>227</v>
      </c>
      <c r="B5" s="269" t="s">
        <v>259</v>
      </c>
      <c r="C5" s="270"/>
      <c r="D5" s="269" t="s">
        <v>260</v>
      </c>
      <c r="E5" s="270"/>
    </row>
    <row r="6" spans="1:5" x14ac:dyDescent="0.2">
      <c r="A6" s="197"/>
      <c r="B6" s="87" t="s">
        <v>4</v>
      </c>
      <c r="C6" s="87" t="s">
        <v>37</v>
      </c>
      <c r="D6" s="93" t="s">
        <v>4</v>
      </c>
      <c r="E6" s="93" t="s">
        <v>37</v>
      </c>
    </row>
    <row r="7" spans="1:5" ht="24.95" customHeight="1" x14ac:dyDescent="0.2">
      <c r="A7" s="88" t="s">
        <v>232</v>
      </c>
      <c r="B7" s="9"/>
      <c r="C7" s="9"/>
      <c r="D7" s="4">
        <f t="shared" ref="D7:D13" si="0">SUM(B7)</f>
        <v>0</v>
      </c>
      <c r="E7" s="4"/>
    </row>
    <row r="8" spans="1:5" ht="22.5" customHeight="1" x14ac:dyDescent="0.2">
      <c r="A8" s="88" t="s">
        <v>233</v>
      </c>
      <c r="B8" s="9"/>
      <c r="C8" s="9"/>
      <c r="D8" s="4">
        <f t="shared" si="0"/>
        <v>0</v>
      </c>
      <c r="E8" s="4"/>
    </row>
    <row r="9" spans="1:5" ht="22.5" customHeight="1" x14ac:dyDescent="0.2">
      <c r="A9" s="88" t="s">
        <v>234</v>
      </c>
      <c r="B9" s="9"/>
      <c r="C9" s="9"/>
      <c r="D9" s="4">
        <f t="shared" si="0"/>
        <v>0</v>
      </c>
      <c r="E9" s="4"/>
    </row>
    <row r="10" spans="1:5" ht="21.95" customHeight="1" x14ac:dyDescent="0.2">
      <c r="A10" s="88" t="s">
        <v>195</v>
      </c>
      <c r="B10" s="9"/>
      <c r="C10" s="9"/>
      <c r="D10" s="4">
        <f t="shared" si="0"/>
        <v>0</v>
      </c>
      <c r="E10" s="4"/>
    </row>
    <row r="11" spans="1:5" ht="22.5" customHeight="1" x14ac:dyDescent="0.2">
      <c r="A11" s="88" t="s">
        <v>261</v>
      </c>
      <c r="B11" s="9"/>
      <c r="C11" s="9"/>
      <c r="D11" s="4">
        <f t="shared" si="0"/>
        <v>0</v>
      </c>
      <c r="E11" s="4"/>
    </row>
    <row r="12" spans="1:5" ht="22.5" customHeight="1" x14ac:dyDescent="0.2">
      <c r="A12" s="88" t="s">
        <v>262</v>
      </c>
      <c r="B12" s="9"/>
      <c r="C12" s="9"/>
      <c r="D12" s="4">
        <f t="shared" si="0"/>
        <v>0</v>
      </c>
      <c r="E12" s="4"/>
    </row>
    <row r="13" spans="1:5" ht="24.95" customHeight="1" x14ac:dyDescent="0.2">
      <c r="A13" s="88" t="s">
        <v>263</v>
      </c>
      <c r="B13" s="9"/>
      <c r="C13" s="9"/>
      <c r="D13" s="4">
        <f t="shared" si="0"/>
        <v>0</v>
      </c>
      <c r="E13" s="4"/>
    </row>
    <row r="14" spans="1:5" ht="24.95" customHeight="1" x14ac:dyDescent="0.2">
      <c r="A14" s="89" t="s">
        <v>239</v>
      </c>
      <c r="B14" s="4">
        <f>SUM(B7:B13)</f>
        <v>0</v>
      </c>
      <c r="C14" s="4"/>
      <c r="D14" s="4">
        <f>SUM(D7:D13)</f>
        <v>0</v>
      </c>
      <c r="E14" s="4"/>
    </row>
    <row r="15" spans="1:5" ht="24.95" customHeight="1" x14ac:dyDescent="0.2">
      <c r="A15" s="88" t="s">
        <v>240</v>
      </c>
      <c r="B15" s="9"/>
      <c r="C15" s="9"/>
      <c r="D15" s="4">
        <f>SUM(B15)</f>
        <v>0</v>
      </c>
      <c r="E15" s="4"/>
    </row>
    <row r="16" spans="1:5" ht="24.95" customHeight="1" x14ac:dyDescent="0.2">
      <c r="A16" s="88" t="s">
        <v>241</v>
      </c>
      <c r="B16" s="9"/>
      <c r="C16" s="9"/>
      <c r="D16" s="4">
        <f>SUM(B16)</f>
        <v>0</v>
      </c>
      <c r="E16" s="4"/>
    </row>
    <row r="17" spans="1:5" ht="24.95" customHeight="1" x14ac:dyDescent="0.2">
      <c r="A17" s="90" t="s">
        <v>264</v>
      </c>
      <c r="B17" s="9"/>
      <c r="C17" s="9">
        <v>827008</v>
      </c>
      <c r="D17" s="4">
        <f>SUM(B17)</f>
        <v>0</v>
      </c>
      <c r="E17" s="4">
        <v>827008</v>
      </c>
    </row>
    <row r="18" spans="1:5" ht="22.5" x14ac:dyDescent="0.2">
      <c r="A18" s="88" t="s">
        <v>265</v>
      </c>
      <c r="B18" s="9"/>
      <c r="C18" s="9"/>
      <c r="D18" s="4">
        <f>SUM(B18)</f>
        <v>0</v>
      </c>
      <c r="E18" s="4"/>
    </row>
    <row r="19" spans="1:5" x14ac:dyDescent="0.2">
      <c r="A19" s="22" t="s">
        <v>244</v>
      </c>
      <c r="B19" s="4">
        <f>SUM(B14:B18)</f>
        <v>0</v>
      </c>
      <c r="C19" s="4">
        <v>827008</v>
      </c>
      <c r="D19" s="4">
        <f>SUM(D14:D18)</f>
        <v>0</v>
      </c>
      <c r="E19" s="4">
        <v>827008</v>
      </c>
    </row>
  </sheetData>
  <mergeCells count="4">
    <mergeCell ref="D5:E5"/>
    <mergeCell ref="B5:C5"/>
    <mergeCell ref="A1:E1"/>
    <mergeCell ref="A2:E2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&amp;C1/2. melléklet a 14/2019. (XII. 5.)  önkormányzati rendelethez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view="pageLayout" topLeftCell="B1" zoomScaleNormal="100" workbookViewId="0">
      <selection activeCell="F19" sqref="F19"/>
    </sheetView>
  </sheetViews>
  <sheetFormatPr defaultRowHeight="12.75" x14ac:dyDescent="0.2"/>
  <cols>
    <col min="1" max="1" width="20.42578125" customWidth="1"/>
    <col min="4" max="4" width="9.28515625" customWidth="1"/>
    <col min="11" max="11" width="9.7109375" customWidth="1"/>
  </cols>
  <sheetData>
    <row r="1" spans="1:11" x14ac:dyDescent="0.2">
      <c r="A1" s="25" t="s">
        <v>551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5" t="s">
        <v>124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2" t="s">
        <v>383</v>
      </c>
    </row>
    <row r="5" spans="1:11" ht="41.25" customHeight="1" x14ac:dyDescent="0.2">
      <c r="A5" s="288" t="s">
        <v>227</v>
      </c>
      <c r="B5" s="275" t="s">
        <v>254</v>
      </c>
      <c r="C5" s="276"/>
      <c r="D5" s="287" t="s">
        <v>255</v>
      </c>
      <c r="E5" s="287"/>
      <c r="F5" s="269"/>
      <c r="G5" s="270"/>
      <c r="H5" s="188"/>
      <c r="I5" s="189"/>
      <c r="J5" s="287" t="s">
        <v>120</v>
      </c>
      <c r="K5" s="287"/>
    </row>
    <row r="6" spans="1:11" x14ac:dyDescent="0.2">
      <c r="A6" s="289"/>
      <c r="B6" s="116" t="s">
        <v>4</v>
      </c>
      <c r="C6" s="116" t="s">
        <v>37</v>
      </c>
      <c r="D6" s="116" t="s">
        <v>4</v>
      </c>
      <c r="E6" s="116" t="s">
        <v>37</v>
      </c>
      <c r="F6" s="10"/>
      <c r="G6" s="10"/>
      <c r="H6" s="10"/>
      <c r="I6" s="10"/>
      <c r="J6" s="7" t="s">
        <v>4</v>
      </c>
      <c r="K6" s="7" t="s">
        <v>37</v>
      </c>
    </row>
    <row r="7" spans="1:11" ht="22.5" x14ac:dyDescent="0.2">
      <c r="A7" s="88" t="s">
        <v>232</v>
      </c>
      <c r="B7" s="9"/>
      <c r="C7" s="9"/>
      <c r="D7" s="9"/>
      <c r="E7" s="9"/>
      <c r="F7" s="9"/>
      <c r="G7" s="9"/>
      <c r="H7" s="9"/>
      <c r="I7" s="9"/>
      <c r="J7" s="4">
        <f t="shared" ref="J7:J13" si="0">B7+D7+F7+H7</f>
        <v>0</v>
      </c>
      <c r="K7" s="4"/>
    </row>
    <row r="8" spans="1:11" ht="22.5" customHeight="1" x14ac:dyDescent="0.2">
      <c r="A8" s="88" t="s">
        <v>233</v>
      </c>
      <c r="B8" s="9"/>
      <c r="C8" s="9"/>
      <c r="D8" s="9"/>
      <c r="E8" s="9"/>
      <c r="F8" s="9"/>
      <c r="G8" s="9"/>
      <c r="H8" s="9"/>
      <c r="I8" s="9"/>
      <c r="J8" s="4">
        <f t="shared" si="0"/>
        <v>0</v>
      </c>
      <c r="K8" s="4"/>
    </row>
    <row r="9" spans="1:11" ht="22.5" customHeight="1" x14ac:dyDescent="0.2">
      <c r="A9" s="88" t="s">
        <v>234</v>
      </c>
      <c r="B9" s="9"/>
      <c r="C9" s="9"/>
      <c r="D9" s="9"/>
      <c r="E9" s="9"/>
      <c r="F9" s="9"/>
      <c r="G9" s="9"/>
      <c r="H9" s="9"/>
      <c r="I9" s="9"/>
      <c r="J9" s="4">
        <f t="shared" si="0"/>
        <v>0</v>
      </c>
      <c r="K9" s="4"/>
    </row>
    <row r="10" spans="1:11" x14ac:dyDescent="0.2">
      <c r="A10" s="88" t="s">
        <v>235</v>
      </c>
      <c r="B10" s="9"/>
      <c r="C10" s="9"/>
      <c r="D10" s="9"/>
      <c r="E10" s="9"/>
      <c r="F10" s="9"/>
      <c r="G10" s="9"/>
      <c r="H10" s="9"/>
      <c r="I10" s="9"/>
      <c r="J10" s="4">
        <f t="shared" si="0"/>
        <v>0</v>
      </c>
      <c r="K10" s="4"/>
    </row>
    <row r="11" spans="1:11" ht="22.5" customHeight="1" x14ac:dyDescent="0.2">
      <c r="A11" s="88" t="s">
        <v>256</v>
      </c>
      <c r="B11" s="9"/>
      <c r="C11" s="9"/>
      <c r="D11" s="9"/>
      <c r="E11" s="9"/>
      <c r="F11" s="9"/>
      <c r="G11" s="9"/>
      <c r="H11" s="9"/>
      <c r="I11" s="9"/>
      <c r="J11" s="4">
        <f t="shared" si="0"/>
        <v>0</v>
      </c>
      <c r="K11" s="4"/>
    </row>
    <row r="12" spans="1:11" ht="22.5" customHeight="1" x14ac:dyDescent="0.2">
      <c r="A12" s="88" t="s">
        <v>257</v>
      </c>
      <c r="B12" s="9"/>
      <c r="C12" s="9"/>
      <c r="D12" s="9"/>
      <c r="E12" s="9"/>
      <c r="F12" s="9"/>
      <c r="G12" s="9"/>
      <c r="H12" s="9"/>
      <c r="I12" s="9"/>
      <c r="J12" s="4">
        <f t="shared" si="0"/>
        <v>0</v>
      </c>
      <c r="K12" s="4"/>
    </row>
    <row r="13" spans="1:11" x14ac:dyDescent="0.2">
      <c r="A13" s="88" t="s">
        <v>238</v>
      </c>
      <c r="B13" s="9"/>
      <c r="C13" s="9"/>
      <c r="D13" s="9"/>
      <c r="E13" s="9"/>
      <c r="F13" s="9"/>
      <c r="G13" s="9"/>
      <c r="H13" s="9"/>
      <c r="I13" s="9"/>
      <c r="J13" s="4">
        <f t="shared" si="0"/>
        <v>0</v>
      </c>
      <c r="K13" s="4"/>
    </row>
    <row r="14" spans="1:11" ht="22.5" x14ac:dyDescent="0.2">
      <c r="A14" s="89" t="s">
        <v>239</v>
      </c>
      <c r="B14" s="4">
        <f>SUM(B7:B13)</f>
        <v>0</v>
      </c>
      <c r="C14" s="4"/>
      <c r="D14" s="4">
        <v>0</v>
      </c>
      <c r="E14" s="4"/>
      <c r="F14" s="4"/>
      <c r="G14" s="4"/>
      <c r="H14" s="4"/>
      <c r="I14" s="4"/>
      <c r="J14" s="4">
        <f>SUM(J7:J13)</f>
        <v>0</v>
      </c>
      <c r="K14" s="4"/>
    </row>
    <row r="15" spans="1:11" ht="22.5" x14ac:dyDescent="0.2">
      <c r="A15" s="88" t="s">
        <v>258</v>
      </c>
      <c r="B15" s="9"/>
      <c r="C15" s="9"/>
      <c r="D15" s="9"/>
      <c r="E15" s="9"/>
      <c r="F15" s="9"/>
      <c r="G15" s="9"/>
      <c r="H15" s="9"/>
      <c r="I15" s="9"/>
      <c r="J15" s="4">
        <f>B15+D15+F15+H15</f>
        <v>0</v>
      </c>
      <c r="K15" s="4"/>
    </row>
    <row r="16" spans="1:11" ht="22.5" x14ac:dyDescent="0.2">
      <c r="A16" s="88" t="s">
        <v>241</v>
      </c>
      <c r="B16" s="9"/>
      <c r="C16" s="9"/>
      <c r="D16" s="9"/>
      <c r="E16" s="9"/>
      <c r="F16" s="9"/>
      <c r="G16" s="9"/>
      <c r="H16" s="9"/>
      <c r="I16" s="9"/>
      <c r="J16" s="4">
        <f>B16+D16+F16+H16</f>
        <v>0</v>
      </c>
      <c r="K16" s="4"/>
    </row>
    <row r="17" spans="1:11" ht="22.5" x14ac:dyDescent="0.2">
      <c r="A17" s="90" t="s">
        <v>246</v>
      </c>
      <c r="B17" s="9"/>
      <c r="C17" s="9"/>
      <c r="D17" s="9"/>
      <c r="E17" s="9">
        <v>758881</v>
      </c>
      <c r="F17" s="9"/>
      <c r="G17" s="9"/>
      <c r="H17" s="9"/>
      <c r="I17" s="9"/>
      <c r="J17" s="4">
        <f>B17+D17+F17+H17</f>
        <v>0</v>
      </c>
      <c r="K17" s="4">
        <v>758881</v>
      </c>
    </row>
    <row r="18" spans="1:11" ht="22.5" x14ac:dyDescent="0.2">
      <c r="A18" s="88" t="s">
        <v>243</v>
      </c>
      <c r="B18" s="9"/>
      <c r="C18" s="9"/>
      <c r="D18" s="9"/>
      <c r="E18" s="9"/>
      <c r="F18" s="9"/>
      <c r="G18" s="9"/>
      <c r="H18" s="9"/>
      <c r="I18" s="9"/>
      <c r="J18" s="4">
        <f>B18+D18+F18+H18</f>
        <v>0</v>
      </c>
      <c r="K18" s="4"/>
    </row>
    <row r="19" spans="1:11" x14ac:dyDescent="0.2">
      <c r="A19" s="22" t="s">
        <v>244</v>
      </c>
      <c r="B19" s="4">
        <f>SUM(B14:B18)</f>
        <v>0</v>
      </c>
      <c r="C19" s="4"/>
      <c r="D19" s="4">
        <f>SUM(D14:D18)</f>
        <v>0</v>
      </c>
      <c r="E19" s="4">
        <v>758881</v>
      </c>
      <c r="F19" s="4"/>
      <c r="G19" s="4"/>
      <c r="H19" s="4"/>
      <c r="I19" s="4"/>
      <c r="J19" s="4">
        <f>SUM(J14:J18)</f>
        <v>0</v>
      </c>
      <c r="K19" s="4">
        <v>758881</v>
      </c>
    </row>
    <row r="20" spans="1:11" x14ac:dyDescent="0.2">
      <c r="A20" s="91"/>
    </row>
    <row r="21" spans="1:11" x14ac:dyDescent="0.2">
      <c r="A21" s="91"/>
    </row>
    <row r="22" spans="1:11" x14ac:dyDescent="0.2">
      <c r="A22" s="91"/>
    </row>
    <row r="23" spans="1:11" x14ac:dyDescent="0.2">
      <c r="A23" s="91"/>
    </row>
    <row r="24" spans="1:11" x14ac:dyDescent="0.2">
      <c r="A24" s="91"/>
    </row>
    <row r="25" spans="1:11" x14ac:dyDescent="0.2">
      <c r="A25" s="91"/>
    </row>
    <row r="26" spans="1:11" x14ac:dyDescent="0.2">
      <c r="A26" s="91"/>
    </row>
    <row r="27" spans="1:11" x14ac:dyDescent="0.2">
      <c r="A27" s="91"/>
    </row>
    <row r="28" spans="1:11" x14ac:dyDescent="0.2">
      <c r="A28" s="91"/>
    </row>
    <row r="29" spans="1:11" x14ac:dyDescent="0.2">
      <c r="A29" s="91"/>
    </row>
    <row r="30" spans="1:11" x14ac:dyDescent="0.2">
      <c r="A30" s="91"/>
    </row>
    <row r="31" spans="1:11" x14ac:dyDescent="0.2">
      <c r="A31" s="91"/>
    </row>
    <row r="32" spans="1:11" x14ac:dyDescent="0.2">
      <c r="A32" s="91"/>
    </row>
    <row r="33" spans="1:1" x14ac:dyDescent="0.2">
      <c r="A33" s="91"/>
    </row>
    <row r="34" spans="1:1" x14ac:dyDescent="0.2">
      <c r="A34" s="205"/>
    </row>
  </sheetData>
  <mergeCells count="5">
    <mergeCell ref="J5:K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&amp;C1/3. melléklet a 14/2019. (XII. 5.) 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view="pageLayout" zoomScaleNormal="100" workbookViewId="0">
      <selection activeCell="M17" sqref="M17"/>
    </sheetView>
  </sheetViews>
  <sheetFormatPr defaultRowHeight="12.75" x14ac:dyDescent="0.2"/>
  <cols>
    <col min="1" max="1" width="19.140625" customWidth="1"/>
    <col min="2" max="2" width="8.85546875" customWidth="1"/>
    <col min="3" max="3" width="9.28515625" customWidth="1"/>
    <col min="4" max="4" width="8.28515625" customWidth="1"/>
    <col min="5" max="5" width="7" customWidth="1"/>
    <col min="6" max="7" width="8.28515625" customWidth="1"/>
    <col min="8" max="8" width="8" customWidth="1"/>
    <col min="9" max="9" width="8.28515625" customWidth="1"/>
    <col min="10" max="10" width="6.7109375" customWidth="1"/>
    <col min="11" max="11" width="7.140625" customWidth="1"/>
    <col min="12" max="12" width="7" customWidth="1"/>
    <col min="13" max="13" width="6.85546875" customWidth="1"/>
    <col min="14" max="14" width="9.5703125" customWidth="1"/>
    <col min="15" max="15" width="8.85546875" customWidth="1"/>
  </cols>
  <sheetData>
    <row r="1" spans="1:15" x14ac:dyDescent="0.2">
      <c r="A1" s="25" t="s">
        <v>552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">
      <c r="A2" s="25" t="s">
        <v>247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x14ac:dyDescent="0.2">
      <c r="A3" s="25"/>
      <c r="B3" s="1"/>
      <c r="C3" s="1"/>
      <c r="D3" s="1"/>
      <c r="E3" s="1"/>
      <c r="F3" s="1"/>
      <c r="G3" s="1"/>
      <c r="H3" s="1"/>
      <c r="I3" s="278"/>
      <c r="J3" s="278"/>
      <c r="K3" s="278"/>
      <c r="L3" s="278"/>
      <c r="M3" s="33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 t="s">
        <v>383</v>
      </c>
    </row>
    <row r="5" spans="1:15" ht="41.25" customHeight="1" x14ac:dyDescent="0.2">
      <c r="A5" s="288" t="s">
        <v>227</v>
      </c>
      <c r="B5" s="290" t="s">
        <v>248</v>
      </c>
      <c r="C5" s="291"/>
      <c r="D5" s="286" t="s">
        <v>249</v>
      </c>
      <c r="E5" s="286"/>
      <c r="F5" s="286" t="s">
        <v>250</v>
      </c>
      <c r="G5" s="286"/>
      <c r="H5" s="286" t="s">
        <v>251</v>
      </c>
      <c r="I5" s="286"/>
      <c r="J5" s="267" t="s">
        <v>252</v>
      </c>
      <c r="K5" s="293"/>
      <c r="L5" s="286" t="s">
        <v>253</v>
      </c>
      <c r="M5" s="286"/>
      <c r="N5" s="292" t="s">
        <v>120</v>
      </c>
      <c r="O5" s="292"/>
    </row>
    <row r="6" spans="1:15" x14ac:dyDescent="0.2">
      <c r="A6" s="289"/>
      <c r="B6" s="87" t="s">
        <v>4</v>
      </c>
      <c r="C6" s="87" t="s">
        <v>37</v>
      </c>
      <c r="D6" s="87" t="s">
        <v>4</v>
      </c>
      <c r="E6" s="87" t="s">
        <v>494</v>
      </c>
      <c r="F6" s="87" t="s">
        <v>4</v>
      </c>
      <c r="G6" s="87" t="s">
        <v>37</v>
      </c>
      <c r="H6" s="87" t="s">
        <v>4</v>
      </c>
      <c r="I6" s="87" t="s">
        <v>37</v>
      </c>
      <c r="J6" s="87" t="s">
        <v>4</v>
      </c>
      <c r="K6" s="87" t="s">
        <v>37</v>
      </c>
      <c r="L6" s="87" t="s">
        <v>4</v>
      </c>
      <c r="M6" s="87" t="s">
        <v>490</v>
      </c>
      <c r="N6" s="93" t="s">
        <v>4</v>
      </c>
      <c r="O6" s="93" t="s">
        <v>493</v>
      </c>
    </row>
    <row r="7" spans="1:15" ht="33.75" x14ac:dyDescent="0.2">
      <c r="A7" s="88" t="s">
        <v>232</v>
      </c>
      <c r="B7" s="175">
        <v>1600000</v>
      </c>
      <c r="C7" s="175">
        <v>1600000</v>
      </c>
      <c r="D7" s="175"/>
      <c r="E7" s="175"/>
      <c r="F7" s="175"/>
      <c r="G7" s="175"/>
      <c r="H7" s="175">
        <v>824000</v>
      </c>
      <c r="I7" s="175">
        <v>824000</v>
      </c>
      <c r="J7" s="175"/>
      <c r="K7" s="175"/>
      <c r="L7" s="175"/>
      <c r="M7" s="175"/>
      <c r="N7" s="94">
        <f>B7+D7+F7+H7+L7</f>
        <v>2424000</v>
      </c>
      <c r="O7" s="94">
        <f>SUM(C7+E7+G7+I7+K7+M7)</f>
        <v>2424000</v>
      </c>
    </row>
    <row r="8" spans="1:15" ht="22.5" customHeight="1" x14ac:dyDescent="0.2">
      <c r="A8" s="88" t="s">
        <v>233</v>
      </c>
      <c r="B8" s="175">
        <v>29000000</v>
      </c>
      <c r="C8" s="175">
        <v>30000000</v>
      </c>
      <c r="D8" s="175"/>
      <c r="E8" s="175"/>
      <c r="F8" s="175">
        <v>4950000</v>
      </c>
      <c r="G8" s="175">
        <v>4950000</v>
      </c>
      <c r="H8" s="175">
        <v>1100000</v>
      </c>
      <c r="I8" s="175">
        <v>1100000</v>
      </c>
      <c r="J8" s="175"/>
      <c r="K8" s="175"/>
      <c r="L8" s="175"/>
      <c r="M8" s="175"/>
      <c r="N8" s="94">
        <f>B8+D8+F8+H8+L8</f>
        <v>35050000</v>
      </c>
      <c r="O8" s="94">
        <f>SUM(C8+E8+G8+I8+K8+M8)</f>
        <v>36050000</v>
      </c>
    </row>
    <row r="9" spans="1:15" ht="22.5" customHeight="1" x14ac:dyDescent="0.2">
      <c r="A9" s="88" t="s">
        <v>234</v>
      </c>
      <c r="B9" s="175"/>
      <c r="C9" s="175"/>
      <c r="D9" s="175"/>
      <c r="E9" s="175"/>
      <c r="F9" s="175">
        <v>1336000</v>
      </c>
      <c r="G9" s="175">
        <v>1336000</v>
      </c>
      <c r="H9" s="175"/>
      <c r="I9" s="175"/>
      <c r="J9" s="175">
        <v>25500</v>
      </c>
      <c r="K9" s="175">
        <v>25500</v>
      </c>
      <c r="L9" s="175"/>
      <c r="M9" s="175"/>
      <c r="N9" s="94">
        <f>B9+D9+F9+H9+L9+J9</f>
        <v>1361500</v>
      </c>
      <c r="O9" s="94">
        <f>SUM(G9+K9)</f>
        <v>1361500</v>
      </c>
    </row>
    <row r="10" spans="1:15" x14ac:dyDescent="0.2">
      <c r="A10" s="88" t="s">
        <v>235</v>
      </c>
      <c r="B10" s="175"/>
      <c r="C10" s="175"/>
      <c r="D10" s="175"/>
      <c r="E10" s="175"/>
      <c r="F10" s="175"/>
      <c r="G10" s="175"/>
      <c r="H10" s="175"/>
      <c r="I10" s="175"/>
      <c r="J10" s="175">
        <v>94500</v>
      </c>
      <c r="K10" s="175">
        <v>94500</v>
      </c>
      <c r="L10" s="175"/>
      <c r="M10" s="175"/>
      <c r="N10" s="94">
        <f>SUM(B10+D10+F10+H10+J10+L10)</f>
        <v>94500</v>
      </c>
      <c r="O10" s="94">
        <v>94500</v>
      </c>
    </row>
    <row r="11" spans="1:15" ht="22.5" customHeight="1" x14ac:dyDescent="0.2">
      <c r="A11" s="88" t="s">
        <v>236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94">
        <f>B11+D11+F11+H11+L11</f>
        <v>0</v>
      </c>
      <c r="O11" s="94"/>
    </row>
    <row r="12" spans="1:15" ht="22.5" customHeight="1" x14ac:dyDescent="0.2">
      <c r="A12" s="88" t="s">
        <v>237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94">
        <f>B12+D12+F12+H12+L12</f>
        <v>0</v>
      </c>
      <c r="O12" s="94"/>
    </row>
    <row r="13" spans="1:15" x14ac:dyDescent="0.2">
      <c r="A13" s="88" t="s">
        <v>238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94">
        <f>B13+D13+F13+H13+L13</f>
        <v>0</v>
      </c>
      <c r="O13" s="94"/>
    </row>
    <row r="14" spans="1:15" ht="22.5" x14ac:dyDescent="0.2">
      <c r="A14" s="89" t="s">
        <v>239</v>
      </c>
      <c r="B14" s="94">
        <f>SUM(B7:B13)</f>
        <v>30600000</v>
      </c>
      <c r="C14" s="94">
        <v>31600000</v>
      </c>
      <c r="D14" s="94">
        <f>SUM(D7:D13)</f>
        <v>0</v>
      </c>
      <c r="E14" s="94"/>
      <c r="F14" s="94">
        <f>SUM(F7:F13)</f>
        <v>6286000</v>
      </c>
      <c r="G14" s="94">
        <v>6286000</v>
      </c>
      <c r="H14" s="94">
        <f>SUM(H7:H13)</f>
        <v>1924000</v>
      </c>
      <c r="I14" s="94">
        <v>1924000</v>
      </c>
      <c r="J14" s="94">
        <f>SUM(J7:J13)</f>
        <v>120000</v>
      </c>
      <c r="K14" s="94">
        <v>120000</v>
      </c>
      <c r="L14" s="94">
        <f>SUM(L7:L13)</f>
        <v>0</v>
      </c>
      <c r="M14" s="94"/>
      <c r="N14" s="94">
        <f>SUM(N7:N13)</f>
        <v>38930000</v>
      </c>
      <c r="O14" s="94">
        <f>SUM(C14+E14+G14+I14+K14+M14)</f>
        <v>39930000</v>
      </c>
    </row>
    <row r="15" spans="1:15" ht="22.5" x14ac:dyDescent="0.2">
      <c r="A15" s="88" t="s">
        <v>240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94">
        <f>B15+D15+F15+H15+L15</f>
        <v>0</v>
      </c>
      <c r="O15" s="94"/>
    </row>
    <row r="16" spans="1:15" ht="22.5" x14ac:dyDescent="0.2">
      <c r="A16" s="88" t="s">
        <v>241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94">
        <f>B16+D16+F16+H16+L16</f>
        <v>0</v>
      </c>
      <c r="O16" s="94"/>
    </row>
    <row r="17" spans="1:15" ht="22.5" x14ac:dyDescent="0.2">
      <c r="A17" s="90" t="s">
        <v>246</v>
      </c>
      <c r="B17" s="175"/>
      <c r="C17" s="175">
        <v>2051290</v>
      </c>
      <c r="D17" s="175"/>
      <c r="E17" s="175"/>
      <c r="F17" s="175"/>
      <c r="G17" s="175"/>
      <c r="H17" s="175"/>
      <c r="I17" s="175" t="s">
        <v>357</v>
      </c>
      <c r="J17" s="175"/>
      <c r="K17" s="175"/>
      <c r="L17" s="175"/>
      <c r="M17" s="175"/>
      <c r="N17" s="94">
        <f>B17+D17+F17+H17+L17</f>
        <v>0</v>
      </c>
      <c r="O17" s="94">
        <v>2051290</v>
      </c>
    </row>
    <row r="18" spans="1:15" ht="22.5" x14ac:dyDescent="0.2">
      <c r="A18" s="88" t="s">
        <v>243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94">
        <f>B18+D18+F18+H18+L18</f>
        <v>0</v>
      </c>
      <c r="O18" s="94"/>
    </row>
    <row r="19" spans="1:15" ht="25.5" x14ac:dyDescent="0.2">
      <c r="A19" s="22" t="s">
        <v>244</v>
      </c>
      <c r="B19" s="94">
        <f>SUM(B14:B18)</f>
        <v>30600000</v>
      </c>
      <c r="C19" s="94">
        <v>33651290</v>
      </c>
      <c r="D19" s="94">
        <f>SUM(D14:D18)</f>
        <v>0</v>
      </c>
      <c r="E19" s="94"/>
      <c r="F19" s="94">
        <f>SUM(F14:F18)</f>
        <v>6286000</v>
      </c>
      <c r="G19" s="94">
        <v>6286000</v>
      </c>
      <c r="H19" s="94">
        <f>SUM(H14:H18)</f>
        <v>1924000</v>
      </c>
      <c r="I19" s="94">
        <v>1924000</v>
      </c>
      <c r="J19" s="94">
        <f>SUM(J14:J18)</f>
        <v>120000</v>
      </c>
      <c r="K19" s="94">
        <v>120000</v>
      </c>
      <c r="L19" s="94">
        <f>SUM(L14:L18)</f>
        <v>0</v>
      </c>
      <c r="M19" s="94"/>
      <c r="N19" s="94">
        <f>SUM(N14:N18)</f>
        <v>38930000</v>
      </c>
      <c r="O19" s="94">
        <f>SUM(C19+E19+G19+I19+K19+M19)</f>
        <v>41981290</v>
      </c>
    </row>
    <row r="20" spans="1:15" x14ac:dyDescent="0.2">
      <c r="A20" s="91"/>
    </row>
    <row r="21" spans="1:15" x14ac:dyDescent="0.2">
      <c r="A21" s="91"/>
    </row>
    <row r="22" spans="1:15" x14ac:dyDescent="0.2">
      <c r="A22" s="91"/>
    </row>
    <row r="23" spans="1:15" x14ac:dyDescent="0.2">
      <c r="A23" s="91"/>
    </row>
    <row r="24" spans="1:15" x14ac:dyDescent="0.2">
      <c r="A24" s="91"/>
    </row>
    <row r="25" spans="1:15" x14ac:dyDescent="0.2">
      <c r="A25" s="91"/>
    </row>
    <row r="26" spans="1:15" x14ac:dyDescent="0.2">
      <c r="A26" s="91"/>
    </row>
    <row r="27" spans="1:15" x14ac:dyDescent="0.2">
      <c r="A27" s="91"/>
    </row>
    <row r="28" spans="1:15" x14ac:dyDescent="0.2">
      <c r="A28" s="91"/>
    </row>
    <row r="29" spans="1:15" x14ac:dyDescent="0.2">
      <c r="A29" s="91"/>
    </row>
    <row r="30" spans="1:15" x14ac:dyDescent="0.2">
      <c r="A30" s="91"/>
    </row>
    <row r="31" spans="1:15" x14ac:dyDescent="0.2">
      <c r="A31" s="91"/>
    </row>
    <row r="32" spans="1:15" x14ac:dyDescent="0.2">
      <c r="A32" s="91"/>
    </row>
    <row r="33" spans="1:1" x14ac:dyDescent="0.2">
      <c r="A33" s="91"/>
    </row>
    <row r="34" spans="1:1" x14ac:dyDescent="0.2">
      <c r="A34" s="205"/>
    </row>
  </sheetData>
  <mergeCells count="9">
    <mergeCell ref="N5:O5"/>
    <mergeCell ref="J5:K5"/>
    <mergeCell ref="A5:A6"/>
    <mergeCell ref="B5:C5"/>
    <mergeCell ref="D5:E5"/>
    <mergeCell ref="F5:G5"/>
    <mergeCell ref="I3:L3"/>
    <mergeCell ref="L5:M5"/>
    <mergeCell ref="H5:I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&amp;C1/4. melléklet a  14/2019. (XII. 5.) önkormányzati rendelethez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zoomScaleNormal="100" workbookViewId="0">
      <selection activeCell="D19" sqref="D19"/>
    </sheetView>
  </sheetViews>
  <sheetFormatPr defaultRowHeight="12.75" x14ac:dyDescent="0.2"/>
  <cols>
    <col min="1" max="1" width="20.42578125" customWidth="1"/>
    <col min="4" max="4" width="9.28515625" customWidth="1"/>
    <col min="8" max="8" width="7.7109375" customWidth="1"/>
    <col min="9" max="9" width="9.7109375" customWidth="1"/>
    <col min="10" max="11" width="7.7109375" customWidth="1"/>
  </cols>
  <sheetData>
    <row r="1" spans="1:13" x14ac:dyDescent="0.2">
      <c r="A1" s="25" t="s">
        <v>553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277" t="s">
        <v>226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x14ac:dyDescent="0.2">
      <c r="A3" s="2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 t="s">
        <v>383</v>
      </c>
    </row>
    <row r="5" spans="1:13" ht="41.25" customHeight="1" x14ac:dyDescent="0.2">
      <c r="A5" s="288" t="s">
        <v>227</v>
      </c>
      <c r="B5" s="275" t="s">
        <v>228</v>
      </c>
      <c r="C5" s="276"/>
      <c r="D5" s="287" t="s">
        <v>229</v>
      </c>
      <c r="E5" s="287"/>
      <c r="F5" s="287" t="s">
        <v>230</v>
      </c>
      <c r="G5" s="287"/>
      <c r="H5" s="287" t="s">
        <v>231</v>
      </c>
      <c r="I5" s="287"/>
      <c r="J5" s="287" t="s">
        <v>379</v>
      </c>
      <c r="K5" s="287"/>
      <c r="L5" s="287" t="s">
        <v>120</v>
      </c>
      <c r="M5" s="287"/>
    </row>
    <row r="6" spans="1:13" x14ac:dyDescent="0.2">
      <c r="A6" s="289"/>
      <c r="B6" s="10" t="s">
        <v>4</v>
      </c>
      <c r="C6" s="116" t="s">
        <v>37</v>
      </c>
      <c r="D6" s="10" t="s">
        <v>4</v>
      </c>
      <c r="E6" s="116" t="s">
        <v>37</v>
      </c>
      <c r="F6" s="10" t="s">
        <v>4</v>
      </c>
      <c r="G6" s="116" t="s">
        <v>37</v>
      </c>
      <c r="H6" s="10" t="s">
        <v>4</v>
      </c>
      <c r="I6" s="116" t="s">
        <v>493</v>
      </c>
      <c r="J6" s="10" t="s">
        <v>4</v>
      </c>
      <c r="K6" s="116" t="s">
        <v>493</v>
      </c>
      <c r="L6" s="7" t="s">
        <v>4</v>
      </c>
      <c r="M6" s="7" t="s">
        <v>493</v>
      </c>
    </row>
    <row r="7" spans="1:13" ht="22.5" x14ac:dyDescent="0.2">
      <c r="A7" s="88" t="s">
        <v>232</v>
      </c>
      <c r="B7" s="9"/>
      <c r="C7" s="9"/>
      <c r="D7" s="9"/>
      <c r="E7" s="9"/>
      <c r="F7" s="9"/>
      <c r="G7" s="9"/>
      <c r="H7" s="9"/>
      <c r="I7" s="9"/>
      <c r="J7" s="9"/>
      <c r="K7" s="9"/>
      <c r="L7" s="4">
        <f t="shared" ref="L7:L13" si="0">B7+D7+F7+H7+J7</f>
        <v>0</v>
      </c>
      <c r="M7" s="4"/>
    </row>
    <row r="8" spans="1:13" ht="22.5" customHeight="1" x14ac:dyDescent="0.2">
      <c r="A8" s="88" t="s">
        <v>233</v>
      </c>
      <c r="B8" s="9"/>
      <c r="C8" s="9"/>
      <c r="D8" s="9"/>
      <c r="E8" s="9"/>
      <c r="F8" s="9"/>
      <c r="G8" s="9"/>
      <c r="H8" s="9"/>
      <c r="I8" s="9"/>
      <c r="J8" s="9"/>
      <c r="K8" s="9"/>
      <c r="L8" s="4">
        <f t="shared" si="0"/>
        <v>0</v>
      </c>
      <c r="M8" s="4"/>
    </row>
    <row r="9" spans="1:13" ht="22.5" customHeight="1" x14ac:dyDescent="0.2">
      <c r="A9" s="88" t="s">
        <v>234</v>
      </c>
      <c r="B9" s="9"/>
      <c r="C9" s="9"/>
      <c r="D9" s="9"/>
      <c r="E9" s="9"/>
      <c r="F9" s="9"/>
      <c r="G9" s="9"/>
      <c r="H9" s="9">
        <v>94500</v>
      </c>
      <c r="I9" s="9">
        <v>94500</v>
      </c>
      <c r="J9" s="9"/>
      <c r="K9" s="9"/>
      <c r="L9" s="4">
        <f t="shared" si="0"/>
        <v>94500</v>
      </c>
      <c r="M9" s="4">
        <v>94500</v>
      </c>
    </row>
    <row r="10" spans="1:13" x14ac:dyDescent="0.2">
      <c r="A10" s="88" t="s">
        <v>235</v>
      </c>
      <c r="B10" s="9"/>
      <c r="C10" s="9"/>
      <c r="D10" s="9"/>
      <c r="E10" s="9"/>
      <c r="F10" s="9"/>
      <c r="G10" s="9"/>
      <c r="H10" s="9">
        <v>350000</v>
      </c>
      <c r="I10" s="9">
        <v>1350000</v>
      </c>
      <c r="J10" s="9"/>
      <c r="K10" s="9"/>
      <c r="L10" s="4">
        <f t="shared" si="0"/>
        <v>350000</v>
      </c>
      <c r="M10" s="4">
        <v>1350000</v>
      </c>
    </row>
    <row r="11" spans="1:13" ht="22.5" customHeight="1" x14ac:dyDescent="0.2">
      <c r="A11" s="88" t="s">
        <v>236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4">
        <f t="shared" si="0"/>
        <v>0</v>
      </c>
      <c r="M11" s="4"/>
    </row>
    <row r="12" spans="1:13" ht="22.5" customHeight="1" x14ac:dyDescent="0.2">
      <c r="A12" s="88" t="s">
        <v>237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4">
        <f t="shared" si="0"/>
        <v>0</v>
      </c>
      <c r="M12" s="4"/>
    </row>
    <row r="13" spans="1:13" x14ac:dyDescent="0.2">
      <c r="A13" s="88" t="s">
        <v>238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4">
        <f t="shared" si="0"/>
        <v>0</v>
      </c>
      <c r="M13" s="4"/>
    </row>
    <row r="14" spans="1:13" ht="22.5" x14ac:dyDescent="0.2">
      <c r="A14" s="89" t="s">
        <v>239</v>
      </c>
      <c r="B14" s="4">
        <f>SUM(B7:B13)</f>
        <v>0</v>
      </c>
      <c r="C14" s="4"/>
      <c r="D14" s="4">
        <f>SUM(D7:D13)</f>
        <v>0</v>
      </c>
      <c r="E14" s="4"/>
      <c r="F14" s="4">
        <f>SUM(F7:F13)</f>
        <v>0</v>
      </c>
      <c r="G14" s="4"/>
      <c r="H14" s="4">
        <f>SUM(H7:H13)</f>
        <v>444500</v>
      </c>
      <c r="I14" s="4">
        <v>1444500</v>
      </c>
      <c r="J14" s="4"/>
      <c r="K14" s="4"/>
      <c r="L14" s="4">
        <f>SUM(L7:L13)</f>
        <v>444500</v>
      </c>
      <c r="M14" s="4">
        <v>1444500</v>
      </c>
    </row>
    <row r="15" spans="1:13" ht="22.5" x14ac:dyDescent="0.2">
      <c r="A15" s="88" t="s">
        <v>240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4">
        <f>B15+D15+F15+H15+J15</f>
        <v>0</v>
      </c>
      <c r="M15" s="4"/>
    </row>
    <row r="16" spans="1:13" ht="22.5" x14ac:dyDescent="0.2">
      <c r="A16" s="88" t="s">
        <v>241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4">
        <f>B16+D16+F16+H16+J16</f>
        <v>0</v>
      </c>
      <c r="M16" s="4"/>
    </row>
    <row r="17" spans="1:13" ht="22.5" x14ac:dyDescent="0.2">
      <c r="A17" s="90" t="s">
        <v>242</v>
      </c>
      <c r="B17" s="9"/>
      <c r="C17" s="9">
        <v>149940</v>
      </c>
      <c r="D17" s="9"/>
      <c r="E17" s="9"/>
      <c r="F17" s="9"/>
      <c r="G17" s="9"/>
      <c r="H17" s="9"/>
      <c r="I17" s="9"/>
      <c r="J17" s="9"/>
      <c r="K17" s="9"/>
      <c r="L17" s="4">
        <f>B17+D17+F17+H17+J17</f>
        <v>0</v>
      </c>
      <c r="M17" s="4">
        <v>149940</v>
      </c>
    </row>
    <row r="18" spans="1:13" ht="22.5" x14ac:dyDescent="0.2">
      <c r="A18" s="88" t="s">
        <v>243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4">
        <f>B18+D18+F18+H18+J18</f>
        <v>0</v>
      </c>
      <c r="M18" s="4"/>
    </row>
    <row r="19" spans="1:13" x14ac:dyDescent="0.2">
      <c r="A19" s="22" t="s">
        <v>244</v>
      </c>
      <c r="B19" s="4">
        <f>SUM(B14:B18)</f>
        <v>0</v>
      </c>
      <c r="C19" s="4">
        <v>149940</v>
      </c>
      <c r="D19" s="4">
        <f>SUM(D14:D18)</f>
        <v>0</v>
      </c>
      <c r="E19" s="4"/>
      <c r="F19" s="4">
        <f>SUM(F14:F18)</f>
        <v>0</v>
      </c>
      <c r="G19" s="4"/>
      <c r="H19" s="4">
        <f>SUM(H14:H18)</f>
        <v>444500</v>
      </c>
      <c r="I19" s="4">
        <v>1444500</v>
      </c>
      <c r="J19" s="4"/>
      <c r="K19" s="4"/>
      <c r="L19" s="4">
        <f>SUM(L14:L18)</f>
        <v>444500</v>
      </c>
      <c r="M19" s="4">
        <v>1594440</v>
      </c>
    </row>
    <row r="20" spans="1:13" x14ac:dyDescent="0.2">
      <c r="A20" s="91"/>
    </row>
    <row r="21" spans="1:13" x14ac:dyDescent="0.2">
      <c r="A21" s="91"/>
    </row>
    <row r="22" spans="1:13" x14ac:dyDescent="0.2">
      <c r="A22" s="91"/>
    </row>
    <row r="23" spans="1:13" x14ac:dyDescent="0.2">
      <c r="A23" s="91"/>
    </row>
    <row r="24" spans="1:13" x14ac:dyDescent="0.2">
      <c r="A24" s="91"/>
    </row>
    <row r="25" spans="1:13" x14ac:dyDescent="0.2">
      <c r="A25" s="91"/>
    </row>
    <row r="26" spans="1:13" x14ac:dyDescent="0.2">
      <c r="A26" s="91"/>
    </row>
    <row r="27" spans="1:13" x14ac:dyDescent="0.2">
      <c r="A27" s="91"/>
    </row>
    <row r="28" spans="1:13" x14ac:dyDescent="0.2">
      <c r="A28" s="91"/>
    </row>
    <row r="29" spans="1:13" x14ac:dyDescent="0.2">
      <c r="A29" s="91"/>
    </row>
    <row r="30" spans="1:13" x14ac:dyDescent="0.2">
      <c r="A30" s="91"/>
    </row>
    <row r="31" spans="1:13" x14ac:dyDescent="0.2">
      <c r="A31" s="91"/>
    </row>
    <row r="32" spans="1:13" x14ac:dyDescent="0.2">
      <c r="A32" s="91"/>
    </row>
    <row r="33" spans="1:1" x14ac:dyDescent="0.2">
      <c r="A33" s="91"/>
    </row>
    <row r="34" spans="1:1" x14ac:dyDescent="0.2">
      <c r="A34" s="205"/>
    </row>
  </sheetData>
  <mergeCells count="8">
    <mergeCell ref="A2:M2"/>
    <mergeCell ref="J5:K5"/>
    <mergeCell ref="H5:I5"/>
    <mergeCell ref="L5:M5"/>
    <mergeCell ref="A5:A6"/>
    <mergeCell ref="B5:C5"/>
    <mergeCell ref="D5:E5"/>
    <mergeCell ref="F5:G5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&amp;C1/5. melléklet a 14/2019. (XII. 5.) 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view="pageLayout" zoomScaleNormal="100" workbookViewId="0">
      <selection activeCell="B18" sqref="B18"/>
    </sheetView>
  </sheetViews>
  <sheetFormatPr defaultRowHeight="12.75" x14ac:dyDescent="0.2"/>
  <cols>
    <col min="1" max="1" width="46.85546875" customWidth="1"/>
    <col min="2" max="2" width="25.85546875" customWidth="1"/>
    <col min="3" max="3" width="23.85546875" customWidth="1"/>
  </cols>
  <sheetData>
    <row r="1" spans="1:3" x14ac:dyDescent="0.2">
      <c r="A1" s="277" t="s">
        <v>554</v>
      </c>
      <c r="B1" s="277"/>
      <c r="C1" s="278"/>
    </row>
    <row r="2" spans="1:3" x14ac:dyDescent="0.2">
      <c r="A2" s="277" t="s">
        <v>245</v>
      </c>
      <c r="B2" s="294"/>
      <c r="C2" s="294"/>
    </row>
    <row r="4" spans="1:3" x14ac:dyDescent="0.2">
      <c r="C4" s="2" t="s">
        <v>383</v>
      </c>
    </row>
    <row r="5" spans="1:3" x14ac:dyDescent="0.2">
      <c r="A5" s="295" t="s">
        <v>227</v>
      </c>
      <c r="B5" s="269" t="s">
        <v>347</v>
      </c>
      <c r="C5" s="270"/>
    </row>
    <row r="6" spans="1:3" x14ac:dyDescent="0.2">
      <c r="A6" s="296"/>
      <c r="B6" s="191" t="s">
        <v>380</v>
      </c>
      <c r="C6" s="191" t="s">
        <v>495</v>
      </c>
    </row>
    <row r="7" spans="1:3" ht="26.25" customHeight="1" x14ac:dyDescent="0.2">
      <c r="A7" s="88" t="s">
        <v>232</v>
      </c>
      <c r="B7" s="103">
        <f>'1.1. Önkormányzat'!AD7+'1.2. Polgárm.'!D7+'1.3. Óvoda'!J7+'1.4. Gondozási'!N7+'1.5. Műv. ház'!L7</f>
        <v>16324000</v>
      </c>
      <c r="C7" s="103">
        <f>'1.1. Önkormányzat'!AE7+'1.2. Polgárm.'!E7+'1.3. Óvoda'!K7+'1.4. Gondozási'!O7+'1.5. Műv. ház'!M7</f>
        <v>25405734</v>
      </c>
    </row>
    <row r="8" spans="1:3" ht="21.75" customHeight="1" x14ac:dyDescent="0.2">
      <c r="A8" s="88" t="s">
        <v>233</v>
      </c>
      <c r="B8" s="103">
        <v>35050000</v>
      </c>
      <c r="C8" s="103">
        <f>'1.1. Önkormányzat'!AE8+'1.2. Polgárm.'!E8+'1.3. Óvoda'!K8+'1.4. Gondozási'!O8+'1.5. Műv. ház'!M8</f>
        <v>36050000</v>
      </c>
    </row>
    <row r="9" spans="1:3" x14ac:dyDescent="0.2">
      <c r="A9" s="88" t="s">
        <v>234</v>
      </c>
      <c r="B9" s="103">
        <v>8212750</v>
      </c>
      <c r="C9" s="103">
        <f>'1.1. Önkormányzat'!AE9+'1.2. Polgárm.'!E9+'1.3. Óvoda'!K9+'1.4. Gondozási'!O9+'1.5. Műv. ház'!M9</f>
        <v>8212750</v>
      </c>
    </row>
    <row r="10" spans="1:3" ht="20.25" customHeight="1" x14ac:dyDescent="0.2">
      <c r="A10" s="88" t="s">
        <v>235</v>
      </c>
      <c r="B10" s="103">
        <v>14369500</v>
      </c>
      <c r="C10" s="103">
        <v>15369500</v>
      </c>
    </row>
    <row r="11" spans="1:3" x14ac:dyDescent="0.2">
      <c r="A11" s="88" t="s">
        <v>236</v>
      </c>
      <c r="B11" s="103">
        <v>270239318</v>
      </c>
      <c r="C11" s="103">
        <f>'1.1. Önkormányzat'!AE11+'1.2. Polgárm.'!E11+'1.3. Óvoda'!K11+'1.4. Gondozási'!O11+'1.5. Műv. ház'!M11</f>
        <v>300130135</v>
      </c>
    </row>
    <row r="12" spans="1:3" ht="22.5" customHeight="1" x14ac:dyDescent="0.2">
      <c r="A12" s="88" t="s">
        <v>237</v>
      </c>
      <c r="B12" s="103"/>
      <c r="C12" s="103">
        <f>'1.1. Önkormányzat'!AE12+'1.2. Polgárm.'!E12+'1.3. Óvoda'!K12+'1.4. Gondozási'!O12+'1.5. Műv. ház'!M12</f>
        <v>0</v>
      </c>
    </row>
    <row r="13" spans="1:3" ht="18.75" customHeight="1" x14ac:dyDescent="0.2">
      <c r="A13" s="88" t="s">
        <v>238</v>
      </c>
      <c r="B13" s="103">
        <v>70000000</v>
      </c>
      <c r="C13" s="103">
        <f>'1.1. Önkormányzat'!AE13+'1.2. Polgárm.'!E13+'1.3. Óvoda'!K13+'1.4. Gondozási'!O13+'1.5. Műv. ház'!M13</f>
        <v>70000000</v>
      </c>
    </row>
    <row r="14" spans="1:3" ht="23.25" customHeight="1" x14ac:dyDescent="0.2">
      <c r="A14" s="89" t="s">
        <v>239</v>
      </c>
      <c r="B14" s="103">
        <v>414195568</v>
      </c>
      <c r="C14" s="103">
        <f>'1.1. Önkormányzat'!AE14+'1.2. Polgárm.'!E14+'1.3. Óvoda'!K14+'1.4. Gondozási'!O14+'1.5. Műv. ház'!M14</f>
        <v>455168119</v>
      </c>
    </row>
    <row r="15" spans="1:3" ht="22.5" customHeight="1" x14ac:dyDescent="0.2">
      <c r="A15" s="88" t="s">
        <v>240</v>
      </c>
      <c r="B15" s="103">
        <v>5000000</v>
      </c>
      <c r="C15" s="103">
        <f>'1.1. Önkormányzat'!AE15+'1.2. Polgárm.'!E15+'1.3. Óvoda'!K15+'1.4. Gondozási'!O15+'1.5. Műv. ház'!M15</f>
        <v>5000000</v>
      </c>
    </row>
    <row r="16" spans="1:3" ht="21.75" customHeight="1" x14ac:dyDescent="0.2">
      <c r="A16" s="88" t="s">
        <v>241</v>
      </c>
      <c r="B16" s="103">
        <v>3276000</v>
      </c>
      <c r="C16" s="103">
        <f>'1.1. Önkormányzat'!AE16+'1.2. Polgárm.'!E16+'1.3. Óvoda'!K16+'1.4. Gondozási'!O16+'1.5. Műv. ház'!M16</f>
        <v>3276000</v>
      </c>
    </row>
    <row r="17" spans="1:3" ht="22.5" customHeight="1" x14ac:dyDescent="0.2">
      <c r="A17" s="90" t="s">
        <v>246</v>
      </c>
      <c r="B17" s="92">
        <v>17600152</v>
      </c>
      <c r="C17" s="103">
        <v>260584651</v>
      </c>
    </row>
    <row r="18" spans="1:3" ht="19.5" customHeight="1" x14ac:dyDescent="0.2">
      <c r="A18" s="88" t="s">
        <v>34</v>
      </c>
      <c r="B18" s="92"/>
      <c r="C18" s="103"/>
    </row>
    <row r="19" spans="1:3" ht="18" customHeight="1" x14ac:dyDescent="0.2">
      <c r="A19" s="89" t="s">
        <v>244</v>
      </c>
      <c r="B19" s="92">
        <f>SUM(B14:B18)</f>
        <v>440071720</v>
      </c>
      <c r="C19" s="92">
        <f>SUM(C14:C18)</f>
        <v>724028770</v>
      </c>
    </row>
    <row r="25" spans="1:3" x14ac:dyDescent="0.2">
      <c r="B25" t="s">
        <v>357</v>
      </c>
    </row>
  </sheetData>
  <mergeCells count="4">
    <mergeCell ref="A2:C2"/>
    <mergeCell ref="A5:A6"/>
    <mergeCell ref="B5:C5"/>
    <mergeCell ref="A1:C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&amp;C1/1-1/5. melléklet a 14/2019. (XII. 5.)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28"/>
  <sheetViews>
    <sheetView view="pageLayout" zoomScaleNormal="100" workbookViewId="0">
      <selection activeCell="H58" sqref="H58"/>
    </sheetView>
  </sheetViews>
  <sheetFormatPr defaultRowHeight="12.75" x14ac:dyDescent="0.2"/>
  <cols>
    <col min="1" max="1" width="5.7109375" customWidth="1"/>
    <col min="2" max="2" width="36.140625" customWidth="1"/>
    <col min="3" max="3" width="10.7109375" hidden="1" customWidth="1"/>
    <col min="4" max="4" width="10.85546875" hidden="1" customWidth="1"/>
    <col min="5" max="5" width="10.140625" hidden="1" customWidth="1"/>
    <col min="6" max="7" width="11.28515625" hidden="1" customWidth="1"/>
    <col min="8" max="8" width="15.85546875" customWidth="1"/>
    <col min="9" max="9" width="10" hidden="1" customWidth="1"/>
    <col min="10" max="10" width="13.5703125" customWidth="1"/>
  </cols>
  <sheetData>
    <row r="1" spans="1:10" ht="15" x14ac:dyDescent="0.2">
      <c r="A1" s="213" t="s">
        <v>547</v>
      </c>
      <c r="B1" s="135"/>
      <c r="C1" s="118"/>
      <c r="D1" s="118"/>
      <c r="E1" s="118"/>
      <c r="F1" s="118"/>
      <c r="G1" s="118"/>
      <c r="H1" s="118"/>
      <c r="I1" s="118"/>
      <c r="J1" s="118"/>
    </row>
    <row r="2" spans="1:10" x14ac:dyDescent="0.2">
      <c r="A2" s="16"/>
    </row>
    <row r="3" spans="1:10" x14ac:dyDescent="0.2">
      <c r="B3" t="s">
        <v>357</v>
      </c>
      <c r="F3" s="2" t="s">
        <v>1</v>
      </c>
      <c r="G3" s="2"/>
      <c r="J3" s="128" t="s">
        <v>383</v>
      </c>
    </row>
    <row r="4" spans="1:10" ht="38.25" x14ac:dyDescent="0.2">
      <c r="A4" s="110"/>
      <c r="B4" s="214" t="s">
        <v>35</v>
      </c>
      <c r="C4" s="52" t="s">
        <v>338</v>
      </c>
      <c r="D4" s="52" t="s">
        <v>339</v>
      </c>
      <c r="E4" s="52" t="s">
        <v>340</v>
      </c>
      <c r="F4" s="52" t="s">
        <v>341</v>
      </c>
      <c r="G4" s="52" t="s">
        <v>339</v>
      </c>
      <c r="H4" s="115" t="s">
        <v>544</v>
      </c>
      <c r="I4" s="52" t="s">
        <v>348</v>
      </c>
      <c r="J4" s="115" t="s">
        <v>545</v>
      </c>
    </row>
    <row r="5" spans="1:10" x14ac:dyDescent="0.2">
      <c r="A5" s="199" t="s">
        <v>38</v>
      </c>
      <c r="B5" s="10" t="s">
        <v>496</v>
      </c>
      <c r="C5" s="9">
        <v>183949</v>
      </c>
      <c r="D5" s="9"/>
      <c r="E5" s="9"/>
      <c r="F5" s="215" t="e">
        <f>(E5/D5)</f>
        <v>#DIV/0!</v>
      </c>
      <c r="G5" s="216"/>
      <c r="H5" s="9">
        <v>194093266</v>
      </c>
      <c r="I5" s="10"/>
      <c r="J5" s="9">
        <v>249934487</v>
      </c>
    </row>
    <row r="6" spans="1:10" x14ac:dyDescent="0.2">
      <c r="A6" s="191" t="s">
        <v>41</v>
      </c>
      <c r="B6" s="7" t="s">
        <v>42</v>
      </c>
      <c r="C6" s="4">
        <f>SUM(C5:C5)</f>
        <v>183949</v>
      </c>
      <c r="D6" s="4">
        <f>SUM(D5:D5)</f>
        <v>0</v>
      </c>
      <c r="E6" s="4">
        <f>SUM(E5:E5)</f>
        <v>0</v>
      </c>
      <c r="F6" s="5" t="e">
        <f>(E6/D6)</f>
        <v>#DIV/0!</v>
      </c>
      <c r="G6" s="4">
        <v>235166</v>
      </c>
      <c r="H6" s="4">
        <v>194093266</v>
      </c>
      <c r="I6" s="4"/>
      <c r="J6" s="4">
        <v>249934487</v>
      </c>
    </row>
    <row r="7" spans="1:10" x14ac:dyDescent="0.2">
      <c r="A7" s="199" t="s">
        <v>38</v>
      </c>
      <c r="B7" s="116" t="s">
        <v>352</v>
      </c>
      <c r="C7" s="9">
        <v>44763</v>
      </c>
      <c r="D7" s="9"/>
      <c r="E7" s="9"/>
      <c r="F7" s="20" t="e">
        <f>(E7/D7)</f>
        <v>#DIV/0!</v>
      </c>
      <c r="G7" s="9"/>
      <c r="H7" s="9">
        <v>39148821</v>
      </c>
      <c r="I7" s="10"/>
      <c r="J7" s="9">
        <v>43739093</v>
      </c>
    </row>
    <row r="8" spans="1:10" x14ac:dyDescent="0.2">
      <c r="A8" s="199" t="s">
        <v>39</v>
      </c>
      <c r="B8" s="10" t="s">
        <v>43</v>
      </c>
      <c r="C8" s="9"/>
      <c r="D8" s="9"/>
      <c r="E8" s="9"/>
      <c r="F8" s="20"/>
      <c r="G8" s="9"/>
      <c r="H8" s="9"/>
      <c r="I8" s="10"/>
      <c r="J8" s="9"/>
    </row>
    <row r="9" spans="1:10" x14ac:dyDescent="0.2">
      <c r="A9" s="199" t="s">
        <v>40</v>
      </c>
      <c r="B9" s="10" t="s">
        <v>44</v>
      </c>
      <c r="C9" s="9"/>
      <c r="D9" s="9"/>
      <c r="E9" s="9"/>
      <c r="F9" s="20"/>
      <c r="G9" s="9"/>
      <c r="H9" s="9"/>
      <c r="I9" s="10"/>
      <c r="J9" s="9"/>
    </row>
    <row r="10" spans="1:10" x14ac:dyDescent="0.2">
      <c r="A10" s="199" t="s">
        <v>45</v>
      </c>
      <c r="B10" s="10" t="s">
        <v>46</v>
      </c>
      <c r="C10" s="9"/>
      <c r="D10" s="9"/>
      <c r="E10" s="9"/>
      <c r="F10" s="20"/>
      <c r="G10" s="9"/>
      <c r="H10" s="9"/>
      <c r="I10" s="10"/>
      <c r="J10" s="9"/>
    </row>
    <row r="11" spans="1:10" x14ac:dyDescent="0.2">
      <c r="A11" s="199">
        <v>5</v>
      </c>
      <c r="B11" s="10" t="s">
        <v>47</v>
      </c>
      <c r="C11" s="9"/>
      <c r="D11" s="9"/>
      <c r="E11" s="9"/>
      <c r="F11" s="20"/>
      <c r="G11" s="9"/>
      <c r="H11" s="9"/>
      <c r="I11" s="10"/>
      <c r="J11" s="9"/>
    </row>
    <row r="12" spans="1:10" x14ac:dyDescent="0.2">
      <c r="A12" s="199">
        <v>6</v>
      </c>
      <c r="B12" s="10" t="s">
        <v>48</v>
      </c>
      <c r="C12" s="9"/>
      <c r="D12" s="9"/>
      <c r="E12" s="9"/>
      <c r="F12" s="10"/>
      <c r="G12" s="9"/>
      <c r="H12" s="9"/>
      <c r="I12" s="9"/>
      <c r="J12" s="9"/>
    </row>
    <row r="13" spans="1:10" x14ac:dyDescent="0.2">
      <c r="A13" s="199">
        <v>7</v>
      </c>
      <c r="B13" s="10" t="s">
        <v>49</v>
      </c>
      <c r="C13" s="9"/>
      <c r="D13" s="9"/>
      <c r="E13" s="9"/>
      <c r="F13" s="20"/>
      <c r="G13" s="9"/>
      <c r="H13" s="9"/>
      <c r="I13" s="10"/>
      <c r="J13" s="9"/>
    </row>
    <row r="14" spans="1:10" x14ac:dyDescent="0.2">
      <c r="A14" s="199">
        <v>8</v>
      </c>
      <c r="B14" s="10" t="s">
        <v>50</v>
      </c>
      <c r="C14" s="9"/>
      <c r="D14" s="9"/>
      <c r="E14" s="9"/>
      <c r="F14" s="20"/>
      <c r="G14" s="9"/>
      <c r="H14" s="9"/>
      <c r="I14" s="10"/>
      <c r="J14" s="9"/>
    </row>
    <row r="15" spans="1:10" x14ac:dyDescent="0.2">
      <c r="A15" s="191" t="s">
        <v>51</v>
      </c>
      <c r="B15" s="7" t="s">
        <v>52</v>
      </c>
      <c r="C15" s="4">
        <f>SUM(C7:C14)</f>
        <v>44763</v>
      </c>
      <c r="D15" s="4">
        <f>SUM(D7:D14)</f>
        <v>0</v>
      </c>
      <c r="E15" s="4">
        <f>SUM(E7:E14)</f>
        <v>0</v>
      </c>
      <c r="F15" s="5" t="e">
        <f t="shared" ref="F15:F22" si="0">(E15/D15)</f>
        <v>#DIV/0!</v>
      </c>
      <c r="G15" s="4">
        <v>49307</v>
      </c>
      <c r="H15" s="4">
        <v>39148821</v>
      </c>
      <c r="I15" s="4"/>
      <c r="J15" s="4">
        <v>43739093</v>
      </c>
    </row>
    <row r="16" spans="1:10" x14ac:dyDescent="0.2">
      <c r="A16" s="199" t="s">
        <v>38</v>
      </c>
      <c r="B16" s="10" t="s">
        <v>53</v>
      </c>
      <c r="C16" s="9">
        <v>24089</v>
      </c>
      <c r="D16" s="9"/>
      <c r="E16" s="9"/>
      <c r="F16" s="20" t="e">
        <f t="shared" si="0"/>
        <v>#DIV/0!</v>
      </c>
      <c r="G16" s="9"/>
      <c r="H16" s="9">
        <v>18093670</v>
      </c>
      <c r="I16" s="10"/>
      <c r="J16" s="9">
        <v>22554576</v>
      </c>
    </row>
    <row r="17" spans="1:11" x14ac:dyDescent="0.2">
      <c r="A17" s="199">
        <v>3</v>
      </c>
      <c r="B17" s="10" t="s">
        <v>54</v>
      </c>
      <c r="C17" s="9">
        <v>68970</v>
      </c>
      <c r="D17" s="9"/>
      <c r="E17" s="9"/>
      <c r="F17" s="20" t="e">
        <f t="shared" si="0"/>
        <v>#DIV/0!</v>
      </c>
      <c r="G17" s="9"/>
      <c r="H17" s="9">
        <v>77206513</v>
      </c>
      <c r="I17" s="10"/>
      <c r="J17" s="9">
        <v>88427786</v>
      </c>
    </row>
    <row r="18" spans="1:11" x14ac:dyDescent="0.2">
      <c r="A18" s="199">
        <v>4</v>
      </c>
      <c r="B18" s="10" t="s">
        <v>55</v>
      </c>
      <c r="C18" s="9">
        <v>24585</v>
      </c>
      <c r="D18" s="9"/>
      <c r="E18" s="9"/>
      <c r="F18" s="20" t="e">
        <f t="shared" si="0"/>
        <v>#DIV/0!</v>
      </c>
      <c r="G18" s="9"/>
      <c r="H18" s="9">
        <v>27554817</v>
      </c>
      <c r="I18" s="10"/>
      <c r="J18" s="9">
        <v>28695678</v>
      </c>
    </row>
    <row r="19" spans="1:11" x14ac:dyDescent="0.2">
      <c r="A19" s="199">
        <v>5</v>
      </c>
      <c r="B19" s="10" t="s">
        <v>511</v>
      </c>
      <c r="C19" s="9">
        <v>1505</v>
      </c>
      <c r="D19" s="9"/>
      <c r="E19" s="9"/>
      <c r="F19" s="20" t="e">
        <f t="shared" si="0"/>
        <v>#DIV/0!</v>
      </c>
      <c r="G19" s="9"/>
      <c r="H19" s="9">
        <v>390000</v>
      </c>
      <c r="I19" s="10"/>
      <c r="J19" s="9">
        <v>389000</v>
      </c>
    </row>
    <row r="20" spans="1:11" x14ac:dyDescent="0.2">
      <c r="A20" s="199">
        <v>6</v>
      </c>
      <c r="B20" s="10" t="s">
        <v>510</v>
      </c>
      <c r="C20" s="9">
        <v>3901</v>
      </c>
      <c r="D20" s="9"/>
      <c r="E20" s="9"/>
      <c r="F20" s="20" t="e">
        <f t="shared" si="0"/>
        <v>#DIV/0!</v>
      </c>
      <c r="G20" s="9"/>
      <c r="H20" s="9">
        <v>3923000</v>
      </c>
      <c r="I20" s="10"/>
      <c r="J20" s="9">
        <v>80875333</v>
      </c>
    </row>
    <row r="21" spans="1:11" x14ac:dyDescent="0.2">
      <c r="A21" s="199">
        <v>7</v>
      </c>
      <c r="B21" s="116" t="s">
        <v>497</v>
      </c>
      <c r="C21" s="9">
        <v>5024</v>
      </c>
      <c r="D21" s="9"/>
      <c r="E21" s="9"/>
      <c r="F21" s="20" t="e">
        <f t="shared" si="0"/>
        <v>#DIV/0!</v>
      </c>
      <c r="G21" s="9"/>
      <c r="H21" s="9">
        <v>80000</v>
      </c>
      <c r="I21" s="10"/>
      <c r="J21" s="9">
        <v>329370</v>
      </c>
    </row>
    <row r="22" spans="1:11" x14ac:dyDescent="0.2">
      <c r="A22" s="191" t="s">
        <v>58</v>
      </c>
      <c r="B22" s="7" t="s">
        <v>59</v>
      </c>
      <c r="C22" s="4">
        <f>SUM(C16:C21)</f>
        <v>128074</v>
      </c>
      <c r="D22" s="4">
        <f>SUM(D16:D21)</f>
        <v>0</v>
      </c>
      <c r="E22" s="4">
        <f>SUM(E16:E21)</f>
        <v>0</v>
      </c>
      <c r="F22" s="5" t="e">
        <f t="shared" si="0"/>
        <v>#DIV/0!</v>
      </c>
      <c r="G22" s="4">
        <v>126493</v>
      </c>
      <c r="H22" s="4">
        <f>SUM(H16+H17+H18+H19+H20+H21)</f>
        <v>127248000</v>
      </c>
      <c r="I22" s="4"/>
      <c r="J22" s="4">
        <f>SUM(J16:J21)</f>
        <v>221271743</v>
      </c>
      <c r="K22" s="124"/>
    </row>
    <row r="23" spans="1:11" x14ac:dyDescent="0.2">
      <c r="A23" s="191" t="s">
        <v>60</v>
      </c>
      <c r="B23" s="7" t="s">
        <v>61</v>
      </c>
      <c r="C23" s="9"/>
      <c r="D23" s="9"/>
      <c r="E23" s="9"/>
      <c r="F23" s="10"/>
      <c r="G23" s="4">
        <v>3334</v>
      </c>
      <c r="H23" s="9"/>
      <c r="I23" s="10"/>
      <c r="J23" s="4"/>
    </row>
    <row r="24" spans="1:11" ht="25.5" x14ac:dyDescent="0.2">
      <c r="A24" s="199" t="s">
        <v>38</v>
      </c>
      <c r="B24" s="13" t="s">
        <v>62</v>
      </c>
      <c r="C24" s="9">
        <v>14647</v>
      </c>
      <c r="D24" s="9"/>
      <c r="E24" s="9"/>
      <c r="F24" s="20" t="e">
        <f>(E24/D24)</f>
        <v>#DIV/0!</v>
      </c>
      <c r="G24" s="9">
        <v>30194</v>
      </c>
      <c r="H24" s="9">
        <v>27299500</v>
      </c>
      <c r="I24" s="10"/>
      <c r="J24" s="9">
        <v>31829756</v>
      </c>
    </row>
    <row r="25" spans="1:11" ht="25.5" x14ac:dyDescent="0.2">
      <c r="A25" s="199" t="s">
        <v>39</v>
      </c>
      <c r="B25" s="13" t="s">
        <v>63</v>
      </c>
      <c r="C25" s="9"/>
      <c r="D25" s="9"/>
      <c r="E25" s="9"/>
      <c r="F25" s="10"/>
      <c r="G25" s="9"/>
      <c r="H25" s="9"/>
      <c r="I25" s="10"/>
      <c r="J25" s="9">
        <v>1288496</v>
      </c>
    </row>
    <row r="26" spans="1:11" x14ac:dyDescent="0.2">
      <c r="A26" s="199">
        <v>3</v>
      </c>
      <c r="B26" s="13" t="s">
        <v>64</v>
      </c>
      <c r="C26" s="84">
        <v>55525</v>
      </c>
      <c r="D26" s="9"/>
      <c r="E26" s="9"/>
      <c r="F26" s="20" t="e">
        <f>(E26/D26)</f>
        <v>#DIV/0!</v>
      </c>
      <c r="G26" s="9">
        <v>40522</v>
      </c>
      <c r="H26" s="84">
        <v>19391000</v>
      </c>
      <c r="I26" s="10"/>
      <c r="J26" s="9">
        <v>21791300</v>
      </c>
    </row>
    <row r="27" spans="1:11" x14ac:dyDescent="0.2">
      <c r="A27" s="191" t="s">
        <v>65</v>
      </c>
      <c r="B27" s="21" t="s">
        <v>66</v>
      </c>
      <c r="C27" s="4">
        <f t="shared" ref="C27:H27" si="1">SUM(C24:C26)</f>
        <v>70172</v>
      </c>
      <c r="D27" s="4">
        <f t="shared" si="1"/>
        <v>0</v>
      </c>
      <c r="E27" s="4">
        <f t="shared" si="1"/>
        <v>0</v>
      </c>
      <c r="F27" s="4" t="e">
        <f t="shared" si="1"/>
        <v>#DIV/0!</v>
      </c>
      <c r="G27" s="4">
        <f t="shared" si="1"/>
        <v>70716</v>
      </c>
      <c r="H27" s="4">
        <f t="shared" si="1"/>
        <v>46690500</v>
      </c>
      <c r="I27" s="10"/>
      <c r="J27" s="4">
        <f>SUM(J24:J26)</f>
        <v>54909552</v>
      </c>
    </row>
    <row r="28" spans="1:11" ht="25.5" x14ac:dyDescent="0.2">
      <c r="A28" s="199" t="s">
        <v>38</v>
      </c>
      <c r="B28" s="13" t="s">
        <v>67</v>
      </c>
      <c r="C28" s="9"/>
      <c r="D28" s="9"/>
      <c r="E28" s="9"/>
      <c r="F28" s="10"/>
      <c r="G28" s="9"/>
      <c r="H28" s="9"/>
      <c r="I28" s="10"/>
      <c r="J28" s="9"/>
    </row>
    <row r="29" spans="1:11" ht="25.5" x14ac:dyDescent="0.2">
      <c r="A29" s="199" t="s">
        <v>39</v>
      </c>
      <c r="B29" s="13" t="s">
        <v>68</v>
      </c>
      <c r="C29" s="9"/>
      <c r="D29" s="9"/>
      <c r="E29" s="9"/>
      <c r="F29" s="10"/>
      <c r="G29" s="9"/>
      <c r="H29" s="9"/>
      <c r="I29" s="10"/>
      <c r="J29" s="9"/>
    </row>
    <row r="30" spans="1:11" ht="25.5" x14ac:dyDescent="0.2">
      <c r="A30" s="199" t="s">
        <v>40</v>
      </c>
      <c r="B30" s="13" t="s">
        <v>69</v>
      </c>
      <c r="C30" s="9"/>
      <c r="D30" s="9"/>
      <c r="E30" s="9"/>
      <c r="F30" s="10"/>
      <c r="G30" s="9"/>
      <c r="H30" s="9"/>
      <c r="I30" s="10"/>
      <c r="J30" s="9"/>
    </row>
    <row r="31" spans="1:11" ht="25.5" x14ac:dyDescent="0.2">
      <c r="A31" s="199" t="s">
        <v>45</v>
      </c>
      <c r="B31" s="13" t="s">
        <v>70</v>
      </c>
      <c r="C31" s="9"/>
      <c r="D31" s="9"/>
      <c r="E31" s="9"/>
      <c r="F31" s="10"/>
      <c r="G31" s="9"/>
      <c r="H31" s="9"/>
      <c r="I31" s="10"/>
      <c r="J31" s="9"/>
    </row>
    <row r="32" spans="1:11" x14ac:dyDescent="0.2">
      <c r="A32" s="199" t="s">
        <v>56</v>
      </c>
      <c r="B32" s="13" t="s">
        <v>71</v>
      </c>
      <c r="C32" s="9"/>
      <c r="D32" s="9"/>
      <c r="E32" s="9"/>
      <c r="F32" s="10"/>
      <c r="G32" s="9"/>
      <c r="H32" s="9"/>
      <c r="I32" s="10"/>
      <c r="J32" s="9"/>
    </row>
    <row r="33" spans="1:10" x14ac:dyDescent="0.2">
      <c r="A33" s="191" t="s">
        <v>72</v>
      </c>
      <c r="B33" s="7" t="s">
        <v>73</v>
      </c>
      <c r="C33" s="9"/>
      <c r="D33" s="9"/>
      <c r="E33" s="9"/>
      <c r="F33" s="10"/>
      <c r="G33" s="4">
        <v>14</v>
      </c>
      <c r="H33" s="9"/>
      <c r="I33" s="10"/>
      <c r="J33" s="4"/>
    </row>
    <row r="34" spans="1:10" x14ac:dyDescent="0.2">
      <c r="A34" s="191" t="s">
        <v>74</v>
      </c>
      <c r="B34" s="7" t="s">
        <v>75</v>
      </c>
      <c r="C34" s="9"/>
      <c r="D34" s="9"/>
      <c r="E34" s="9"/>
      <c r="F34" s="10"/>
      <c r="G34" s="9"/>
      <c r="H34" s="9"/>
      <c r="I34" s="10"/>
      <c r="J34" s="9"/>
    </row>
    <row r="35" spans="1:10" x14ac:dyDescent="0.2">
      <c r="A35" s="191" t="s">
        <v>76</v>
      </c>
      <c r="B35" s="7" t="s">
        <v>77</v>
      </c>
      <c r="C35" s="9"/>
      <c r="D35" s="9"/>
      <c r="E35" s="9"/>
      <c r="F35" s="10"/>
      <c r="G35" s="9"/>
      <c r="H35" s="9"/>
      <c r="I35" s="10"/>
      <c r="J35" s="9"/>
    </row>
    <row r="36" spans="1:10" x14ac:dyDescent="0.2">
      <c r="A36" s="191" t="s">
        <v>78</v>
      </c>
      <c r="B36" s="7" t="s">
        <v>79</v>
      </c>
      <c r="C36" s="9"/>
      <c r="D36" s="9"/>
      <c r="E36" s="9"/>
      <c r="F36" s="10"/>
      <c r="G36" s="9"/>
      <c r="H36" s="9"/>
      <c r="I36" s="10"/>
      <c r="J36" s="9"/>
    </row>
    <row r="37" spans="1:10" x14ac:dyDescent="0.2">
      <c r="A37" s="191" t="s">
        <v>80</v>
      </c>
      <c r="B37" s="7" t="s">
        <v>81</v>
      </c>
      <c r="C37" s="9"/>
      <c r="D37" s="9"/>
      <c r="E37" s="9"/>
      <c r="F37" s="10"/>
      <c r="G37" s="9"/>
      <c r="H37" s="9"/>
      <c r="I37" s="10"/>
      <c r="J37" s="9"/>
    </row>
    <row r="38" spans="1:10" x14ac:dyDescent="0.2">
      <c r="A38" s="117" t="s">
        <v>38</v>
      </c>
      <c r="B38" s="116" t="s">
        <v>82</v>
      </c>
      <c r="C38" s="9">
        <v>4574</v>
      </c>
      <c r="D38" s="9"/>
      <c r="E38" s="9"/>
      <c r="F38" s="20"/>
      <c r="G38" s="9">
        <v>2544</v>
      </c>
      <c r="H38" s="9">
        <v>590550</v>
      </c>
      <c r="I38" s="10"/>
      <c r="J38" s="9">
        <v>87670195</v>
      </c>
    </row>
    <row r="39" spans="1:10" x14ac:dyDescent="0.2">
      <c r="A39" s="117" t="s">
        <v>39</v>
      </c>
      <c r="B39" s="116" t="s">
        <v>83</v>
      </c>
      <c r="C39" s="9">
        <v>110</v>
      </c>
      <c r="D39" s="9"/>
      <c r="E39" s="9"/>
      <c r="F39" s="10"/>
      <c r="G39" s="9">
        <v>330</v>
      </c>
      <c r="H39" s="9"/>
      <c r="I39" s="10"/>
      <c r="J39" s="9"/>
    </row>
    <row r="40" spans="1:10" x14ac:dyDescent="0.2">
      <c r="A40" s="117" t="s">
        <v>40</v>
      </c>
      <c r="B40" s="116" t="s">
        <v>84</v>
      </c>
      <c r="C40" s="9">
        <v>667</v>
      </c>
      <c r="D40" s="9"/>
      <c r="E40" s="9"/>
      <c r="F40" s="10"/>
      <c r="G40" s="9"/>
      <c r="H40" s="9"/>
      <c r="I40" s="10"/>
      <c r="J40" s="9"/>
    </row>
    <row r="41" spans="1:10" x14ac:dyDescent="0.2">
      <c r="A41" s="117" t="s">
        <v>45</v>
      </c>
      <c r="B41" s="116" t="s">
        <v>85</v>
      </c>
      <c r="C41" s="9">
        <v>1378</v>
      </c>
      <c r="D41" s="9"/>
      <c r="E41" s="9"/>
      <c r="F41" s="20"/>
      <c r="G41" s="9">
        <v>776</v>
      </c>
      <c r="H41" s="9">
        <v>159450</v>
      </c>
      <c r="I41" s="10"/>
      <c r="J41" s="9">
        <v>22068680</v>
      </c>
    </row>
    <row r="42" spans="1:10" x14ac:dyDescent="0.2">
      <c r="A42" s="191" t="s">
        <v>86</v>
      </c>
      <c r="B42" s="7" t="s">
        <v>87</v>
      </c>
      <c r="C42" s="4">
        <f t="shared" ref="C42:G42" si="2">SUM(C38:C41)</f>
        <v>6729</v>
      </c>
      <c r="D42" s="4">
        <f t="shared" si="2"/>
        <v>0</v>
      </c>
      <c r="E42" s="4">
        <f t="shared" si="2"/>
        <v>0</v>
      </c>
      <c r="F42" s="4">
        <f t="shared" si="2"/>
        <v>0</v>
      </c>
      <c r="G42" s="4">
        <f t="shared" si="2"/>
        <v>3650</v>
      </c>
      <c r="H42" s="4">
        <v>750000</v>
      </c>
      <c r="I42" s="10"/>
      <c r="J42" s="4">
        <f>SUM(J38:J41)</f>
        <v>109738875</v>
      </c>
    </row>
    <row r="43" spans="1:10" x14ac:dyDescent="0.2">
      <c r="A43" s="117" t="s">
        <v>38</v>
      </c>
      <c r="B43" s="116" t="s">
        <v>88</v>
      </c>
      <c r="C43" s="9">
        <v>917350</v>
      </c>
      <c r="D43" s="9"/>
      <c r="E43" s="9"/>
      <c r="F43" s="20" t="e">
        <f>(E43/D43)</f>
        <v>#DIV/0!</v>
      </c>
      <c r="G43" s="9">
        <v>61228</v>
      </c>
      <c r="H43" s="9">
        <v>16646560</v>
      </c>
      <c r="I43" s="10"/>
      <c r="J43" s="9">
        <v>21359970</v>
      </c>
    </row>
    <row r="44" spans="1:10" x14ac:dyDescent="0.2">
      <c r="A44" s="117" t="s">
        <v>39</v>
      </c>
      <c r="B44" s="116" t="s">
        <v>89</v>
      </c>
      <c r="C44" s="9"/>
      <c r="D44" s="9"/>
      <c r="E44" s="9"/>
      <c r="F44" s="10"/>
      <c r="G44" s="9"/>
      <c r="H44" s="9"/>
      <c r="I44" s="10"/>
      <c r="J44" s="9"/>
    </row>
    <row r="45" spans="1:10" x14ac:dyDescent="0.2">
      <c r="A45" s="117" t="s">
        <v>40</v>
      </c>
      <c r="B45" s="116" t="s">
        <v>90</v>
      </c>
      <c r="C45" s="9"/>
      <c r="D45" s="9"/>
      <c r="E45" s="9"/>
      <c r="F45" s="10"/>
      <c r="G45" s="9"/>
      <c r="H45" s="9"/>
      <c r="I45" s="10"/>
      <c r="J45" s="9"/>
    </row>
    <row r="46" spans="1:10" x14ac:dyDescent="0.2">
      <c r="A46" s="117" t="s">
        <v>45</v>
      </c>
      <c r="B46" s="116" t="s">
        <v>91</v>
      </c>
      <c r="C46" s="9"/>
      <c r="D46" s="9"/>
      <c r="E46" s="9"/>
      <c r="F46" s="10"/>
      <c r="G46" s="9"/>
      <c r="H46" s="9"/>
      <c r="I46" s="10"/>
      <c r="J46" s="9"/>
    </row>
    <row r="47" spans="1:10" x14ac:dyDescent="0.2">
      <c r="A47" s="117" t="s">
        <v>56</v>
      </c>
      <c r="B47" s="116" t="s">
        <v>92</v>
      </c>
      <c r="C47" s="9"/>
      <c r="D47" s="9"/>
      <c r="E47" s="9"/>
      <c r="F47" s="10"/>
      <c r="G47" s="9"/>
      <c r="H47" s="9"/>
      <c r="I47" s="10"/>
      <c r="J47" s="9"/>
    </row>
    <row r="48" spans="1:10" x14ac:dyDescent="0.2">
      <c r="A48" s="117" t="s">
        <v>57</v>
      </c>
      <c r="B48" s="116" t="s">
        <v>93</v>
      </c>
      <c r="C48" s="9"/>
      <c r="D48" s="9"/>
      <c r="E48" s="9"/>
      <c r="F48" s="10"/>
      <c r="G48" s="9"/>
      <c r="H48" s="9"/>
      <c r="I48" s="10"/>
      <c r="J48" s="9"/>
    </row>
    <row r="49" spans="1:10" ht="25.5" x14ac:dyDescent="0.2">
      <c r="A49" s="117" t="s">
        <v>94</v>
      </c>
      <c r="B49" s="121" t="s">
        <v>95</v>
      </c>
      <c r="C49" s="9"/>
      <c r="D49" s="9"/>
      <c r="E49" s="9"/>
      <c r="F49" s="10"/>
      <c r="G49" s="9"/>
      <c r="H49" s="9"/>
      <c r="I49" s="10"/>
      <c r="J49" s="9"/>
    </row>
    <row r="50" spans="1:10" x14ac:dyDescent="0.2">
      <c r="A50" s="117" t="s">
        <v>96</v>
      </c>
      <c r="B50" s="116" t="s">
        <v>97</v>
      </c>
      <c r="C50" s="9">
        <v>227368</v>
      </c>
      <c r="D50" s="9"/>
      <c r="E50" s="9"/>
      <c r="F50" s="20" t="e">
        <f>(E50/D50)</f>
        <v>#DIV/0!</v>
      </c>
      <c r="G50" s="9">
        <v>3728</v>
      </c>
      <c r="H50" s="9">
        <v>4494573</v>
      </c>
      <c r="I50" s="10"/>
      <c r="J50" s="9">
        <v>4545023</v>
      </c>
    </row>
    <row r="51" spans="1:10" x14ac:dyDescent="0.2">
      <c r="A51" s="117">
        <v>9</v>
      </c>
      <c r="B51" s="116" t="s">
        <v>98</v>
      </c>
      <c r="C51" s="9"/>
      <c r="D51" s="9"/>
      <c r="E51" s="9"/>
      <c r="F51" s="20"/>
      <c r="G51" s="9">
        <v>96325</v>
      </c>
      <c r="H51" s="9"/>
      <c r="I51" s="10"/>
      <c r="J51" s="9"/>
    </row>
    <row r="52" spans="1:10" x14ac:dyDescent="0.2">
      <c r="A52" s="117">
        <v>10</v>
      </c>
      <c r="B52" s="116" t="s">
        <v>99</v>
      </c>
      <c r="C52" s="9"/>
      <c r="D52" s="9"/>
      <c r="E52" s="9"/>
      <c r="F52" s="10"/>
      <c r="G52" s="9">
        <v>4255</v>
      </c>
      <c r="H52" s="9"/>
      <c r="I52" s="10"/>
      <c r="J52" s="9"/>
    </row>
    <row r="53" spans="1:10" ht="25.5" x14ac:dyDescent="0.2">
      <c r="A53" s="190" t="s">
        <v>100</v>
      </c>
      <c r="B53" s="22" t="s">
        <v>101</v>
      </c>
      <c r="C53" s="4">
        <f t="shared" ref="C53:H53" si="3">SUM(C43:C52)</f>
        <v>1144718</v>
      </c>
      <c r="D53" s="4">
        <f t="shared" si="3"/>
        <v>0</v>
      </c>
      <c r="E53" s="4">
        <f t="shared" si="3"/>
        <v>0</v>
      </c>
      <c r="F53" s="4" t="e">
        <f t="shared" si="3"/>
        <v>#DIV/0!</v>
      </c>
      <c r="G53" s="4">
        <f t="shared" si="3"/>
        <v>165536</v>
      </c>
      <c r="H53" s="4">
        <f t="shared" si="3"/>
        <v>21141133</v>
      </c>
      <c r="I53" s="10"/>
      <c r="J53" s="4">
        <f>SUM(J43:J52)</f>
        <v>25904993</v>
      </c>
    </row>
    <row r="54" spans="1:10" x14ac:dyDescent="0.2">
      <c r="A54" s="117" t="s">
        <v>38</v>
      </c>
      <c r="B54" s="116" t="s">
        <v>102</v>
      </c>
      <c r="C54" s="9">
        <v>734</v>
      </c>
      <c r="D54" s="9"/>
      <c r="E54" s="9"/>
      <c r="F54" s="20"/>
      <c r="G54" s="9">
        <v>7425</v>
      </c>
      <c r="H54" s="9">
        <v>1000000</v>
      </c>
      <c r="I54" s="10"/>
      <c r="J54" s="9">
        <v>3500000</v>
      </c>
    </row>
    <row r="55" spans="1:10" x14ac:dyDescent="0.2">
      <c r="A55" s="117" t="s">
        <v>39</v>
      </c>
      <c r="B55" s="116" t="s">
        <v>527</v>
      </c>
      <c r="C55" s="9"/>
      <c r="D55" s="9"/>
      <c r="E55" s="9"/>
      <c r="F55" s="20"/>
      <c r="G55" s="9"/>
      <c r="H55" s="9"/>
      <c r="I55" s="10"/>
      <c r="J55" s="9">
        <v>18791</v>
      </c>
    </row>
    <row r="56" spans="1:10" x14ac:dyDescent="0.2">
      <c r="A56" s="117" t="s">
        <v>40</v>
      </c>
      <c r="B56" s="217" t="s">
        <v>336</v>
      </c>
      <c r="C56" s="9"/>
      <c r="D56" s="9"/>
      <c r="E56" s="9"/>
      <c r="F56" s="20"/>
      <c r="G56" s="9"/>
      <c r="H56" s="9">
        <v>5000000</v>
      </c>
      <c r="I56" s="10"/>
      <c r="J56" s="9">
        <v>2661422</v>
      </c>
    </row>
    <row r="57" spans="1:10" x14ac:dyDescent="0.2">
      <c r="A57" s="117" t="s">
        <v>45</v>
      </c>
      <c r="B57" s="116" t="s">
        <v>337</v>
      </c>
      <c r="C57" s="9"/>
      <c r="D57" s="9"/>
      <c r="E57" s="9"/>
      <c r="F57" s="20"/>
      <c r="G57" s="9"/>
      <c r="H57" s="9">
        <v>5000000</v>
      </c>
      <c r="I57" s="10"/>
      <c r="J57" s="9">
        <v>3268080</v>
      </c>
    </row>
    <row r="58" spans="1:10" x14ac:dyDescent="0.2">
      <c r="A58" s="117" t="s">
        <v>57</v>
      </c>
      <c r="B58" s="116" t="s">
        <v>353</v>
      </c>
      <c r="C58" s="9"/>
      <c r="D58" s="9"/>
      <c r="E58" s="9"/>
      <c r="F58" s="20"/>
      <c r="G58" s="9"/>
      <c r="H58" s="9"/>
      <c r="I58" s="10"/>
      <c r="J58" s="9">
        <v>9081734</v>
      </c>
    </row>
    <row r="59" spans="1:10" ht="25.5" x14ac:dyDescent="0.2">
      <c r="A59" s="191" t="s">
        <v>103</v>
      </c>
      <c r="B59" s="22" t="s">
        <v>104</v>
      </c>
      <c r="C59" s="4">
        <f t="shared" ref="C59:H59" si="4">SUM(C54:C58)</f>
        <v>734</v>
      </c>
      <c r="D59" s="4">
        <f t="shared" si="4"/>
        <v>0</v>
      </c>
      <c r="E59" s="4">
        <f t="shared" si="4"/>
        <v>0</v>
      </c>
      <c r="F59" s="4">
        <f t="shared" si="4"/>
        <v>0</v>
      </c>
      <c r="G59" s="4">
        <f t="shared" si="4"/>
        <v>7425</v>
      </c>
      <c r="H59" s="4">
        <f t="shared" si="4"/>
        <v>11000000</v>
      </c>
      <c r="I59" s="10"/>
      <c r="J59" s="4">
        <f>SUM(J54:J58)</f>
        <v>18530027</v>
      </c>
    </row>
    <row r="60" spans="1:10" x14ac:dyDescent="0.2">
      <c r="A60" s="7"/>
      <c r="B60" s="7" t="s">
        <v>105</v>
      </c>
      <c r="C60" s="4" t="e">
        <f>C6+C15+C22+C27+C42+C54+C57+C56+C55+C53+#REF!</f>
        <v>#REF!</v>
      </c>
      <c r="D60" s="4" t="e">
        <f>D6+D15+D22+D27+D42+D54+D57+D56+D55+D53+#REF!</f>
        <v>#REF!</v>
      </c>
      <c r="E60" s="4" t="e">
        <f>E6+E15+E22+E27+E42+E54+E57+E56+E55+E53+#REF!</f>
        <v>#REF!</v>
      </c>
      <c r="F60" s="4" t="e">
        <f>F6+F15+F22+F27+F42+F54+F57+F56+F55+F53+#REF!</f>
        <v>#DIV/0!</v>
      </c>
      <c r="G60" s="4" t="e">
        <f>G6+G15+G22+G27+G42+G54+G57+G56+G55+G53+#REF!+G23+G33</f>
        <v>#REF!</v>
      </c>
      <c r="H60" s="4">
        <f>SUM(H6+H15+H22+H27+H42+H53+H59)</f>
        <v>440071720</v>
      </c>
      <c r="I60" s="10"/>
      <c r="J60" s="4">
        <f>J59+J53+J42+J27+J22+J15+J6+J33+J23</f>
        <v>724028770</v>
      </c>
    </row>
    <row r="61" spans="1:10" x14ac:dyDescent="0.2">
      <c r="C61" s="6"/>
      <c r="D61" s="6"/>
    </row>
    <row r="62" spans="1:10" x14ac:dyDescent="0.2">
      <c r="C62" s="6"/>
      <c r="D62" s="6"/>
    </row>
    <row r="63" spans="1:10" x14ac:dyDescent="0.2">
      <c r="C63" s="6"/>
      <c r="D63" s="6"/>
    </row>
    <row r="64" spans="1:10" x14ac:dyDescent="0.2">
      <c r="C64" s="6"/>
      <c r="D64" s="6"/>
    </row>
    <row r="65" spans="3:4" x14ac:dyDescent="0.2">
      <c r="C65" s="6"/>
      <c r="D65" s="6"/>
    </row>
    <row r="66" spans="3:4" x14ac:dyDescent="0.2">
      <c r="C66" s="6"/>
      <c r="D66" s="6"/>
    </row>
    <row r="67" spans="3:4" x14ac:dyDescent="0.2">
      <c r="C67" s="6"/>
      <c r="D67" s="6"/>
    </row>
    <row r="68" spans="3:4" x14ac:dyDescent="0.2">
      <c r="C68" s="6"/>
      <c r="D68" s="6"/>
    </row>
    <row r="69" spans="3:4" x14ac:dyDescent="0.2">
      <c r="C69" s="6"/>
      <c r="D69" s="6"/>
    </row>
    <row r="70" spans="3:4" x14ac:dyDescent="0.2">
      <c r="C70" s="6"/>
      <c r="D70" s="6"/>
    </row>
    <row r="71" spans="3:4" x14ac:dyDescent="0.2">
      <c r="C71" s="6"/>
      <c r="D71" s="6"/>
    </row>
    <row r="72" spans="3:4" x14ac:dyDescent="0.2">
      <c r="C72" s="6"/>
      <c r="D72" s="6"/>
    </row>
    <row r="73" spans="3:4" x14ac:dyDescent="0.2">
      <c r="C73" s="6"/>
      <c r="D73" s="6"/>
    </row>
    <row r="74" spans="3:4" x14ac:dyDescent="0.2">
      <c r="C74" s="6"/>
      <c r="D74" s="6"/>
    </row>
    <row r="75" spans="3:4" x14ac:dyDescent="0.2">
      <c r="C75" s="6"/>
      <c r="D75" s="6"/>
    </row>
    <row r="76" spans="3:4" x14ac:dyDescent="0.2">
      <c r="C76" s="6"/>
      <c r="D76" s="6"/>
    </row>
    <row r="77" spans="3:4" x14ac:dyDescent="0.2">
      <c r="C77" s="6"/>
      <c r="D77" s="6"/>
    </row>
    <row r="78" spans="3:4" x14ac:dyDescent="0.2">
      <c r="C78" s="6"/>
      <c r="D78" s="6"/>
    </row>
    <row r="79" spans="3:4" x14ac:dyDescent="0.2">
      <c r="C79" s="6"/>
      <c r="D79" s="6"/>
    </row>
    <row r="80" spans="3:4" x14ac:dyDescent="0.2">
      <c r="C80" s="6"/>
      <c r="D80" s="6"/>
    </row>
    <row r="81" spans="3:4" x14ac:dyDescent="0.2">
      <c r="C81" s="6"/>
      <c r="D81" s="6"/>
    </row>
    <row r="82" spans="3:4" x14ac:dyDescent="0.2">
      <c r="C82" s="6"/>
      <c r="D82" s="6"/>
    </row>
    <row r="83" spans="3:4" x14ac:dyDescent="0.2">
      <c r="C83" s="6"/>
      <c r="D83" s="6"/>
    </row>
    <row r="84" spans="3:4" x14ac:dyDescent="0.2">
      <c r="C84" s="6"/>
      <c r="D84" s="6"/>
    </row>
    <row r="85" spans="3:4" x14ac:dyDescent="0.2">
      <c r="C85" s="6"/>
      <c r="D85" s="6"/>
    </row>
    <row r="86" spans="3:4" x14ac:dyDescent="0.2">
      <c r="C86" s="6"/>
      <c r="D86" s="6"/>
    </row>
    <row r="87" spans="3:4" x14ac:dyDescent="0.2">
      <c r="C87" s="6"/>
      <c r="D87" s="6"/>
    </row>
    <row r="88" spans="3:4" x14ac:dyDescent="0.2">
      <c r="C88" s="6"/>
      <c r="D88" s="6"/>
    </row>
    <row r="89" spans="3:4" x14ac:dyDescent="0.2">
      <c r="C89" s="6"/>
      <c r="D89" s="6"/>
    </row>
    <row r="90" spans="3:4" x14ac:dyDescent="0.2">
      <c r="C90" s="6"/>
      <c r="D90" s="6"/>
    </row>
    <row r="91" spans="3:4" x14ac:dyDescent="0.2">
      <c r="C91" s="6"/>
      <c r="D91" s="6"/>
    </row>
    <row r="92" spans="3:4" x14ac:dyDescent="0.2">
      <c r="C92" s="6"/>
      <c r="D92" s="6"/>
    </row>
    <row r="93" spans="3:4" x14ac:dyDescent="0.2">
      <c r="C93" s="6"/>
      <c r="D93" s="6"/>
    </row>
    <row r="94" spans="3:4" x14ac:dyDescent="0.2">
      <c r="C94" s="6"/>
      <c r="D94" s="6"/>
    </row>
    <row r="95" spans="3:4" x14ac:dyDescent="0.2">
      <c r="C95" s="6"/>
      <c r="D95" s="6"/>
    </row>
    <row r="96" spans="3:4" x14ac:dyDescent="0.2">
      <c r="C96" s="6"/>
      <c r="D96" s="6"/>
    </row>
    <row r="97" spans="3:4" x14ac:dyDescent="0.2">
      <c r="C97" s="6"/>
      <c r="D97" s="6"/>
    </row>
    <row r="98" spans="3:4" x14ac:dyDescent="0.2">
      <c r="C98" s="6"/>
      <c r="D98" s="6"/>
    </row>
    <row r="99" spans="3:4" x14ac:dyDescent="0.2">
      <c r="C99" s="6"/>
      <c r="D99" s="6"/>
    </row>
    <row r="100" spans="3:4" x14ac:dyDescent="0.2">
      <c r="C100" s="6"/>
      <c r="D100" s="6"/>
    </row>
    <row r="101" spans="3:4" x14ac:dyDescent="0.2">
      <c r="C101" s="6"/>
      <c r="D101" s="6"/>
    </row>
    <row r="102" spans="3:4" x14ac:dyDescent="0.2">
      <c r="C102" s="6"/>
      <c r="D102" s="6"/>
    </row>
    <row r="103" spans="3:4" x14ac:dyDescent="0.2">
      <c r="C103" s="6"/>
      <c r="D103" s="6"/>
    </row>
    <row r="104" spans="3:4" x14ac:dyDescent="0.2">
      <c r="C104" s="6"/>
      <c r="D104" s="6"/>
    </row>
    <row r="105" spans="3:4" x14ac:dyDescent="0.2">
      <c r="C105" s="6"/>
      <c r="D105" s="6"/>
    </row>
    <row r="106" spans="3:4" x14ac:dyDescent="0.2">
      <c r="C106" s="6"/>
      <c r="D106" s="6"/>
    </row>
    <row r="107" spans="3:4" x14ac:dyDescent="0.2">
      <c r="C107" s="6"/>
      <c r="D107" s="6"/>
    </row>
    <row r="108" spans="3:4" x14ac:dyDescent="0.2">
      <c r="C108" s="6"/>
      <c r="D108" s="6"/>
    </row>
    <row r="109" spans="3:4" x14ac:dyDescent="0.2">
      <c r="C109" s="6"/>
      <c r="D109" s="6"/>
    </row>
    <row r="110" spans="3:4" x14ac:dyDescent="0.2">
      <c r="C110" s="6"/>
      <c r="D110" s="6"/>
    </row>
    <row r="111" spans="3:4" x14ac:dyDescent="0.2">
      <c r="C111" s="6"/>
      <c r="D111" s="6"/>
    </row>
    <row r="112" spans="3:4" x14ac:dyDescent="0.2">
      <c r="C112" s="6"/>
      <c r="D112" s="6"/>
    </row>
    <row r="113" spans="3:4" x14ac:dyDescent="0.2">
      <c r="C113" s="6"/>
      <c r="D113" s="6"/>
    </row>
    <row r="114" spans="3:4" x14ac:dyDescent="0.2">
      <c r="C114" s="6"/>
      <c r="D114" s="6"/>
    </row>
    <row r="115" spans="3:4" x14ac:dyDescent="0.2">
      <c r="C115" s="6"/>
      <c r="D115" s="6"/>
    </row>
    <row r="116" spans="3:4" x14ac:dyDescent="0.2">
      <c r="C116" s="6"/>
      <c r="D116" s="6"/>
    </row>
    <row r="117" spans="3:4" x14ac:dyDescent="0.2">
      <c r="C117" s="6"/>
      <c r="D117" s="6"/>
    </row>
    <row r="118" spans="3:4" x14ac:dyDescent="0.2">
      <c r="C118" s="6"/>
      <c r="D118" s="6"/>
    </row>
    <row r="119" spans="3:4" x14ac:dyDescent="0.2">
      <c r="C119" s="6"/>
      <c r="D119" s="6"/>
    </row>
    <row r="120" spans="3:4" x14ac:dyDescent="0.2">
      <c r="C120" s="6"/>
      <c r="D120" s="6"/>
    </row>
    <row r="121" spans="3:4" x14ac:dyDescent="0.2">
      <c r="C121" s="6"/>
      <c r="D121" s="6"/>
    </row>
    <row r="122" spans="3:4" x14ac:dyDescent="0.2">
      <c r="C122" s="6"/>
      <c r="D122" s="6"/>
    </row>
    <row r="123" spans="3:4" x14ac:dyDescent="0.2">
      <c r="C123" s="6"/>
      <c r="D123" s="6"/>
    </row>
    <row r="124" spans="3:4" x14ac:dyDescent="0.2">
      <c r="C124" s="6"/>
      <c r="D124" s="6"/>
    </row>
    <row r="125" spans="3:4" x14ac:dyDescent="0.2">
      <c r="C125" s="6"/>
      <c r="D125" s="6"/>
    </row>
    <row r="126" spans="3:4" x14ac:dyDescent="0.2">
      <c r="C126" s="6"/>
      <c r="D126" s="6"/>
    </row>
    <row r="127" spans="3:4" x14ac:dyDescent="0.2">
      <c r="C127" s="6"/>
      <c r="D127" s="6"/>
    </row>
    <row r="128" spans="3:4" x14ac:dyDescent="0.2">
      <c r="C128" s="6"/>
      <c r="D128" s="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&amp;C2. melléklet a 14/2019. (XII. 5.) önkormányzati rendelethez</oddHeader>
  </headerFooter>
  <rowBreaks count="1" manualBreakCount="1">
    <brk id="35" max="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G32"/>
  <sheetViews>
    <sheetView view="pageBreakPreview" topLeftCell="CV1" zoomScaleNormal="100" zoomScaleSheetLayoutView="100" workbookViewId="0">
      <selection activeCell="DI2" sqref="DI2"/>
    </sheetView>
  </sheetViews>
  <sheetFormatPr defaultRowHeight="12.75" x14ac:dyDescent="0.2"/>
  <cols>
    <col min="1" max="1" width="4.42578125" customWidth="1"/>
    <col min="2" max="2" width="13.42578125" customWidth="1"/>
    <col min="3" max="4" width="11.85546875" customWidth="1"/>
    <col min="5" max="5" width="8.7109375" hidden="1" customWidth="1"/>
    <col min="6" max="6" width="0.140625" customWidth="1"/>
    <col min="7" max="7" width="7.7109375" customWidth="1"/>
    <col min="8" max="8" width="10.28515625" customWidth="1"/>
    <col min="9" max="10" width="10.85546875" customWidth="1"/>
    <col min="11" max="11" width="11" customWidth="1"/>
    <col min="12" max="12" width="12.5703125" customWidth="1"/>
    <col min="13" max="13" width="8.7109375" customWidth="1"/>
    <col min="15" max="15" width="1" hidden="1" customWidth="1"/>
    <col min="16" max="16" width="12.7109375" customWidth="1"/>
    <col min="17" max="17" width="10.85546875" customWidth="1"/>
    <col min="18" max="18" width="9.28515625" customWidth="1"/>
    <col min="19" max="19" width="10.140625" customWidth="1"/>
    <col min="20" max="21" width="8.5703125" customWidth="1"/>
    <col min="22" max="22" width="7" customWidth="1"/>
    <col min="23" max="23" width="7.42578125" customWidth="1"/>
    <col min="24" max="24" width="7.28515625" customWidth="1"/>
    <col min="25" max="25" width="7" customWidth="1"/>
    <col min="26" max="27" width="8.28515625" customWidth="1"/>
    <col min="28" max="28" width="9.28515625" customWidth="1"/>
    <col min="29" max="29" width="11.5703125" customWidth="1"/>
    <col min="30" max="30" width="5.140625" customWidth="1"/>
    <col min="31" max="31" width="15.140625" customWidth="1"/>
    <col min="32" max="32" width="9.7109375" customWidth="1"/>
    <col min="33" max="34" width="9.42578125" customWidth="1"/>
    <col min="35" max="35" width="10.85546875" customWidth="1"/>
    <col min="36" max="36" width="0.85546875" customWidth="1"/>
    <col min="37" max="37" width="8.28515625" hidden="1" customWidth="1"/>
    <col min="38" max="38" width="10.42578125" customWidth="1"/>
    <col min="39" max="39" width="8.28515625" customWidth="1"/>
    <col min="40" max="40" width="9.7109375" customWidth="1"/>
    <col min="41" max="41" width="10" customWidth="1"/>
    <col min="42" max="42" width="9.7109375" customWidth="1"/>
    <col min="43" max="43" width="11.42578125" customWidth="1"/>
    <col min="44" max="44" width="9.42578125" customWidth="1"/>
    <col min="45" max="45" width="10.140625" customWidth="1"/>
    <col min="46" max="46" width="4.7109375" customWidth="1"/>
    <col min="47" max="47" width="21.28515625" customWidth="1"/>
    <col min="48" max="48" width="9.5703125" customWidth="1"/>
    <col min="49" max="49" width="10" customWidth="1"/>
    <col min="50" max="50" width="9.42578125" customWidth="1"/>
    <col min="51" max="51" width="8.42578125" customWidth="1"/>
    <col min="52" max="52" width="9.140625" customWidth="1"/>
    <col min="53" max="53" width="9.85546875" customWidth="1"/>
    <col min="54" max="54" width="10.42578125" customWidth="1"/>
    <col min="55" max="55" width="8.42578125" customWidth="1"/>
    <col min="56" max="56" width="9.42578125" customWidth="1"/>
    <col min="57" max="57" width="11.5703125" customWidth="1"/>
    <col min="58" max="58" width="7.42578125" customWidth="1"/>
    <col min="59" max="59" width="12.85546875" customWidth="1"/>
    <col min="60" max="60" width="11.7109375" customWidth="1"/>
    <col min="61" max="62" width="10.5703125" customWidth="1"/>
    <col min="63" max="63" width="5.85546875" customWidth="1"/>
    <col min="64" max="64" width="12.42578125" customWidth="1"/>
    <col min="65" max="66" width="9.7109375" customWidth="1"/>
    <col min="67" max="67" width="12.28515625" customWidth="1"/>
    <col min="68" max="68" width="11.42578125" customWidth="1"/>
    <col min="69" max="70" width="11.5703125" customWidth="1"/>
    <col min="71" max="71" width="11.28515625" customWidth="1"/>
    <col min="72" max="72" width="11" customWidth="1"/>
    <col min="73" max="73" width="10.7109375" customWidth="1"/>
    <col min="74" max="74" width="10.42578125" customWidth="1"/>
    <col min="75" max="75" width="10.7109375" hidden="1" customWidth="1"/>
    <col min="76" max="76" width="8.5703125" customWidth="1"/>
    <col min="77" max="77" width="6.7109375" customWidth="1"/>
    <col min="78" max="78" width="8.5703125" customWidth="1"/>
    <col min="79" max="79" width="9.5703125" customWidth="1"/>
    <col min="80" max="80" width="10.42578125" customWidth="1"/>
    <col min="81" max="81" width="9.140625" customWidth="1"/>
    <col min="82" max="82" width="9.85546875" customWidth="1"/>
    <col min="83" max="83" width="9" customWidth="1"/>
    <col min="84" max="84" width="9.5703125" customWidth="1"/>
    <col min="85" max="85" width="9.7109375" customWidth="1"/>
    <col min="86" max="88" width="9.85546875" customWidth="1"/>
    <col min="89" max="89" width="9.28515625" customWidth="1"/>
    <col min="90" max="90" width="12.42578125" customWidth="1"/>
    <col min="91" max="91" width="11.5703125" customWidth="1"/>
    <col min="92" max="92" width="12.28515625" customWidth="1"/>
    <col min="93" max="94" width="8.28515625" customWidth="1"/>
    <col min="95" max="95" width="9.42578125" customWidth="1"/>
    <col min="96" max="96" width="10" customWidth="1"/>
    <col min="97" max="101" width="8.28515625" customWidth="1"/>
    <col min="102" max="102" width="9.85546875" customWidth="1"/>
    <col min="103" max="103" width="8.28515625" customWidth="1"/>
    <col min="104" max="104" width="8" customWidth="1"/>
    <col min="105" max="105" width="10.140625" customWidth="1"/>
    <col min="106" max="106" width="9.42578125" customWidth="1"/>
    <col min="107" max="108" width="8.28515625" customWidth="1"/>
    <col min="109" max="109" width="4.28515625" customWidth="1"/>
    <col min="110" max="110" width="14.42578125" customWidth="1"/>
    <col min="115" max="115" width="13.5703125" customWidth="1"/>
    <col min="116" max="116" width="12.85546875" customWidth="1"/>
    <col min="125" max="125" width="12.42578125" customWidth="1"/>
    <col min="126" max="126" width="26.140625" customWidth="1"/>
    <col min="127" max="127" width="12.7109375" customWidth="1"/>
  </cols>
  <sheetData>
    <row r="1" spans="1:137" x14ac:dyDescent="0.2">
      <c r="A1" s="278" t="s">
        <v>504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193"/>
      <c r="N1" s="193"/>
      <c r="O1" s="193"/>
      <c r="P1" s="278" t="s">
        <v>505</v>
      </c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 t="s">
        <v>505</v>
      </c>
      <c r="AE1" s="278"/>
      <c r="AF1" s="278"/>
      <c r="AG1" s="278"/>
      <c r="AH1" s="278"/>
      <c r="AI1" s="278"/>
      <c r="AJ1" s="278"/>
      <c r="AK1" s="278"/>
      <c r="AL1" s="278"/>
      <c r="AM1" s="278"/>
      <c r="AN1" s="278"/>
      <c r="AO1" s="278"/>
      <c r="AP1" s="278"/>
      <c r="AQ1" s="278"/>
      <c r="AR1" s="278"/>
      <c r="AS1" s="278"/>
      <c r="AT1" s="278" t="s">
        <v>505</v>
      </c>
      <c r="AU1" s="278"/>
      <c r="AV1" s="278"/>
      <c r="AW1" s="278"/>
      <c r="AX1" s="278"/>
      <c r="AY1" s="278"/>
      <c r="AZ1" s="278"/>
      <c r="BA1" s="278"/>
      <c r="BB1" s="278"/>
      <c r="BC1" s="278"/>
      <c r="BD1" s="278"/>
      <c r="BE1" s="278"/>
      <c r="BF1" s="278"/>
      <c r="BG1" s="278"/>
      <c r="BH1" s="278"/>
      <c r="BI1" s="278"/>
      <c r="BJ1" s="193"/>
      <c r="BK1" s="278" t="s">
        <v>506</v>
      </c>
      <c r="BL1" s="278"/>
      <c r="BM1" s="278"/>
      <c r="BN1" s="278"/>
      <c r="BO1" s="278"/>
      <c r="BP1" s="278"/>
      <c r="BQ1" s="278"/>
      <c r="BR1" s="278"/>
      <c r="BS1" s="278"/>
      <c r="BT1" s="278"/>
      <c r="BU1" s="278"/>
      <c r="BV1" s="278"/>
      <c r="BW1" s="193"/>
      <c r="BX1" s="193"/>
      <c r="BY1" s="278" t="s">
        <v>507</v>
      </c>
      <c r="BZ1" s="278"/>
      <c r="CA1" s="278"/>
      <c r="CB1" s="278"/>
      <c r="CC1" s="278"/>
      <c r="CD1" s="278"/>
      <c r="CE1" s="278"/>
      <c r="CF1" s="278"/>
      <c r="CG1" s="278"/>
      <c r="CH1" s="278"/>
      <c r="CI1" s="278"/>
      <c r="CJ1" s="278"/>
      <c r="CK1" s="278"/>
      <c r="CL1" s="278"/>
      <c r="CM1" s="278" t="s">
        <v>508</v>
      </c>
      <c r="CN1" s="278"/>
      <c r="CO1" s="278"/>
      <c r="CP1" s="278"/>
      <c r="CQ1" s="278"/>
      <c r="CR1" s="278"/>
      <c r="CS1" s="278"/>
      <c r="CT1" s="278"/>
      <c r="CU1" s="278"/>
      <c r="CV1" s="278"/>
      <c r="CW1" s="278"/>
      <c r="CX1" s="278"/>
      <c r="CY1" s="278"/>
      <c r="CZ1" s="278"/>
      <c r="DA1" s="278"/>
      <c r="DB1" s="278"/>
      <c r="DC1" s="278"/>
      <c r="DD1" s="278"/>
      <c r="DE1" s="278" t="s">
        <v>509</v>
      </c>
      <c r="DF1" s="278"/>
      <c r="DG1" s="278"/>
      <c r="DH1" s="278"/>
      <c r="DI1" s="278"/>
      <c r="DJ1" s="278"/>
      <c r="DK1" s="278"/>
      <c r="DL1" s="278"/>
      <c r="DM1" s="278"/>
      <c r="DN1" s="278"/>
      <c r="DO1" s="278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</row>
    <row r="2" spans="1:137" ht="15.75" x14ac:dyDescent="0.25">
      <c r="A2" s="298" t="s">
        <v>607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P2" s="125"/>
      <c r="Q2" s="298" t="s">
        <v>608</v>
      </c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1"/>
      <c r="AD2" s="298" t="s">
        <v>607</v>
      </c>
      <c r="AE2" s="278"/>
      <c r="AF2" s="278"/>
      <c r="AG2" s="278"/>
      <c r="AH2" s="278"/>
      <c r="AI2" s="278"/>
      <c r="AJ2" s="278"/>
      <c r="AK2" s="278"/>
      <c r="AL2" s="278"/>
      <c r="AM2" s="278"/>
      <c r="AN2" s="278"/>
      <c r="AO2" s="278"/>
      <c r="AP2" s="278"/>
      <c r="AQ2" s="278"/>
      <c r="AR2" s="278"/>
      <c r="AS2" s="278"/>
      <c r="AT2" s="1"/>
      <c r="AU2" s="25"/>
      <c r="AV2" s="1"/>
      <c r="AW2" s="1"/>
      <c r="AX2" s="298" t="s">
        <v>609</v>
      </c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1"/>
      <c r="BJ2" s="1"/>
      <c r="BK2" s="298" t="s">
        <v>609</v>
      </c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192"/>
      <c r="BX2" s="192"/>
      <c r="BY2" s="298" t="s">
        <v>610</v>
      </c>
      <c r="BZ2" s="298"/>
      <c r="CA2" s="298"/>
      <c r="CB2" s="298"/>
      <c r="CC2" s="298"/>
      <c r="CD2" s="298"/>
      <c r="CE2" s="298"/>
      <c r="CF2" s="278"/>
      <c r="CG2" s="278"/>
      <c r="CH2" s="278"/>
      <c r="CI2" s="278"/>
      <c r="CJ2" s="278"/>
      <c r="CK2" s="278"/>
      <c r="CL2" s="278"/>
      <c r="CM2" s="298" t="s">
        <v>610</v>
      </c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F2" s="218"/>
      <c r="DG2" s="218"/>
      <c r="DH2" s="218"/>
      <c r="DI2" s="219" t="s">
        <v>611</v>
      </c>
      <c r="DJ2" s="219"/>
      <c r="DK2" s="219"/>
      <c r="DL2" s="219"/>
      <c r="DM2" s="218"/>
      <c r="DN2" s="218"/>
      <c r="DR2" s="194"/>
      <c r="DS2" s="194"/>
      <c r="DT2" s="194"/>
      <c r="DU2" s="192"/>
      <c r="DV2" s="193"/>
      <c r="DW2" s="193"/>
      <c r="DX2" s="193"/>
    </row>
    <row r="3" spans="1:137" ht="13.5" thickBot="1" x14ac:dyDescent="0.25">
      <c r="E3" s="2"/>
      <c r="F3" s="2"/>
      <c r="G3" s="2"/>
      <c r="H3" s="2"/>
      <c r="I3" s="2"/>
      <c r="J3" s="2"/>
      <c r="K3" s="299" t="s">
        <v>383</v>
      </c>
      <c r="L3" s="300"/>
      <c r="M3" s="2"/>
      <c r="N3" s="2"/>
      <c r="O3" s="2"/>
      <c r="AC3" s="220" t="s">
        <v>383</v>
      </c>
      <c r="AR3" s="301" t="s">
        <v>383</v>
      </c>
      <c r="AS3" s="302"/>
      <c r="BC3" s="34"/>
      <c r="BD3" s="34"/>
      <c r="BE3" s="34"/>
      <c r="BF3" s="34"/>
      <c r="BG3" s="34"/>
      <c r="BI3" s="220" t="s">
        <v>383</v>
      </c>
      <c r="BJ3" s="2"/>
      <c r="BK3" s="2"/>
      <c r="BL3" s="2"/>
      <c r="BT3" s="220" t="s">
        <v>383</v>
      </c>
      <c r="CN3" s="220" t="s">
        <v>383</v>
      </c>
      <c r="DB3" s="220" t="s">
        <v>383</v>
      </c>
      <c r="DL3" s="220" t="s">
        <v>383</v>
      </c>
    </row>
    <row r="4" spans="1:137" ht="12.75" customHeight="1" thickBot="1" x14ac:dyDescent="0.25">
      <c r="A4" s="261"/>
      <c r="B4" s="297" t="s">
        <v>601</v>
      </c>
      <c r="C4" s="297"/>
      <c r="D4" s="297"/>
      <c r="E4" s="297"/>
      <c r="F4" s="297"/>
      <c r="G4" s="297"/>
      <c r="H4" s="297"/>
      <c r="I4" s="297"/>
      <c r="J4" s="297"/>
      <c r="K4" s="262"/>
      <c r="L4" s="263"/>
      <c r="M4" s="36"/>
      <c r="N4" s="35"/>
      <c r="O4" s="37"/>
      <c r="P4" s="38" t="s">
        <v>122</v>
      </c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03" t="s">
        <v>122</v>
      </c>
      <c r="AE4" s="297"/>
      <c r="AF4" s="297"/>
      <c r="AG4" s="297"/>
      <c r="AH4" s="297"/>
      <c r="AI4" s="297"/>
      <c r="AJ4" s="297"/>
      <c r="AK4" s="297"/>
      <c r="AL4" s="297"/>
      <c r="AM4" s="297"/>
      <c r="AN4" s="297"/>
      <c r="AO4" s="297"/>
      <c r="AP4" s="297"/>
      <c r="AQ4" s="297"/>
      <c r="AR4" s="297"/>
      <c r="AS4" s="304"/>
      <c r="AT4" s="39"/>
      <c r="AU4" s="199"/>
      <c r="AV4" s="199"/>
      <c r="AW4" s="199"/>
      <c r="AX4" s="199"/>
      <c r="AY4" s="199"/>
      <c r="AZ4" s="199"/>
      <c r="BA4" s="199"/>
      <c r="BB4" s="39"/>
      <c r="BC4" s="40"/>
      <c r="BD4" s="199"/>
      <c r="BE4" s="199"/>
      <c r="BF4" s="203"/>
      <c r="BG4" s="202"/>
      <c r="BH4" s="305" t="s">
        <v>123</v>
      </c>
      <c r="BI4" s="306"/>
      <c r="BJ4" s="42"/>
      <c r="BK4" s="193"/>
      <c r="BL4" s="193"/>
      <c r="BM4" s="43"/>
      <c r="BN4" s="44"/>
      <c r="BO4" s="45" t="s">
        <v>124</v>
      </c>
      <c r="BP4" s="45"/>
      <c r="BQ4" s="45"/>
      <c r="BR4" s="45"/>
      <c r="BS4" s="46"/>
      <c r="BT4" s="47"/>
      <c r="BY4" s="38" t="s">
        <v>125</v>
      </c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40"/>
      <c r="CM4" s="309" t="s">
        <v>126</v>
      </c>
      <c r="CN4" s="310"/>
      <c r="CO4" s="112" t="s">
        <v>127</v>
      </c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8"/>
      <c r="DB4" s="49"/>
      <c r="DI4" s="314" t="s">
        <v>128</v>
      </c>
      <c r="DJ4" s="315"/>
      <c r="DK4" s="309" t="s">
        <v>129</v>
      </c>
      <c r="DL4" s="306"/>
    </row>
    <row r="5" spans="1:137" ht="12.75" customHeight="1" x14ac:dyDescent="0.2">
      <c r="A5" s="287" t="s">
        <v>128</v>
      </c>
      <c r="B5" s="313"/>
      <c r="C5" s="275" t="s">
        <v>130</v>
      </c>
      <c r="D5" s="276"/>
      <c r="E5" s="287" t="s">
        <v>128</v>
      </c>
      <c r="F5" s="313"/>
      <c r="G5" s="269"/>
      <c r="H5" s="270"/>
      <c r="I5" s="269" t="s">
        <v>602</v>
      </c>
      <c r="J5" s="323"/>
      <c r="K5" s="324" t="s">
        <v>111</v>
      </c>
      <c r="L5" s="325"/>
      <c r="M5" s="201"/>
      <c r="N5" s="201"/>
      <c r="O5" s="189"/>
      <c r="P5" s="287" t="s">
        <v>128</v>
      </c>
      <c r="Q5" s="313"/>
      <c r="R5" s="282" t="s">
        <v>131</v>
      </c>
      <c r="S5" s="304"/>
      <c r="T5" s="275" t="s">
        <v>132</v>
      </c>
      <c r="U5" s="276"/>
      <c r="V5" s="287" t="s">
        <v>133</v>
      </c>
      <c r="W5" s="287"/>
      <c r="X5" s="287" t="s">
        <v>134</v>
      </c>
      <c r="Y5" s="287"/>
      <c r="Z5" s="287" t="s">
        <v>135</v>
      </c>
      <c r="AA5" s="287"/>
      <c r="AB5" s="287" t="s">
        <v>136</v>
      </c>
      <c r="AC5" s="287"/>
      <c r="AD5" s="287" t="s">
        <v>128</v>
      </c>
      <c r="AE5" s="313"/>
      <c r="AF5" s="275" t="s">
        <v>137</v>
      </c>
      <c r="AG5" s="276"/>
      <c r="AH5" s="287" t="s">
        <v>138</v>
      </c>
      <c r="AI5" s="287"/>
      <c r="AJ5" s="269"/>
      <c r="AK5" s="270"/>
      <c r="AL5" s="275" t="s">
        <v>139</v>
      </c>
      <c r="AM5" s="276"/>
      <c r="AN5" s="287" t="s">
        <v>374</v>
      </c>
      <c r="AO5" s="287"/>
      <c r="AP5" s="269" t="s">
        <v>513</v>
      </c>
      <c r="AQ5" s="326"/>
      <c r="AR5" s="269" t="s">
        <v>375</v>
      </c>
      <c r="AS5" s="326"/>
      <c r="AT5" s="287" t="s">
        <v>128</v>
      </c>
      <c r="AU5" s="313"/>
      <c r="AV5" s="287" t="s">
        <v>376</v>
      </c>
      <c r="AW5" s="287"/>
      <c r="AX5" s="303" t="s">
        <v>377</v>
      </c>
      <c r="AY5" s="321"/>
      <c r="AZ5" s="303" t="s">
        <v>378</v>
      </c>
      <c r="BA5" s="321"/>
      <c r="BB5" s="282" t="s">
        <v>381</v>
      </c>
      <c r="BC5" s="322"/>
      <c r="BD5" s="276" t="s">
        <v>603</v>
      </c>
      <c r="BE5" s="276"/>
      <c r="BF5" s="303" t="s">
        <v>569</v>
      </c>
      <c r="BG5" s="321"/>
      <c r="BH5" s="307"/>
      <c r="BI5" s="308"/>
      <c r="BJ5" s="42"/>
      <c r="BK5" s="201"/>
      <c r="BL5" s="201"/>
      <c r="BM5" s="287" t="s">
        <v>128</v>
      </c>
      <c r="BN5" s="313"/>
      <c r="BO5" s="275" t="s">
        <v>140</v>
      </c>
      <c r="BP5" s="276"/>
      <c r="BQ5" s="275" t="s">
        <v>141</v>
      </c>
      <c r="BR5" s="303"/>
      <c r="BS5" s="319" t="s">
        <v>111</v>
      </c>
      <c r="BT5" s="320"/>
      <c r="BU5" s="317"/>
      <c r="BV5" s="317"/>
      <c r="BW5" s="317"/>
      <c r="BX5" s="317"/>
      <c r="BY5" s="287" t="s">
        <v>128</v>
      </c>
      <c r="BZ5" s="313"/>
      <c r="CA5" s="275" t="s">
        <v>142</v>
      </c>
      <c r="CB5" s="276"/>
      <c r="CC5" s="275" t="s">
        <v>143</v>
      </c>
      <c r="CD5" s="276"/>
      <c r="CE5" s="287" t="s">
        <v>144</v>
      </c>
      <c r="CF5" s="287"/>
      <c r="CG5" s="287" t="s">
        <v>145</v>
      </c>
      <c r="CH5" s="287"/>
      <c r="CI5" s="269" t="s">
        <v>602</v>
      </c>
      <c r="CJ5" s="270"/>
      <c r="CK5" s="287" t="s">
        <v>146</v>
      </c>
      <c r="CL5" s="269"/>
      <c r="CM5" s="311"/>
      <c r="CN5" s="312"/>
      <c r="CO5" s="287" t="s">
        <v>128</v>
      </c>
      <c r="CP5" s="313"/>
      <c r="CQ5" s="275" t="s">
        <v>147</v>
      </c>
      <c r="CR5" s="276"/>
      <c r="CS5" s="275" t="s">
        <v>148</v>
      </c>
      <c r="CT5" s="276"/>
      <c r="CU5" s="269" t="s">
        <v>149</v>
      </c>
      <c r="CV5" s="270"/>
      <c r="CW5" s="269" t="s">
        <v>605</v>
      </c>
      <c r="CX5" s="270"/>
      <c r="CY5" s="269" t="s">
        <v>379</v>
      </c>
      <c r="CZ5" s="323"/>
      <c r="DA5" s="319" t="s">
        <v>150</v>
      </c>
      <c r="DB5" s="320"/>
      <c r="DI5" s="316"/>
      <c r="DJ5" s="317"/>
      <c r="DK5" s="311"/>
      <c r="DL5" s="308"/>
    </row>
    <row r="6" spans="1:137" ht="12.75" customHeight="1" x14ac:dyDescent="0.2">
      <c r="A6" s="313"/>
      <c r="B6" s="313"/>
      <c r="C6" s="117" t="s">
        <v>373</v>
      </c>
      <c r="D6" s="117" t="s">
        <v>498</v>
      </c>
      <c r="E6" s="313"/>
      <c r="F6" s="313"/>
      <c r="G6" s="117" t="s">
        <v>373</v>
      </c>
      <c r="H6" s="117" t="s">
        <v>499</v>
      </c>
      <c r="I6" s="117" t="s">
        <v>373</v>
      </c>
      <c r="J6" s="117" t="s">
        <v>500</v>
      </c>
      <c r="K6" s="191" t="s">
        <v>373</v>
      </c>
      <c r="L6" s="191" t="s">
        <v>500</v>
      </c>
      <c r="M6" s="50"/>
      <c r="N6" s="50"/>
      <c r="O6" s="51"/>
      <c r="P6" s="313"/>
      <c r="Q6" s="313"/>
      <c r="R6" s="116" t="s">
        <v>373</v>
      </c>
      <c r="S6" s="117" t="s">
        <v>500</v>
      </c>
      <c r="T6" s="116" t="s">
        <v>373</v>
      </c>
      <c r="U6" s="117" t="s">
        <v>500</v>
      </c>
      <c r="V6" s="116" t="s">
        <v>373</v>
      </c>
      <c r="W6" s="117" t="s">
        <v>500</v>
      </c>
      <c r="X6" s="116" t="s">
        <v>373</v>
      </c>
      <c r="Y6" s="117" t="s">
        <v>500</v>
      </c>
      <c r="Z6" s="116" t="s">
        <v>373</v>
      </c>
      <c r="AA6" s="117" t="s">
        <v>500</v>
      </c>
      <c r="AB6" s="116" t="s">
        <v>373</v>
      </c>
      <c r="AC6" s="117" t="s">
        <v>499</v>
      </c>
      <c r="AD6" s="313"/>
      <c r="AE6" s="313"/>
      <c r="AF6" s="116" t="s">
        <v>373</v>
      </c>
      <c r="AG6" s="117" t="s">
        <v>499</v>
      </c>
      <c r="AH6" s="116" t="s">
        <v>373</v>
      </c>
      <c r="AI6" s="117" t="s">
        <v>499</v>
      </c>
      <c r="AJ6" s="116"/>
      <c r="AK6" s="117"/>
      <c r="AL6" s="116" t="s">
        <v>373</v>
      </c>
      <c r="AM6" s="117" t="s">
        <v>499</v>
      </c>
      <c r="AN6" s="116" t="s">
        <v>373</v>
      </c>
      <c r="AO6" s="117" t="s">
        <v>499</v>
      </c>
      <c r="AP6" s="116" t="s">
        <v>373</v>
      </c>
      <c r="AQ6" s="117" t="s">
        <v>499</v>
      </c>
      <c r="AR6" s="116" t="s">
        <v>373</v>
      </c>
      <c r="AS6" s="117" t="s">
        <v>499</v>
      </c>
      <c r="AT6" s="313"/>
      <c r="AU6" s="313"/>
      <c r="AV6" s="116" t="s">
        <v>373</v>
      </c>
      <c r="AW6" s="117" t="s">
        <v>499</v>
      </c>
      <c r="AX6" s="116" t="s">
        <v>373</v>
      </c>
      <c r="AY6" s="117" t="s">
        <v>499</v>
      </c>
      <c r="AZ6" s="116" t="s">
        <v>373</v>
      </c>
      <c r="BA6" s="117" t="s">
        <v>499</v>
      </c>
      <c r="BB6" s="116" t="s">
        <v>373</v>
      </c>
      <c r="BC6" s="117" t="s">
        <v>499</v>
      </c>
      <c r="BD6" s="116" t="s">
        <v>373</v>
      </c>
      <c r="BE6" s="117" t="s">
        <v>604</v>
      </c>
      <c r="BF6" s="116" t="s">
        <v>373</v>
      </c>
      <c r="BG6" s="117" t="s">
        <v>499</v>
      </c>
      <c r="BH6" s="7" t="s">
        <v>373</v>
      </c>
      <c r="BI6" s="7" t="s">
        <v>500</v>
      </c>
      <c r="BJ6" s="50"/>
      <c r="BK6" s="50"/>
      <c r="BL6" s="50"/>
      <c r="BM6" s="313"/>
      <c r="BN6" s="313"/>
      <c r="BO6" s="116" t="s">
        <v>373</v>
      </c>
      <c r="BP6" s="117" t="s">
        <v>501</v>
      </c>
      <c r="BQ6" s="116" t="s">
        <v>373</v>
      </c>
      <c r="BR6" s="117" t="s">
        <v>501</v>
      </c>
      <c r="BS6" s="7" t="s">
        <v>373</v>
      </c>
      <c r="BT6" s="191" t="s">
        <v>501</v>
      </c>
      <c r="BU6" s="50"/>
      <c r="BV6" s="50"/>
      <c r="BW6" s="50"/>
      <c r="BX6" s="50"/>
      <c r="BY6" s="313"/>
      <c r="BZ6" s="313"/>
      <c r="CA6" s="116" t="s">
        <v>373</v>
      </c>
      <c r="CB6" s="117" t="s">
        <v>502</v>
      </c>
      <c r="CC6" s="116" t="s">
        <v>373</v>
      </c>
      <c r="CD6" s="117" t="s">
        <v>499</v>
      </c>
      <c r="CE6" s="116" t="s">
        <v>373</v>
      </c>
      <c r="CF6" s="117" t="s">
        <v>499</v>
      </c>
      <c r="CG6" s="116" t="s">
        <v>373</v>
      </c>
      <c r="CH6" s="117" t="s">
        <v>499</v>
      </c>
      <c r="CI6" s="117" t="s">
        <v>373</v>
      </c>
      <c r="CJ6" s="117" t="s">
        <v>500</v>
      </c>
      <c r="CK6" s="116" t="s">
        <v>373</v>
      </c>
      <c r="CL6" s="117" t="s">
        <v>499</v>
      </c>
      <c r="CM6" s="7" t="s">
        <v>373</v>
      </c>
      <c r="CN6" s="7" t="s">
        <v>501</v>
      </c>
      <c r="CO6" s="313"/>
      <c r="CP6" s="313"/>
      <c r="CQ6" s="116" t="s">
        <v>373</v>
      </c>
      <c r="CR6" s="117" t="s">
        <v>503</v>
      </c>
      <c r="CS6" s="116" t="s">
        <v>373</v>
      </c>
      <c r="CT6" s="117" t="s">
        <v>503</v>
      </c>
      <c r="CU6" s="116" t="s">
        <v>373</v>
      </c>
      <c r="CV6" s="116" t="s">
        <v>503</v>
      </c>
      <c r="CW6" s="116" t="s">
        <v>606</v>
      </c>
      <c r="CX6" s="116" t="s">
        <v>499</v>
      </c>
      <c r="CY6" s="116" t="s">
        <v>373</v>
      </c>
      <c r="CZ6" s="117" t="s">
        <v>503</v>
      </c>
      <c r="DA6" s="7" t="s">
        <v>373</v>
      </c>
      <c r="DB6" s="7" t="s">
        <v>503</v>
      </c>
      <c r="DI6" s="307"/>
      <c r="DJ6" s="318"/>
      <c r="DK6" s="7" t="s">
        <v>373</v>
      </c>
      <c r="DL6" s="7" t="s">
        <v>501</v>
      </c>
    </row>
    <row r="7" spans="1:137" ht="25.5" x14ac:dyDescent="0.2">
      <c r="A7" s="199" t="s">
        <v>38</v>
      </c>
      <c r="B7" s="52" t="s">
        <v>151</v>
      </c>
      <c r="C7" s="9">
        <v>55164358</v>
      </c>
      <c r="D7" s="9">
        <v>63301712</v>
      </c>
      <c r="E7" s="9">
        <f t="shared" ref="E7:F7" si="0">44404+2157</f>
        <v>46561</v>
      </c>
      <c r="F7" s="9">
        <f t="shared" si="0"/>
        <v>46561</v>
      </c>
      <c r="G7" s="53"/>
      <c r="H7" s="53"/>
      <c r="I7" s="53"/>
      <c r="J7" s="53">
        <v>3095057</v>
      </c>
      <c r="K7" s="54">
        <f t="shared" ref="K7:K19" si="1">SUM(C7+I7+G7)</f>
        <v>55164358</v>
      </c>
      <c r="L7" s="55">
        <f t="shared" ref="L7:L19" si="2">D7+H7+J7</f>
        <v>66396769</v>
      </c>
      <c r="M7" s="56"/>
      <c r="N7" s="56"/>
      <c r="O7" s="57"/>
      <c r="P7" s="199" t="s">
        <v>38</v>
      </c>
      <c r="Q7" s="52" t="s">
        <v>151</v>
      </c>
      <c r="R7" s="175">
        <v>7925220</v>
      </c>
      <c r="S7" s="175">
        <v>7925220</v>
      </c>
      <c r="T7" s="9"/>
      <c r="U7" s="9"/>
      <c r="V7" s="9"/>
      <c r="W7" s="9"/>
      <c r="X7" s="9"/>
      <c r="Y7" s="9"/>
      <c r="Z7" s="9"/>
      <c r="AA7" s="9"/>
      <c r="AB7" s="9"/>
      <c r="AC7" s="9"/>
      <c r="AD7" s="199" t="s">
        <v>38</v>
      </c>
      <c r="AE7" s="52" t="s">
        <v>151</v>
      </c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>
        <v>4734720</v>
      </c>
      <c r="AQ7" s="175">
        <v>12659940</v>
      </c>
      <c r="AR7" s="175"/>
      <c r="AS7" s="175">
        <v>33260000</v>
      </c>
      <c r="AT7" s="199" t="s">
        <v>38</v>
      </c>
      <c r="AU7" s="52" t="s">
        <v>151</v>
      </c>
      <c r="AV7" s="175">
        <v>1323500</v>
      </c>
      <c r="AW7" s="175">
        <v>1507000</v>
      </c>
      <c r="AX7" s="175"/>
      <c r="AY7" s="175"/>
      <c r="AZ7" s="175"/>
      <c r="BA7" s="175"/>
      <c r="BB7" s="175"/>
      <c r="BC7" s="175"/>
      <c r="BD7" s="87"/>
      <c r="BE7" s="175"/>
      <c r="BF7" s="221"/>
      <c r="BG7" s="221"/>
      <c r="BH7" s="222">
        <f>SUM(R7+T7+V7+X7+Z7+AB7+AF7+AH7+AJ7+AL7+AN7+AP7+AR7+AV7+AX7+AZ7)</f>
        <v>13983440</v>
      </c>
      <c r="BI7" s="223">
        <f>SUM(S7+AQ7+AS7+AW7)</f>
        <v>55352160</v>
      </c>
      <c r="BJ7" s="58"/>
      <c r="BK7" s="58"/>
      <c r="BL7" s="58"/>
      <c r="BM7" s="199" t="s">
        <v>38</v>
      </c>
      <c r="BN7" s="52" t="s">
        <v>151</v>
      </c>
      <c r="BO7" s="9">
        <v>53395413</v>
      </c>
      <c r="BP7" s="9">
        <v>53395413</v>
      </c>
      <c r="BQ7" s="9"/>
      <c r="BR7" s="53"/>
      <c r="BS7" s="54">
        <f>BO7+BQ7</f>
        <v>53395413</v>
      </c>
      <c r="BT7" s="55">
        <v>53395413</v>
      </c>
      <c r="BU7" s="56"/>
      <c r="BV7" s="56"/>
      <c r="BW7" s="58"/>
      <c r="BX7" s="56"/>
      <c r="BY7" s="199" t="s">
        <v>38</v>
      </c>
      <c r="BZ7" s="52" t="s">
        <v>151</v>
      </c>
      <c r="CA7" s="175">
        <v>48126340</v>
      </c>
      <c r="CB7" s="175">
        <v>51824935</v>
      </c>
      <c r="CC7" s="175">
        <v>5988441</v>
      </c>
      <c r="CD7" s="175">
        <v>6292173</v>
      </c>
      <c r="CE7" s="175">
        <v>3905406</v>
      </c>
      <c r="CF7" s="175">
        <v>4228113</v>
      </c>
      <c r="CG7" s="175">
        <v>8398367</v>
      </c>
      <c r="CH7" s="175">
        <v>8534213</v>
      </c>
      <c r="CI7" s="175"/>
      <c r="CJ7" s="175">
        <v>2883733</v>
      </c>
      <c r="CK7" s="9"/>
      <c r="CL7" s="53"/>
      <c r="CM7" s="224">
        <f>CA7+CC7+CE7+CG7+CK7</f>
        <v>66418554</v>
      </c>
      <c r="CN7" s="94">
        <f>SUM(CB7+CD7+CF7+CH7+CL7+CJ7)</f>
        <v>73763167</v>
      </c>
      <c r="CO7" s="199" t="s">
        <v>38</v>
      </c>
      <c r="CP7" s="52" t="s">
        <v>151</v>
      </c>
      <c r="CQ7" s="175">
        <v>5131501</v>
      </c>
      <c r="CR7" s="175">
        <v>6751543</v>
      </c>
      <c r="CS7" s="9"/>
      <c r="CT7" s="9"/>
      <c r="CU7" s="116"/>
      <c r="CV7" s="133"/>
      <c r="CW7" s="133"/>
      <c r="CX7" s="133">
        <v>2200655</v>
      </c>
      <c r="CY7" s="133"/>
      <c r="CZ7" s="53"/>
      <c r="DA7" s="224">
        <f t="shared" ref="DA7:DA11" si="3">CQ7+CS7+CU7</f>
        <v>5131501</v>
      </c>
      <c r="DB7" s="223">
        <f>SUM(CR7+CT7+CV7+CZ7+CX7)</f>
        <v>8952198</v>
      </c>
      <c r="DI7" s="199" t="s">
        <v>38</v>
      </c>
      <c r="DJ7" s="59" t="s">
        <v>151</v>
      </c>
      <c r="DK7" s="54">
        <f>SUM(K7,BH7,BS7,CM7,DA7)</f>
        <v>194093266</v>
      </c>
      <c r="DL7" s="55">
        <f>SUM(L7+BI7+BT7+CN7+DB7)</f>
        <v>257859707</v>
      </c>
    </row>
    <row r="8" spans="1:137" ht="36" customHeight="1" x14ac:dyDescent="0.2">
      <c r="A8" s="199" t="s">
        <v>39</v>
      </c>
      <c r="B8" s="52" t="s">
        <v>152</v>
      </c>
      <c r="C8" s="9">
        <v>11307730</v>
      </c>
      <c r="D8" s="9">
        <v>11307730</v>
      </c>
      <c r="E8" s="9">
        <f t="shared" ref="E8:F8" si="4">11934+582</f>
        <v>12516</v>
      </c>
      <c r="F8" s="9">
        <f t="shared" si="4"/>
        <v>12516</v>
      </c>
      <c r="G8" s="53"/>
      <c r="H8" s="53"/>
      <c r="I8" s="53"/>
      <c r="J8" s="53">
        <v>425345</v>
      </c>
      <c r="K8" s="54">
        <f t="shared" si="1"/>
        <v>11307730</v>
      </c>
      <c r="L8" s="55">
        <f t="shared" si="2"/>
        <v>11733075</v>
      </c>
      <c r="M8" s="56"/>
      <c r="N8" s="56"/>
      <c r="O8" s="57"/>
      <c r="P8" s="199" t="s">
        <v>39</v>
      </c>
      <c r="Q8" s="52" t="s">
        <v>152</v>
      </c>
      <c r="R8" s="175">
        <v>1565398</v>
      </c>
      <c r="S8" s="175">
        <v>1565398</v>
      </c>
      <c r="T8" s="9"/>
      <c r="U8" s="9"/>
      <c r="V8" s="9"/>
      <c r="W8" s="9"/>
      <c r="X8" s="9"/>
      <c r="Y8" s="9"/>
      <c r="Z8" s="9"/>
      <c r="AA8" s="9"/>
      <c r="AB8" s="9"/>
      <c r="AC8" s="9"/>
      <c r="AD8" s="199" t="s">
        <v>39</v>
      </c>
      <c r="AE8" s="52" t="s">
        <v>152</v>
      </c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>
        <v>923270</v>
      </c>
      <c r="AQ8" s="175">
        <v>2488668</v>
      </c>
      <c r="AR8" s="175"/>
      <c r="AS8" s="175">
        <v>3000000</v>
      </c>
      <c r="AT8" s="199" t="s">
        <v>39</v>
      </c>
      <c r="AU8" s="52" t="s">
        <v>152</v>
      </c>
      <c r="AV8" s="175">
        <v>250283</v>
      </c>
      <c r="AW8" s="175">
        <v>508366</v>
      </c>
      <c r="AX8" s="175"/>
      <c r="AY8" s="175"/>
      <c r="AZ8" s="175"/>
      <c r="BA8" s="175"/>
      <c r="BB8" s="175"/>
      <c r="BC8" s="175"/>
      <c r="BD8" s="87"/>
      <c r="BE8" s="175"/>
      <c r="BF8" s="221"/>
      <c r="BG8" s="221"/>
      <c r="BH8" s="222">
        <f>SUM(R8+T8+V8+X8+Z8+AB8+AF8+AH8+AJ8+AL8+AN8+AP8+AV8+AX8+AZ8)</f>
        <v>2738951</v>
      </c>
      <c r="BI8" s="223">
        <v>5997034</v>
      </c>
      <c r="BJ8" s="58"/>
      <c r="BK8" s="58"/>
      <c r="BL8" s="58"/>
      <c r="BM8" s="199" t="s">
        <v>39</v>
      </c>
      <c r="BN8" s="52" t="s">
        <v>152</v>
      </c>
      <c r="BO8" s="9">
        <v>11166277</v>
      </c>
      <c r="BP8" s="9">
        <v>11166277</v>
      </c>
      <c r="BQ8" s="9"/>
      <c r="BR8" s="53"/>
      <c r="BS8" s="54">
        <f>BO8+BQ8</f>
        <v>11166277</v>
      </c>
      <c r="BT8" s="55">
        <v>11166277</v>
      </c>
      <c r="BU8" s="56"/>
      <c r="BV8" s="56"/>
      <c r="BW8" s="58"/>
      <c r="BX8" s="56"/>
      <c r="BY8" s="199" t="s">
        <v>39</v>
      </c>
      <c r="BZ8" s="52" t="s">
        <v>152</v>
      </c>
      <c r="CA8" s="175">
        <v>9495761</v>
      </c>
      <c r="CB8" s="175">
        <v>9495761</v>
      </c>
      <c r="CC8" s="175">
        <v>1007270</v>
      </c>
      <c r="CD8" s="175">
        <v>1007270</v>
      </c>
      <c r="CE8" s="175">
        <v>761554</v>
      </c>
      <c r="CF8" s="175">
        <v>761554</v>
      </c>
      <c r="CG8" s="175">
        <v>1634239</v>
      </c>
      <c r="CH8" s="175">
        <v>1634239</v>
      </c>
      <c r="CI8" s="175"/>
      <c r="CJ8" s="175">
        <v>567967</v>
      </c>
      <c r="CK8" s="9"/>
      <c r="CL8" s="53"/>
      <c r="CM8" s="224">
        <f>CA8+CC8+CE8+CG8+CK8</f>
        <v>12898824</v>
      </c>
      <c r="CN8" s="94">
        <f>SUM(CB8+CD8+CF8+CH8+CL8+CJ8)</f>
        <v>13466791</v>
      </c>
      <c r="CO8" s="199" t="s">
        <v>39</v>
      </c>
      <c r="CP8" s="52" t="s">
        <v>152</v>
      </c>
      <c r="CQ8" s="175">
        <v>1037039</v>
      </c>
      <c r="CR8" s="175">
        <v>1166777</v>
      </c>
      <c r="CS8" s="9"/>
      <c r="CT8" s="9"/>
      <c r="CU8" s="9"/>
      <c r="CV8" s="53"/>
      <c r="CW8" s="53"/>
      <c r="CX8" s="53">
        <v>209169</v>
      </c>
      <c r="CY8" s="53"/>
      <c r="CZ8" s="53"/>
      <c r="DA8" s="224">
        <f t="shared" si="3"/>
        <v>1037039</v>
      </c>
      <c r="DB8" s="223">
        <f>SUM(CR8+CT8+CV8+CZ8+CX8)</f>
        <v>1375946</v>
      </c>
      <c r="DI8" s="199" t="s">
        <v>39</v>
      </c>
      <c r="DJ8" s="59" t="s">
        <v>152</v>
      </c>
      <c r="DK8" s="54">
        <f>SUM(K8,BH8,BS8,CM8,DA8)</f>
        <v>39148821</v>
      </c>
      <c r="DL8" s="55">
        <v>43739093</v>
      </c>
    </row>
    <row r="9" spans="1:137" ht="25.5" x14ac:dyDescent="0.2">
      <c r="A9" s="199" t="s">
        <v>40</v>
      </c>
      <c r="B9" s="52" t="s">
        <v>153</v>
      </c>
      <c r="C9" s="9">
        <v>11000000</v>
      </c>
      <c r="D9" s="9">
        <v>11699148</v>
      </c>
      <c r="E9" s="9">
        <v>12037</v>
      </c>
      <c r="F9" s="9">
        <v>12038</v>
      </c>
      <c r="G9" s="53"/>
      <c r="H9" s="53"/>
      <c r="I9" s="53"/>
      <c r="J9" s="53"/>
      <c r="K9" s="54">
        <f t="shared" si="1"/>
        <v>11000000</v>
      </c>
      <c r="L9" s="55">
        <f t="shared" si="2"/>
        <v>11699148</v>
      </c>
      <c r="M9" s="56"/>
      <c r="N9" s="56"/>
      <c r="O9" s="57"/>
      <c r="P9" s="199" t="s">
        <v>40</v>
      </c>
      <c r="Q9" s="52" t="s">
        <v>153</v>
      </c>
      <c r="R9" s="225">
        <v>23178670</v>
      </c>
      <c r="S9" s="225">
        <v>109818803</v>
      </c>
      <c r="T9" s="175">
        <v>6300000</v>
      </c>
      <c r="U9" s="175">
        <v>6300000</v>
      </c>
      <c r="V9" s="175">
        <v>165600</v>
      </c>
      <c r="W9" s="175">
        <v>235600</v>
      </c>
      <c r="X9" s="175">
        <v>700000</v>
      </c>
      <c r="Y9" s="175">
        <v>700000</v>
      </c>
      <c r="Z9" s="9"/>
      <c r="AA9" s="9"/>
      <c r="AB9" s="9"/>
      <c r="AC9" s="9"/>
      <c r="AD9" s="199" t="s">
        <v>40</v>
      </c>
      <c r="AE9" s="52" t="s">
        <v>153</v>
      </c>
      <c r="AF9" s="175"/>
      <c r="AG9" s="175"/>
      <c r="AH9" s="175"/>
      <c r="AI9" s="175"/>
      <c r="AJ9" s="175"/>
      <c r="AK9" s="175"/>
      <c r="AL9" s="175"/>
      <c r="AM9" s="175"/>
      <c r="AN9" s="175">
        <v>10899000</v>
      </c>
      <c r="AO9" s="175">
        <v>10899000</v>
      </c>
      <c r="AP9" s="175"/>
      <c r="AQ9" s="175"/>
      <c r="AR9" s="175">
        <v>9100000</v>
      </c>
      <c r="AS9" s="175">
        <v>10400351</v>
      </c>
      <c r="AT9" s="199" t="s">
        <v>40</v>
      </c>
      <c r="AU9" s="52" t="s">
        <v>153</v>
      </c>
      <c r="AV9" s="175"/>
      <c r="AW9" s="175"/>
      <c r="AX9" s="175">
        <v>8809940</v>
      </c>
      <c r="AY9" s="175">
        <v>8809940</v>
      </c>
      <c r="AZ9" s="175">
        <v>200000</v>
      </c>
      <c r="BA9" s="175">
        <v>200000</v>
      </c>
      <c r="BB9" s="175">
        <v>3902790</v>
      </c>
      <c r="BC9" s="175">
        <v>3902790</v>
      </c>
      <c r="BD9" s="87"/>
      <c r="BE9" s="87"/>
      <c r="BF9" s="221"/>
      <c r="BG9" s="221"/>
      <c r="BH9" s="222">
        <f>SUM(R9+T9+V9+X9+Z9+AB9+AF9+AH9+AJ9+AL9+AN9+AP9+AR9+AV9+AX9+AZ9+BB9)</f>
        <v>63256000</v>
      </c>
      <c r="BI9" s="223">
        <f>SUM(S9+U9+W9+Y9+AA9+AC9+AG9+AI9+AM9+AO9+AQ9+AS9+AW9+AY9+BA9+BC9)</f>
        <v>151266484</v>
      </c>
      <c r="BJ9" s="58"/>
      <c r="BK9" s="58"/>
      <c r="BL9" s="58"/>
      <c r="BM9" s="199" t="s">
        <v>40</v>
      </c>
      <c r="BN9" s="52" t="s">
        <v>153</v>
      </c>
      <c r="BO9" s="9">
        <v>4000000</v>
      </c>
      <c r="BP9" s="9">
        <v>5044511</v>
      </c>
      <c r="BQ9" s="9">
        <v>10200000</v>
      </c>
      <c r="BR9" s="9">
        <v>10199370</v>
      </c>
      <c r="BS9" s="54">
        <f>BO9+BQ9</f>
        <v>14200000</v>
      </c>
      <c r="BT9" s="55">
        <v>15243881</v>
      </c>
      <c r="BU9" s="56"/>
      <c r="BV9" s="56"/>
      <c r="BW9" s="58"/>
      <c r="BX9" s="56"/>
      <c r="BY9" s="199" t="s">
        <v>40</v>
      </c>
      <c r="BZ9" s="52" t="s">
        <v>153</v>
      </c>
      <c r="CA9" s="175">
        <v>24535000</v>
      </c>
      <c r="CB9" s="175">
        <v>27726290</v>
      </c>
      <c r="CC9" s="175">
        <v>1500000</v>
      </c>
      <c r="CD9" s="175">
        <v>1500000</v>
      </c>
      <c r="CE9" s="175">
        <v>90000</v>
      </c>
      <c r="CF9" s="175">
        <v>90000</v>
      </c>
      <c r="CG9" s="175">
        <v>500000</v>
      </c>
      <c r="CH9" s="175">
        <v>500000</v>
      </c>
      <c r="CI9" s="175"/>
      <c r="CJ9" s="175"/>
      <c r="CK9" s="175">
        <v>8255000</v>
      </c>
      <c r="CL9" s="175">
        <v>8255000</v>
      </c>
      <c r="CM9" s="224">
        <f>CA9+CC9+CE9+CG9+CK9</f>
        <v>34880000</v>
      </c>
      <c r="CN9" s="94">
        <f>SUM(CB9+CD9+CF9+CH9+CL9)</f>
        <v>38071290</v>
      </c>
      <c r="CO9" s="199" t="s">
        <v>40</v>
      </c>
      <c r="CP9" s="52" t="s">
        <v>153</v>
      </c>
      <c r="CQ9" s="175">
        <v>1892000</v>
      </c>
      <c r="CR9" s="175">
        <v>2690940</v>
      </c>
      <c r="CS9" s="175">
        <v>720000</v>
      </c>
      <c r="CT9" s="175">
        <v>1000000</v>
      </c>
      <c r="CU9" s="175">
        <v>800000</v>
      </c>
      <c r="CV9" s="175">
        <v>800000</v>
      </c>
      <c r="CW9" s="175"/>
      <c r="CX9" s="175"/>
      <c r="CY9" s="175">
        <v>500000</v>
      </c>
      <c r="CZ9" s="175">
        <v>500000</v>
      </c>
      <c r="DA9" s="224">
        <f>SUM(CQ9+CS9+CU9+CY9)</f>
        <v>3912000</v>
      </c>
      <c r="DB9" s="223">
        <f>SUM(CR9+CT9+CV9+CZ9)</f>
        <v>4990940</v>
      </c>
      <c r="DI9" s="199" t="s">
        <v>40</v>
      </c>
      <c r="DJ9" s="59" t="s">
        <v>153</v>
      </c>
      <c r="DK9" s="54">
        <f>SUM(K9,BH9,BS9,CM9,DA9)</f>
        <v>127248000</v>
      </c>
      <c r="DL9" s="55">
        <f>SUM(L9+BI9+BT9+CN9+DB9)</f>
        <v>221271743</v>
      </c>
    </row>
    <row r="10" spans="1:137" ht="26.25" customHeight="1" x14ac:dyDescent="0.2">
      <c r="A10" s="199" t="s">
        <v>45</v>
      </c>
      <c r="B10" s="52" t="s">
        <v>154</v>
      </c>
      <c r="C10" s="9"/>
      <c r="D10" s="9"/>
      <c r="E10" s="9"/>
      <c r="F10" s="9"/>
      <c r="G10" s="53"/>
      <c r="H10" s="53"/>
      <c r="I10" s="53"/>
      <c r="J10" s="53"/>
      <c r="K10" s="54">
        <f t="shared" si="1"/>
        <v>0</v>
      </c>
      <c r="L10" s="55">
        <f t="shared" si="2"/>
        <v>0</v>
      </c>
      <c r="M10" s="56"/>
      <c r="N10" s="56"/>
      <c r="O10" s="57"/>
      <c r="P10" s="199" t="s">
        <v>45</v>
      </c>
      <c r="Q10" s="52" t="s">
        <v>154</v>
      </c>
      <c r="R10" s="11"/>
      <c r="S10" s="175"/>
      <c r="T10" s="9"/>
      <c r="U10" s="9"/>
      <c r="V10" s="175"/>
      <c r="W10" s="175"/>
      <c r="X10" s="9"/>
      <c r="Y10" s="6"/>
      <c r="Z10" s="9"/>
      <c r="AA10" s="9"/>
      <c r="AB10" s="175">
        <v>12542000</v>
      </c>
      <c r="AC10" s="175">
        <v>17042256</v>
      </c>
      <c r="AD10" s="199" t="s">
        <v>45</v>
      </c>
      <c r="AE10" s="52" t="s">
        <v>154</v>
      </c>
      <c r="AF10" s="175">
        <v>7081700</v>
      </c>
      <c r="AG10" s="175">
        <v>7081700</v>
      </c>
      <c r="AH10" s="175">
        <v>18891000</v>
      </c>
      <c r="AI10" s="175">
        <v>21291300</v>
      </c>
      <c r="AJ10" s="175"/>
      <c r="AK10" s="175"/>
      <c r="AL10" s="175">
        <v>500000</v>
      </c>
      <c r="AM10" s="175">
        <v>500000</v>
      </c>
      <c r="AN10" s="175"/>
      <c r="AO10" s="175"/>
      <c r="AP10" s="175"/>
      <c r="AQ10" s="175"/>
      <c r="AR10" s="175"/>
      <c r="AS10" s="175">
        <v>1288496</v>
      </c>
      <c r="AT10" s="199" t="s">
        <v>45</v>
      </c>
      <c r="AU10" s="52" t="s">
        <v>154</v>
      </c>
      <c r="AV10" s="175">
        <v>7675800</v>
      </c>
      <c r="AW10" s="175">
        <v>7675800</v>
      </c>
      <c r="AX10" s="175"/>
      <c r="AY10" s="175"/>
      <c r="AZ10" s="175"/>
      <c r="BA10" s="175"/>
      <c r="BB10" s="175"/>
      <c r="BC10" s="175"/>
      <c r="BD10" s="87"/>
      <c r="BE10" s="175"/>
      <c r="BF10" s="221"/>
      <c r="BG10" s="221"/>
      <c r="BH10" s="222">
        <f>SUM(R10+T10+V10+X10+Z10+AB10+AF10+AH10+AJ10+AL10+AN10+AP10+AR10+AV10+AX10+AZ10)</f>
        <v>46690500</v>
      </c>
      <c r="BI10" s="222">
        <v>54909552</v>
      </c>
      <c r="BJ10" s="58"/>
      <c r="BK10" s="58"/>
      <c r="BL10" s="58"/>
      <c r="BM10" s="199" t="s">
        <v>45</v>
      </c>
      <c r="BN10" s="52" t="s">
        <v>154</v>
      </c>
      <c r="BO10" s="9"/>
      <c r="BP10" s="9"/>
      <c r="BQ10" s="9"/>
      <c r="BR10" s="53"/>
      <c r="BS10" s="54">
        <f>BO10+BQ10</f>
        <v>0</v>
      </c>
      <c r="BT10" s="55"/>
      <c r="BU10" s="56"/>
      <c r="BV10" s="56"/>
      <c r="BW10" s="58"/>
      <c r="BX10" s="56"/>
      <c r="BY10" s="199" t="s">
        <v>45</v>
      </c>
      <c r="BZ10" s="52" t="s">
        <v>154</v>
      </c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53"/>
      <c r="CM10" s="54">
        <f>CA10+CC10+CE10+CG10+CK10</f>
        <v>0</v>
      </c>
      <c r="CN10" s="4"/>
      <c r="CO10" s="199" t="s">
        <v>45</v>
      </c>
      <c r="CP10" s="52" t="s">
        <v>154</v>
      </c>
      <c r="CQ10" s="9"/>
      <c r="CR10" s="9"/>
      <c r="CS10" s="9"/>
      <c r="CT10" s="9"/>
      <c r="CU10" s="9"/>
      <c r="CV10" s="53"/>
      <c r="CW10" s="53"/>
      <c r="CX10" s="53"/>
      <c r="CY10" s="53"/>
      <c r="CZ10" s="53"/>
      <c r="DA10" s="54">
        <f t="shared" si="3"/>
        <v>0</v>
      </c>
      <c r="DB10" s="55"/>
      <c r="DF10" s="193"/>
      <c r="DI10" s="199" t="s">
        <v>45</v>
      </c>
      <c r="DJ10" s="59" t="s">
        <v>154</v>
      </c>
      <c r="DK10" s="54">
        <f>SUM(K10,BH10,BS10,CM10,DA10)</f>
        <v>46690500</v>
      </c>
      <c r="DL10" s="55">
        <f>SUM(BI10)</f>
        <v>54909552</v>
      </c>
    </row>
    <row r="11" spans="1:137" ht="25.5" customHeight="1" x14ac:dyDescent="0.2">
      <c r="A11" s="199" t="s">
        <v>56</v>
      </c>
      <c r="B11" s="52" t="s">
        <v>155</v>
      </c>
      <c r="C11" s="9"/>
      <c r="D11" s="9"/>
      <c r="E11" s="9"/>
      <c r="F11" s="9"/>
      <c r="G11" s="53"/>
      <c r="H11" s="53"/>
      <c r="I11" s="53"/>
      <c r="J11" s="53"/>
      <c r="K11" s="54">
        <f t="shared" si="1"/>
        <v>0</v>
      </c>
      <c r="L11" s="55">
        <f t="shared" si="2"/>
        <v>0</v>
      </c>
      <c r="M11" s="56"/>
      <c r="N11" s="56"/>
      <c r="O11" s="57"/>
      <c r="P11" s="199" t="s">
        <v>56</v>
      </c>
      <c r="Q11" s="52" t="s">
        <v>155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199" t="s">
        <v>56</v>
      </c>
      <c r="AE11" s="52" t="s">
        <v>155</v>
      </c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99" t="s">
        <v>56</v>
      </c>
      <c r="AU11" s="52" t="s">
        <v>155</v>
      </c>
      <c r="AV11" s="175"/>
      <c r="AW11" s="175"/>
      <c r="AX11" s="175"/>
      <c r="AY11" s="175"/>
      <c r="AZ11" s="175"/>
      <c r="BA11" s="175"/>
      <c r="BB11" s="175"/>
      <c r="BC11" s="226"/>
      <c r="BD11" s="87"/>
      <c r="BE11" s="175"/>
      <c r="BF11" s="221"/>
      <c r="BG11" s="221"/>
      <c r="BH11" s="222"/>
      <c r="BI11" s="223"/>
      <c r="BJ11" s="58"/>
      <c r="BK11" s="58"/>
      <c r="BL11" s="58"/>
      <c r="BM11" s="199" t="s">
        <v>56</v>
      </c>
      <c r="BN11" s="52" t="s">
        <v>155</v>
      </c>
      <c r="BO11" s="9"/>
      <c r="BP11" s="9"/>
      <c r="BQ11" s="9"/>
      <c r="BR11" s="53"/>
      <c r="BS11" s="54">
        <f>BO11+BQ11</f>
        <v>0</v>
      </c>
      <c r="BT11" s="55"/>
      <c r="BU11" s="56"/>
      <c r="BV11" s="56"/>
      <c r="BW11" s="58"/>
      <c r="BX11" s="56"/>
      <c r="BY11" s="199" t="s">
        <v>56</v>
      </c>
      <c r="BZ11" s="52" t="s">
        <v>155</v>
      </c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53"/>
      <c r="CM11" s="54">
        <f>CA11+CC11+CE11+CG11+CK11</f>
        <v>0</v>
      </c>
      <c r="CN11" s="4"/>
      <c r="CO11" s="199" t="s">
        <v>56</v>
      </c>
      <c r="CP11" s="52" t="s">
        <v>155</v>
      </c>
      <c r="CQ11" s="9"/>
      <c r="CR11" s="9"/>
      <c r="CS11" s="9"/>
      <c r="CT11" s="9"/>
      <c r="CU11" s="9"/>
      <c r="CV11" s="53"/>
      <c r="CW11" s="53"/>
      <c r="CX11" s="53"/>
      <c r="CY11" s="53"/>
      <c r="CZ11" s="53"/>
      <c r="DA11" s="54">
        <f t="shared" si="3"/>
        <v>0</v>
      </c>
      <c r="DB11" s="55"/>
      <c r="DI11" s="199" t="s">
        <v>56</v>
      </c>
      <c r="DJ11" s="59" t="s">
        <v>155</v>
      </c>
      <c r="DK11" s="54">
        <f>SUM(K11,BH11,BS11,CM11,DA11)</f>
        <v>0</v>
      </c>
      <c r="DL11" s="55"/>
    </row>
    <row r="12" spans="1:137" ht="25.5" customHeight="1" x14ac:dyDescent="0.2">
      <c r="A12" s="327" t="s">
        <v>156</v>
      </c>
      <c r="B12" s="327"/>
      <c r="C12" s="9">
        <f>SUM(C7:C11)</f>
        <v>77472088</v>
      </c>
      <c r="D12" s="9">
        <f>SUM(D7+D8+D9+D10+D11)</f>
        <v>86308590</v>
      </c>
      <c r="E12" s="327" t="s">
        <v>156</v>
      </c>
      <c r="F12" s="327"/>
      <c r="G12" s="227"/>
      <c r="H12" s="227"/>
      <c r="I12" s="53">
        <f>SUM(I7:I11)</f>
        <v>0</v>
      </c>
      <c r="J12" s="53">
        <f>SUM(J7+J8+J9+J10+J11)</f>
        <v>3520402</v>
      </c>
      <c r="K12" s="54">
        <f t="shared" si="1"/>
        <v>77472088</v>
      </c>
      <c r="L12" s="55">
        <f t="shared" si="2"/>
        <v>89828992</v>
      </c>
      <c r="M12" s="56"/>
      <c r="N12" s="60"/>
      <c r="O12" s="327" t="s">
        <v>156</v>
      </c>
      <c r="P12" s="332"/>
      <c r="Q12" s="332"/>
      <c r="R12" s="175">
        <f>SUM(R7:R11)</f>
        <v>32669288</v>
      </c>
      <c r="S12" s="175">
        <f>SUM(S7+S8+S9+S10+S11)</f>
        <v>119309421</v>
      </c>
      <c r="T12" s="175">
        <f>SUM(T7:T11)</f>
        <v>6300000</v>
      </c>
      <c r="U12" s="175">
        <v>6300000</v>
      </c>
      <c r="V12" s="175">
        <f>SUM(V7:V11)</f>
        <v>165600</v>
      </c>
      <c r="W12" s="175">
        <v>235600</v>
      </c>
      <c r="X12" s="175">
        <f t="shared" ref="X12:AB12" si="5">SUM(X9:X11)</f>
        <v>700000</v>
      </c>
      <c r="Y12" s="175">
        <v>700000</v>
      </c>
      <c r="Z12" s="9">
        <f t="shared" si="5"/>
        <v>0</v>
      </c>
      <c r="AA12" s="9"/>
      <c r="AB12" s="175">
        <f t="shared" si="5"/>
        <v>12542000</v>
      </c>
      <c r="AC12" s="175">
        <v>17042256</v>
      </c>
      <c r="AD12" s="327" t="s">
        <v>156</v>
      </c>
      <c r="AE12" s="327"/>
      <c r="AF12" s="175">
        <f t="shared" ref="AF12:AV12" si="6">SUM(AF7:AF11)</f>
        <v>7081700</v>
      </c>
      <c r="AG12" s="175">
        <v>7081700</v>
      </c>
      <c r="AH12" s="175">
        <f t="shared" si="6"/>
        <v>18891000</v>
      </c>
      <c r="AI12" s="175">
        <v>21291300</v>
      </c>
      <c r="AJ12" s="175"/>
      <c r="AK12" s="175"/>
      <c r="AL12" s="175">
        <f t="shared" ref="AL12:AR12" si="7">SUM(AL7:AL11)</f>
        <v>500000</v>
      </c>
      <c r="AM12" s="175">
        <v>500000</v>
      </c>
      <c r="AN12" s="175">
        <f t="shared" si="7"/>
        <v>10899000</v>
      </c>
      <c r="AO12" s="175">
        <v>10899000</v>
      </c>
      <c r="AP12" s="175">
        <f t="shared" si="7"/>
        <v>5657990</v>
      </c>
      <c r="AQ12" s="175">
        <f>SUM(AQ7+AQ8+AQ9+AQ10+AQ11)</f>
        <v>15148608</v>
      </c>
      <c r="AR12" s="175">
        <f t="shared" si="7"/>
        <v>9100000</v>
      </c>
      <c r="AS12" s="175">
        <v>47948847</v>
      </c>
      <c r="AT12" s="327" t="s">
        <v>156</v>
      </c>
      <c r="AU12" s="327"/>
      <c r="AV12" s="175">
        <f t="shared" si="6"/>
        <v>9249583</v>
      </c>
      <c r="AW12" s="175">
        <v>9691166</v>
      </c>
      <c r="AX12" s="175">
        <f t="shared" ref="AX12:AZ12" si="8">SUM(AX7:AX11)</f>
        <v>8809940</v>
      </c>
      <c r="AY12" s="175">
        <v>8809940</v>
      </c>
      <c r="AZ12" s="175">
        <f t="shared" si="8"/>
        <v>200000</v>
      </c>
      <c r="BA12" s="175">
        <v>200000</v>
      </c>
      <c r="BB12" s="175">
        <v>3902790</v>
      </c>
      <c r="BC12" s="226">
        <v>3902790</v>
      </c>
      <c r="BD12" s="87"/>
      <c r="BE12" s="175"/>
      <c r="BF12" s="221"/>
      <c r="BG12" s="221"/>
      <c r="BH12" s="222">
        <v>126668891</v>
      </c>
      <c r="BI12" s="222">
        <v>259600010</v>
      </c>
      <c r="BJ12" s="58"/>
      <c r="BK12" s="58"/>
      <c r="BL12" s="58"/>
      <c r="BM12" s="327" t="s">
        <v>156</v>
      </c>
      <c r="BN12" s="327"/>
      <c r="BO12" s="9">
        <f t="shared" ref="BO12:BS12" si="9">SUM(BO7:BO11)</f>
        <v>68561690</v>
      </c>
      <c r="BP12" s="9">
        <f>SUM(BP7+BP8+BP9+BP10+BP11)</f>
        <v>69606201</v>
      </c>
      <c r="BQ12" s="9">
        <f t="shared" si="9"/>
        <v>10200000</v>
      </c>
      <c r="BR12" s="53">
        <v>10199370</v>
      </c>
      <c r="BS12" s="54">
        <f t="shared" si="9"/>
        <v>78761690</v>
      </c>
      <c r="BT12" s="55">
        <f>SUM(BT7+BT8+BT9+BT10+BT11)</f>
        <v>79805571</v>
      </c>
      <c r="BU12" s="56"/>
      <c r="BV12" s="56"/>
      <c r="BW12" s="58"/>
      <c r="BX12" s="56"/>
      <c r="BY12" s="327" t="s">
        <v>156</v>
      </c>
      <c r="BZ12" s="327"/>
      <c r="CA12" s="175">
        <f t="shared" ref="CA12:CM12" si="10">SUM(CA7:CA11)</f>
        <v>82157101</v>
      </c>
      <c r="CB12" s="175">
        <f>SUM(CB7+CB8+CB9+CB10+CB11)</f>
        <v>89046986</v>
      </c>
      <c r="CC12" s="175">
        <f t="shared" si="10"/>
        <v>8495711</v>
      </c>
      <c r="CD12" s="175">
        <f>SUM(CD7+CD8+CD9+CD10+CD11)</f>
        <v>8799443</v>
      </c>
      <c r="CE12" s="175">
        <f t="shared" si="10"/>
        <v>4756960</v>
      </c>
      <c r="CF12" s="175">
        <f>SUM(CF7+CF8+CF9+CF10+CF11)</f>
        <v>5079667</v>
      </c>
      <c r="CG12" s="175">
        <f t="shared" si="10"/>
        <v>10532606</v>
      </c>
      <c r="CH12" s="175">
        <f>SUM(CH7+CH8+CH9+CH10+CH11)</f>
        <v>10668452</v>
      </c>
      <c r="CI12" s="175"/>
      <c r="CJ12" s="175">
        <v>3451670</v>
      </c>
      <c r="CK12" s="175">
        <f t="shared" si="10"/>
        <v>8255000</v>
      </c>
      <c r="CL12" s="226">
        <v>8255000</v>
      </c>
      <c r="CM12" s="224">
        <f t="shared" si="10"/>
        <v>114197378</v>
      </c>
      <c r="CN12" s="94">
        <f>SUM(CB12+CD12+CF12+CH12+CL12+CJ12)</f>
        <v>125301218</v>
      </c>
      <c r="CO12" s="327" t="s">
        <v>156</v>
      </c>
      <c r="CP12" s="327"/>
      <c r="CQ12" s="175">
        <f t="shared" ref="CQ12:DA12" si="11">SUM(CQ7:CQ11)</f>
        <v>8060540</v>
      </c>
      <c r="CR12" s="175">
        <f>SUM(CR7+CR8+CR9+CR10+CR11)</f>
        <v>10609260</v>
      </c>
      <c r="CS12" s="175">
        <f t="shared" si="11"/>
        <v>720000</v>
      </c>
      <c r="CT12" s="175">
        <v>1000000</v>
      </c>
      <c r="CU12" s="175">
        <f t="shared" si="11"/>
        <v>800000</v>
      </c>
      <c r="CV12" s="226">
        <v>800000</v>
      </c>
      <c r="CW12" s="226"/>
      <c r="CX12" s="226">
        <v>2409824</v>
      </c>
      <c r="CY12" s="226">
        <v>500000</v>
      </c>
      <c r="CZ12" s="226">
        <v>500000</v>
      </c>
      <c r="DA12" s="224">
        <f t="shared" si="11"/>
        <v>10080540</v>
      </c>
      <c r="DB12" s="223">
        <f>SUM(CR12+CT12+CV12+CZ12+CX12)</f>
        <v>15319084</v>
      </c>
      <c r="DI12" s="327" t="s">
        <v>156</v>
      </c>
      <c r="DJ12" s="328"/>
      <c r="DK12" s="54">
        <f>SUM(DK7+DK8+DK9+DK10+DK11)</f>
        <v>407180587</v>
      </c>
      <c r="DL12" s="55">
        <f>SUM(DL7+DL8+DL9+DL10+DL11)</f>
        <v>577780095</v>
      </c>
      <c r="DM12" s="6"/>
      <c r="DN12" s="6"/>
    </row>
    <row r="13" spans="1:137" ht="31.5" customHeight="1" x14ac:dyDescent="0.2">
      <c r="A13" s="199" t="s">
        <v>57</v>
      </c>
      <c r="B13" s="52" t="s">
        <v>157</v>
      </c>
      <c r="C13" s="9"/>
      <c r="D13" s="9">
        <v>127860</v>
      </c>
      <c r="E13" s="199" t="s">
        <v>57</v>
      </c>
      <c r="F13" s="52" t="s">
        <v>157</v>
      </c>
      <c r="G13" s="53"/>
      <c r="H13" s="53"/>
      <c r="I13" s="53"/>
      <c r="J13" s="53"/>
      <c r="K13" s="54">
        <f t="shared" si="1"/>
        <v>0</v>
      </c>
      <c r="L13" s="55">
        <f t="shared" si="2"/>
        <v>127860</v>
      </c>
      <c r="M13" s="56"/>
      <c r="N13" s="56"/>
      <c r="O13" s="57"/>
      <c r="P13" s="199" t="s">
        <v>57</v>
      </c>
      <c r="Q13" s="52" t="s">
        <v>157</v>
      </c>
      <c r="R13" s="175">
        <v>20791133</v>
      </c>
      <c r="S13" s="175">
        <v>24091631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199" t="s">
        <v>57</v>
      </c>
      <c r="AE13" s="52" t="s">
        <v>157</v>
      </c>
      <c r="AF13" s="175"/>
      <c r="AG13" s="175"/>
      <c r="AH13" s="175"/>
      <c r="AI13" s="175"/>
      <c r="AJ13" s="175"/>
      <c r="AK13" s="175"/>
      <c r="AL13" s="175"/>
      <c r="AM13" s="175"/>
      <c r="AN13" s="175"/>
      <c r="AO13" s="175">
        <v>2500000</v>
      </c>
      <c r="AP13" s="175"/>
      <c r="AQ13" s="175"/>
      <c r="AR13" s="175"/>
      <c r="AS13" s="175">
        <v>2000000</v>
      </c>
      <c r="AT13" s="199" t="s">
        <v>57</v>
      </c>
      <c r="AU13" s="52" t="s">
        <v>157</v>
      </c>
      <c r="AV13" s="175"/>
      <c r="AW13" s="175">
        <v>65422693</v>
      </c>
      <c r="AX13" s="175"/>
      <c r="AY13" s="175"/>
      <c r="AZ13" s="175"/>
      <c r="BA13" s="175"/>
      <c r="BB13" s="175"/>
      <c r="BC13" s="226"/>
      <c r="BD13" s="175"/>
      <c r="BE13" s="175">
        <v>40509284</v>
      </c>
      <c r="BF13" s="221"/>
      <c r="BG13" s="221">
        <v>246400</v>
      </c>
      <c r="BH13" s="222">
        <v>20791133</v>
      </c>
      <c r="BI13" s="223">
        <v>134770008</v>
      </c>
      <c r="BJ13" s="58"/>
      <c r="BK13" s="58"/>
      <c r="BL13" s="58"/>
      <c r="BM13" s="199" t="s">
        <v>57</v>
      </c>
      <c r="BN13" s="52" t="s">
        <v>157</v>
      </c>
      <c r="BO13" s="9">
        <v>500000</v>
      </c>
      <c r="BP13" s="9">
        <v>215000</v>
      </c>
      <c r="BQ13" s="9"/>
      <c r="BR13" s="53"/>
      <c r="BS13" s="54">
        <v>500000</v>
      </c>
      <c r="BT13" s="55">
        <v>215000</v>
      </c>
      <c r="BU13" s="56"/>
      <c r="BV13" s="56"/>
      <c r="BW13" s="58"/>
      <c r="BX13" s="56"/>
      <c r="BY13" s="199" t="s">
        <v>57</v>
      </c>
      <c r="BZ13" s="52" t="s">
        <v>157</v>
      </c>
      <c r="CA13" s="175">
        <v>250000</v>
      </c>
      <c r="CB13" s="175">
        <v>110000</v>
      </c>
      <c r="CC13" s="9"/>
      <c r="CD13" s="9"/>
      <c r="CE13" s="9"/>
      <c r="CF13" s="9"/>
      <c r="CG13" s="9">
        <v>350000</v>
      </c>
      <c r="CH13" s="9">
        <v>350000</v>
      </c>
      <c r="CI13" s="9"/>
      <c r="CJ13" s="9"/>
      <c r="CK13" s="9"/>
      <c r="CL13" s="53"/>
      <c r="CM13" s="224">
        <v>600000</v>
      </c>
      <c r="CN13" s="94">
        <v>460000</v>
      </c>
      <c r="CO13" s="199" t="s">
        <v>57</v>
      </c>
      <c r="CP13" s="52" t="s">
        <v>157</v>
      </c>
      <c r="CQ13" s="9"/>
      <c r="CR13" s="9">
        <v>71000</v>
      </c>
      <c r="CS13" s="175"/>
      <c r="CT13" s="175"/>
      <c r="CU13" s="9"/>
      <c r="CV13" s="53"/>
      <c r="CW13" s="53"/>
      <c r="CX13" s="53"/>
      <c r="CY13" s="53"/>
      <c r="CZ13" s="53"/>
      <c r="DA13" s="224"/>
      <c r="DB13" s="223">
        <v>71000</v>
      </c>
      <c r="DI13" s="199" t="s">
        <v>57</v>
      </c>
      <c r="DJ13" s="59" t="s">
        <v>157</v>
      </c>
      <c r="DK13" s="54">
        <f>SUM(K13,BH13,BS13,CM13,DA13)</f>
        <v>21891133</v>
      </c>
      <c r="DL13" s="55">
        <f>SUM(L13+BI13+BT13+CN13+DB13)</f>
        <v>135643868</v>
      </c>
    </row>
    <row r="14" spans="1:137" ht="25.5" customHeight="1" x14ac:dyDescent="0.2">
      <c r="A14" s="199" t="s">
        <v>94</v>
      </c>
      <c r="B14" s="52" t="s">
        <v>158</v>
      </c>
      <c r="C14" s="9"/>
      <c r="D14" s="9"/>
      <c r="E14" s="199" t="s">
        <v>94</v>
      </c>
      <c r="F14" s="52" t="s">
        <v>158</v>
      </c>
      <c r="G14" s="53"/>
      <c r="H14" s="53"/>
      <c r="I14" s="53"/>
      <c r="J14" s="53"/>
      <c r="K14" s="54">
        <f t="shared" si="1"/>
        <v>0</v>
      </c>
      <c r="L14" s="55">
        <f t="shared" si="2"/>
        <v>0</v>
      </c>
      <c r="M14" s="56"/>
      <c r="N14" s="56"/>
      <c r="O14" s="57"/>
      <c r="P14" s="199" t="s">
        <v>94</v>
      </c>
      <c r="Q14" s="52" t="s">
        <v>158</v>
      </c>
      <c r="R14" s="175"/>
      <c r="S14" s="175">
        <v>2518791</v>
      </c>
      <c r="T14" s="9"/>
      <c r="U14" s="9"/>
      <c r="V14" s="9"/>
      <c r="W14" s="9"/>
      <c r="X14" s="9"/>
      <c r="Y14" s="9"/>
      <c r="Z14" s="175">
        <v>1000000</v>
      </c>
      <c r="AA14" s="175">
        <v>1000000</v>
      </c>
      <c r="AB14" s="9"/>
      <c r="AC14" s="9"/>
      <c r="AD14" s="199" t="s">
        <v>94</v>
      </c>
      <c r="AE14" s="52" t="s">
        <v>158</v>
      </c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99" t="s">
        <v>94</v>
      </c>
      <c r="AU14" s="52" t="s">
        <v>158</v>
      </c>
      <c r="AV14" s="175"/>
      <c r="AW14" s="175"/>
      <c r="AX14" s="175"/>
      <c r="AY14" s="175"/>
      <c r="AZ14" s="175"/>
      <c r="BA14" s="175"/>
      <c r="BB14" s="175"/>
      <c r="BC14" s="226"/>
      <c r="BD14" s="175"/>
      <c r="BE14" s="228"/>
      <c r="BF14" s="229"/>
      <c r="BG14" s="229"/>
      <c r="BH14" s="222">
        <f>SUM(R14+T14+V14+X14+Z14+AB14+AF14+AH14+AJ14+AL14+AN14+AP14+AR14+AV14+AX14+AZ14)</f>
        <v>1000000</v>
      </c>
      <c r="BI14" s="223">
        <v>3518791</v>
      </c>
      <c r="BJ14" s="58"/>
      <c r="BK14" s="56"/>
      <c r="BL14" s="56"/>
      <c r="BM14" s="199" t="s">
        <v>94</v>
      </c>
      <c r="BN14" s="52" t="s">
        <v>158</v>
      </c>
      <c r="BO14" s="9"/>
      <c r="BP14" s="9"/>
      <c r="BQ14" s="9"/>
      <c r="BR14" s="53"/>
      <c r="BS14" s="54"/>
      <c r="BT14" s="61"/>
      <c r="BU14" s="56"/>
      <c r="BV14" s="56"/>
      <c r="BW14" s="58"/>
      <c r="BX14" s="56"/>
      <c r="BY14" s="199" t="s">
        <v>94</v>
      </c>
      <c r="BZ14" s="52" t="s">
        <v>158</v>
      </c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53"/>
      <c r="CM14" s="54"/>
      <c r="CN14" s="4"/>
      <c r="CO14" s="199" t="s">
        <v>94</v>
      </c>
      <c r="CP14" s="52" t="s">
        <v>158</v>
      </c>
      <c r="CQ14" s="9"/>
      <c r="CR14" s="9"/>
      <c r="CS14" s="9"/>
      <c r="CT14" s="9"/>
      <c r="CU14" s="9"/>
      <c r="CV14" s="53"/>
      <c r="CW14" s="53"/>
      <c r="CX14" s="53"/>
      <c r="CY14" s="53"/>
      <c r="CZ14" s="53"/>
      <c r="DA14" s="54">
        <v>0</v>
      </c>
      <c r="DB14" s="55"/>
      <c r="DI14" s="199" t="s">
        <v>94</v>
      </c>
      <c r="DJ14" s="59" t="s">
        <v>158</v>
      </c>
      <c r="DK14" s="54">
        <f>SUM(K14,BH14,BS14,CM14,DA14)</f>
        <v>1000000</v>
      </c>
      <c r="DL14" s="55">
        <v>3518791</v>
      </c>
    </row>
    <row r="15" spans="1:137" ht="12.6" customHeight="1" x14ac:dyDescent="0.2">
      <c r="A15" s="329" t="s">
        <v>96</v>
      </c>
      <c r="B15" s="52" t="s">
        <v>159</v>
      </c>
      <c r="C15" s="9"/>
      <c r="D15" s="9"/>
      <c r="E15" s="329" t="s">
        <v>96</v>
      </c>
      <c r="F15" s="52" t="s">
        <v>160</v>
      </c>
      <c r="G15" s="53"/>
      <c r="H15" s="53"/>
      <c r="I15" s="53"/>
      <c r="J15" s="53"/>
      <c r="K15" s="54">
        <f t="shared" si="1"/>
        <v>0</v>
      </c>
      <c r="L15" s="55">
        <f t="shared" si="2"/>
        <v>0</v>
      </c>
      <c r="M15" s="56"/>
      <c r="N15" s="56"/>
      <c r="O15" s="57"/>
      <c r="P15" s="331" t="s">
        <v>96</v>
      </c>
      <c r="Q15" s="52" t="s">
        <v>160</v>
      </c>
      <c r="R15" s="175">
        <v>5000000</v>
      </c>
      <c r="S15" s="175">
        <v>3268080</v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329" t="s">
        <v>96</v>
      </c>
      <c r="AE15" s="52" t="s">
        <v>160</v>
      </c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329" t="s">
        <v>96</v>
      </c>
      <c r="AU15" s="115" t="s">
        <v>555</v>
      </c>
      <c r="AV15" s="175"/>
      <c r="AW15" s="175"/>
      <c r="AX15" s="175"/>
      <c r="AY15" s="175"/>
      <c r="AZ15" s="175"/>
      <c r="BA15" s="175"/>
      <c r="BB15" s="175"/>
      <c r="BC15" s="226"/>
      <c r="BD15" s="175"/>
      <c r="BE15" s="175"/>
      <c r="BF15" s="221"/>
      <c r="BG15" s="221"/>
      <c r="BH15" s="222">
        <f>SUM(R15)</f>
        <v>5000000</v>
      </c>
      <c r="BI15" s="223">
        <v>3268080</v>
      </c>
      <c r="BJ15" s="58"/>
      <c r="BK15" s="56"/>
      <c r="BL15" s="56"/>
      <c r="BM15" s="329" t="s">
        <v>96</v>
      </c>
      <c r="BN15" s="52" t="s">
        <v>161</v>
      </c>
      <c r="BO15" s="9"/>
      <c r="BP15" s="9"/>
      <c r="BQ15" s="9"/>
      <c r="BR15" s="53"/>
      <c r="BS15" s="62"/>
      <c r="BT15" s="61"/>
      <c r="BU15" s="56"/>
      <c r="BV15" s="56"/>
      <c r="BW15" s="58"/>
      <c r="BX15" s="56"/>
      <c r="BY15" s="329" t="s">
        <v>96</v>
      </c>
      <c r="BZ15" s="52" t="s">
        <v>160</v>
      </c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53"/>
      <c r="CM15" s="54"/>
      <c r="CN15" s="4"/>
      <c r="CO15" s="329" t="s">
        <v>96</v>
      </c>
      <c r="CP15" s="52" t="s">
        <v>161</v>
      </c>
      <c r="CQ15" s="9"/>
      <c r="CR15" s="9"/>
      <c r="CS15" s="9"/>
      <c r="CT15" s="9"/>
      <c r="CU15" s="9"/>
      <c r="CV15" s="53"/>
      <c r="CW15" s="53"/>
      <c r="CX15" s="53"/>
      <c r="CY15" s="53"/>
      <c r="CZ15" s="53"/>
      <c r="DA15" s="54">
        <v>0</v>
      </c>
      <c r="DB15" s="55"/>
      <c r="DI15" s="329" t="s">
        <v>96</v>
      </c>
      <c r="DJ15" s="59" t="s">
        <v>161</v>
      </c>
      <c r="DK15" s="54">
        <f>SUM(K15,BH15,BS15,CM15,DA15)</f>
        <v>5000000</v>
      </c>
      <c r="DL15" s="55">
        <v>3268080</v>
      </c>
    </row>
    <row r="16" spans="1:137" ht="60.75" customHeight="1" x14ac:dyDescent="0.2">
      <c r="A16" s="330"/>
      <c r="B16" s="52" t="s">
        <v>536</v>
      </c>
      <c r="C16" s="9"/>
      <c r="D16" s="9"/>
      <c r="E16" s="330"/>
      <c r="F16" s="52" t="s">
        <v>162</v>
      </c>
      <c r="G16" s="53"/>
      <c r="H16" s="53"/>
      <c r="I16" s="53"/>
      <c r="J16" s="53"/>
      <c r="K16" s="54">
        <f t="shared" si="1"/>
        <v>0</v>
      </c>
      <c r="L16" s="55">
        <f t="shared" si="2"/>
        <v>0</v>
      </c>
      <c r="M16" s="56"/>
      <c r="N16" s="56"/>
      <c r="O16" s="57"/>
      <c r="P16" s="331"/>
      <c r="Q16" s="115" t="s">
        <v>162</v>
      </c>
      <c r="R16" s="175">
        <v>5000000</v>
      </c>
      <c r="S16" s="175">
        <v>2661422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330"/>
      <c r="AE16" s="52" t="s">
        <v>536</v>
      </c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330"/>
      <c r="AU16" s="115" t="s">
        <v>162</v>
      </c>
      <c r="AV16" s="175"/>
      <c r="AW16" s="175"/>
      <c r="AX16" s="175"/>
      <c r="AY16" s="175"/>
      <c r="AZ16" s="175"/>
      <c r="BA16" s="175"/>
      <c r="BB16" s="175"/>
      <c r="BC16" s="226"/>
      <c r="BD16" s="175"/>
      <c r="BE16" s="175"/>
      <c r="BF16" s="221"/>
      <c r="BG16" s="221"/>
      <c r="BH16" s="222">
        <v>5000000</v>
      </c>
      <c r="BI16" s="223">
        <v>2661442</v>
      </c>
      <c r="BJ16" s="58"/>
      <c r="BK16" s="56"/>
      <c r="BL16" s="56"/>
      <c r="BM16" s="330"/>
      <c r="BN16" s="52" t="s">
        <v>536</v>
      </c>
      <c r="BO16" s="9"/>
      <c r="BP16" s="9"/>
      <c r="BQ16" s="9"/>
      <c r="BR16" s="53"/>
      <c r="BS16" s="62"/>
      <c r="BT16" s="61"/>
      <c r="BU16" s="56"/>
      <c r="BV16" s="56"/>
      <c r="BW16" s="58"/>
      <c r="BX16" s="56"/>
      <c r="BY16" s="330"/>
      <c r="BZ16" s="52" t="s">
        <v>536</v>
      </c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53"/>
      <c r="CM16" s="54"/>
      <c r="CN16" s="4"/>
      <c r="CO16" s="330"/>
      <c r="CP16" s="52" t="s">
        <v>536</v>
      </c>
      <c r="CQ16" s="9"/>
      <c r="CR16" s="9"/>
      <c r="CS16" s="9"/>
      <c r="CT16" s="9"/>
      <c r="CU16" s="9"/>
      <c r="CV16" s="53"/>
      <c r="CW16" s="53"/>
      <c r="CX16" s="53"/>
      <c r="CY16" s="53"/>
      <c r="CZ16" s="53"/>
      <c r="DA16" s="54">
        <v>0</v>
      </c>
      <c r="DB16" s="55"/>
      <c r="DI16" s="330"/>
      <c r="DJ16" s="59" t="s">
        <v>536</v>
      </c>
      <c r="DK16" s="54">
        <f>SUM(K16,BH16,BS16,CM16,DA16)</f>
        <v>5000000</v>
      </c>
      <c r="DL16" s="55">
        <v>2661422</v>
      </c>
    </row>
    <row r="17" spans="1:128" ht="33.75" customHeight="1" x14ac:dyDescent="0.2">
      <c r="A17" s="200" t="s">
        <v>163</v>
      </c>
      <c r="B17" s="52" t="s">
        <v>358</v>
      </c>
      <c r="C17" s="9"/>
      <c r="D17" s="9"/>
      <c r="E17" s="200" t="s">
        <v>165</v>
      </c>
      <c r="F17" s="52" t="s">
        <v>164</v>
      </c>
      <c r="G17" s="53"/>
      <c r="H17" s="53"/>
      <c r="I17" s="53"/>
      <c r="J17" s="53"/>
      <c r="K17" s="54">
        <f t="shared" si="1"/>
        <v>0</v>
      </c>
      <c r="L17" s="55">
        <f t="shared" si="2"/>
        <v>0</v>
      </c>
      <c r="M17" s="56"/>
      <c r="N17" s="56"/>
      <c r="O17" s="60"/>
      <c r="P17" s="63" t="s">
        <v>163</v>
      </c>
      <c r="Q17" s="52" t="s">
        <v>359</v>
      </c>
      <c r="R17" s="9"/>
      <c r="S17" s="175">
        <v>9081734</v>
      </c>
      <c r="T17" s="9"/>
      <c r="U17" s="9"/>
      <c r="V17" s="9" t="s">
        <v>357</v>
      </c>
      <c r="W17" s="9"/>
      <c r="X17" s="9"/>
      <c r="Y17" s="9"/>
      <c r="Z17" s="9"/>
      <c r="AA17" s="9"/>
      <c r="AB17" s="9"/>
      <c r="AC17" s="9"/>
      <c r="AD17" s="200" t="s">
        <v>163</v>
      </c>
      <c r="AE17" s="52" t="s">
        <v>359</v>
      </c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200" t="s">
        <v>163</v>
      </c>
      <c r="AU17" s="52" t="s">
        <v>359</v>
      </c>
      <c r="AV17" s="175"/>
      <c r="AW17" s="175"/>
      <c r="AX17" s="175" t="s">
        <v>371</v>
      </c>
      <c r="AY17" s="175"/>
      <c r="AZ17" s="175"/>
      <c r="BA17" s="175"/>
      <c r="BB17" s="175"/>
      <c r="BC17" s="226"/>
      <c r="BD17" s="175"/>
      <c r="BE17" s="175"/>
      <c r="BF17" s="221"/>
      <c r="BG17" s="221"/>
      <c r="BH17" s="222"/>
      <c r="BI17" s="223">
        <v>9081734</v>
      </c>
      <c r="BJ17" s="58"/>
      <c r="BK17" s="56"/>
      <c r="BL17" s="56"/>
      <c r="BM17" s="200" t="s">
        <v>163</v>
      </c>
      <c r="BN17" s="52" t="s">
        <v>359</v>
      </c>
      <c r="BO17" s="9"/>
      <c r="BP17" s="9"/>
      <c r="BQ17" s="9"/>
      <c r="BR17" s="53"/>
      <c r="BS17" s="62"/>
      <c r="BT17" s="61"/>
      <c r="BU17" s="56"/>
      <c r="BV17" s="56"/>
      <c r="BW17" s="58"/>
      <c r="BX17" s="56"/>
      <c r="BY17" s="200" t="s">
        <v>163</v>
      </c>
      <c r="BZ17" s="52" t="s">
        <v>359</v>
      </c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53"/>
      <c r="CM17" s="54"/>
      <c r="CN17" s="4"/>
      <c r="CO17" s="200" t="s">
        <v>163</v>
      </c>
      <c r="CP17" s="52" t="s">
        <v>359</v>
      </c>
      <c r="CQ17" s="9"/>
      <c r="CR17" s="9"/>
      <c r="CS17" s="9"/>
      <c r="CT17" s="9"/>
      <c r="CU17" s="9"/>
      <c r="CV17" s="53"/>
      <c r="CW17" s="53"/>
      <c r="CX17" s="53"/>
      <c r="CY17" s="53"/>
      <c r="CZ17" s="53"/>
      <c r="DA17" s="54">
        <v>0</v>
      </c>
      <c r="DB17" s="55"/>
      <c r="DI17" s="200" t="s">
        <v>163</v>
      </c>
      <c r="DJ17" s="52" t="s">
        <v>359</v>
      </c>
      <c r="DK17" s="54">
        <f>SUM(K17,BH17,BS17,CM17,DA17)</f>
        <v>0</v>
      </c>
      <c r="DL17" s="55">
        <v>9081734</v>
      </c>
    </row>
    <row r="18" spans="1:128" ht="25.5" customHeight="1" x14ac:dyDescent="0.2">
      <c r="A18" s="276" t="s">
        <v>166</v>
      </c>
      <c r="B18" s="276"/>
      <c r="C18" s="4">
        <f>SUM(C12:C17)</f>
        <v>77472088</v>
      </c>
      <c r="D18" s="4">
        <f>SUM(D12+D13+D14+D15+D16+D17)</f>
        <v>86436450</v>
      </c>
      <c r="E18" s="276" t="s">
        <v>166</v>
      </c>
      <c r="F18" s="276"/>
      <c r="G18" s="64">
        <f>SUM(G12:G17)</f>
        <v>0</v>
      </c>
      <c r="H18" s="64">
        <f>SUM(H14:H17)</f>
        <v>0</v>
      </c>
      <c r="I18" s="64">
        <f>SUM(I12:I16)</f>
        <v>0</v>
      </c>
      <c r="J18" s="64">
        <f>SUM(J12+J13+J14+J15+J16+J17)</f>
        <v>3520402</v>
      </c>
      <c r="K18" s="54">
        <f t="shared" si="1"/>
        <v>77472088</v>
      </c>
      <c r="L18" s="55">
        <f t="shared" si="2"/>
        <v>89956852</v>
      </c>
      <c r="M18" s="58"/>
      <c r="N18" s="58"/>
      <c r="O18" s="65"/>
      <c r="P18" s="333" t="s">
        <v>166</v>
      </c>
      <c r="Q18" s="334"/>
      <c r="R18" s="94">
        <f>SUM(R12:R17)</f>
        <v>63460421</v>
      </c>
      <c r="S18" s="94">
        <f>SUM(S12+S13+S14+S15+S16+S17)</f>
        <v>160931079</v>
      </c>
      <c r="T18" s="94">
        <f>SUM(T12:T17)</f>
        <v>6300000</v>
      </c>
      <c r="U18" s="94">
        <v>6300000</v>
      </c>
      <c r="V18" s="94">
        <f t="shared" ref="V18:AB18" si="12">SUM(V12:V16)</f>
        <v>165600</v>
      </c>
      <c r="W18" s="94">
        <v>235600</v>
      </c>
      <c r="X18" s="94">
        <f t="shared" si="12"/>
        <v>700000</v>
      </c>
      <c r="Y18" s="94">
        <v>700000</v>
      </c>
      <c r="Z18" s="94">
        <f t="shared" si="12"/>
        <v>1000000</v>
      </c>
      <c r="AA18" s="94">
        <v>1000000</v>
      </c>
      <c r="AB18" s="94">
        <f t="shared" si="12"/>
        <v>12542000</v>
      </c>
      <c r="AC18" s="94">
        <v>17072256</v>
      </c>
      <c r="AD18" s="276" t="s">
        <v>166</v>
      </c>
      <c r="AE18" s="276"/>
      <c r="AF18" s="94">
        <f t="shared" ref="AF18:AV18" si="13">SUM(AF12:AF16)</f>
        <v>7081700</v>
      </c>
      <c r="AG18" s="94">
        <v>7081700</v>
      </c>
      <c r="AH18" s="94">
        <f t="shared" si="13"/>
        <v>18891000</v>
      </c>
      <c r="AI18" s="94">
        <f>SUM(AI12+AI13+AI14+AI15+AI16+AI17)</f>
        <v>21291300</v>
      </c>
      <c r="AJ18" s="94"/>
      <c r="AK18" s="94"/>
      <c r="AL18" s="94">
        <f t="shared" ref="AL18:AP18" si="14">SUM(AL12:AL17)</f>
        <v>500000</v>
      </c>
      <c r="AM18" s="94">
        <v>500000</v>
      </c>
      <c r="AN18" s="94">
        <f t="shared" si="14"/>
        <v>10899000</v>
      </c>
      <c r="AO18" s="94">
        <v>13399000</v>
      </c>
      <c r="AP18" s="94">
        <f t="shared" si="14"/>
        <v>5657990</v>
      </c>
      <c r="AQ18" s="94">
        <v>15148608</v>
      </c>
      <c r="AR18" s="94">
        <f>SUM(AR12:AR16)</f>
        <v>9100000</v>
      </c>
      <c r="AS18" s="94">
        <f>SUM(AS12+AS13)</f>
        <v>49948847</v>
      </c>
      <c r="AT18" s="276" t="s">
        <v>166</v>
      </c>
      <c r="AU18" s="276"/>
      <c r="AV18" s="94">
        <f t="shared" si="13"/>
        <v>9249583</v>
      </c>
      <c r="AW18" s="94">
        <v>75113859</v>
      </c>
      <c r="AX18" s="94">
        <f>SUM(AX12:AX17)</f>
        <v>8809940</v>
      </c>
      <c r="AY18" s="94">
        <v>8809940</v>
      </c>
      <c r="AZ18" s="94">
        <f>SUM(AZ12:AZ17)</f>
        <v>200000</v>
      </c>
      <c r="BA18" s="94">
        <v>200000</v>
      </c>
      <c r="BB18" s="94">
        <v>3902790</v>
      </c>
      <c r="BC18" s="230">
        <v>3902790</v>
      </c>
      <c r="BD18" s="94"/>
      <c r="BE18" s="94">
        <v>40509284</v>
      </c>
      <c r="BF18" s="222"/>
      <c r="BG18" s="222">
        <v>246400</v>
      </c>
      <c r="BH18" s="222">
        <v>158460024</v>
      </c>
      <c r="BI18" s="223">
        <v>412900045</v>
      </c>
      <c r="BJ18" s="58"/>
      <c r="BK18" s="58"/>
      <c r="BL18" s="58"/>
      <c r="BM18" s="276" t="s">
        <v>166</v>
      </c>
      <c r="BN18" s="276"/>
      <c r="BO18" s="4">
        <f t="shared" ref="BO18:BS18" si="15">SUM(BO12:BO16)</f>
        <v>69061690</v>
      </c>
      <c r="BP18" s="4">
        <f>SUM(BP12+BP13+BP14+BP15+BP16+BP17)</f>
        <v>69821201</v>
      </c>
      <c r="BQ18" s="4">
        <f t="shared" si="15"/>
        <v>10200000</v>
      </c>
      <c r="BR18" s="64">
        <v>10199370</v>
      </c>
      <c r="BS18" s="54">
        <f t="shared" si="15"/>
        <v>79261690</v>
      </c>
      <c r="BT18" s="55">
        <f>SUM(BT12+BT13+BT14+BT15+BT16+BT17)</f>
        <v>80020571</v>
      </c>
      <c r="BU18" s="58"/>
      <c r="BV18" s="58"/>
      <c r="BW18" s="58"/>
      <c r="BX18" s="58"/>
      <c r="BY18" s="276" t="s">
        <v>166</v>
      </c>
      <c r="BZ18" s="276"/>
      <c r="CA18" s="94">
        <f t="shared" ref="CA18:CM18" si="16">SUM(CA12:CA17)</f>
        <v>82407101</v>
      </c>
      <c r="CB18" s="94">
        <f>SUM(CB12+CB13+CB14+CB15+CB16+CB17)</f>
        <v>89156986</v>
      </c>
      <c r="CC18" s="94">
        <f t="shared" si="16"/>
        <v>8495711</v>
      </c>
      <c r="CD18" s="94">
        <f>SUM(CD12+CD13+CD14+CD15+CD16+CD17)</f>
        <v>8799443</v>
      </c>
      <c r="CE18" s="94">
        <f t="shared" si="16"/>
        <v>4756960</v>
      </c>
      <c r="CF18" s="94">
        <f>SUM(CF12+CF13+CF14+CF15+CF16+CF17)</f>
        <v>5079667</v>
      </c>
      <c r="CG18" s="94">
        <f t="shared" si="16"/>
        <v>10882606</v>
      </c>
      <c r="CH18" s="94">
        <f>SUM(CH12+CH13+CH14+CH15+CH16+CH17)</f>
        <v>11018452</v>
      </c>
      <c r="CI18" s="94"/>
      <c r="CJ18" s="94">
        <v>3451670</v>
      </c>
      <c r="CK18" s="94">
        <f t="shared" si="16"/>
        <v>8255000</v>
      </c>
      <c r="CL18" s="230">
        <v>8255000</v>
      </c>
      <c r="CM18" s="224">
        <f t="shared" si="16"/>
        <v>114797378</v>
      </c>
      <c r="CN18" s="94">
        <f>SUM(CN12+CN13+CN14+CN15+CN16+CN17)</f>
        <v>125761218</v>
      </c>
      <c r="CO18" s="276" t="s">
        <v>166</v>
      </c>
      <c r="CP18" s="276"/>
      <c r="CQ18" s="94">
        <f t="shared" ref="CQ18:CU18" si="17">SUM(CQ12:CQ16)</f>
        <v>8060540</v>
      </c>
      <c r="CR18" s="94">
        <f>SUM(CR12+CR13+CR14+CR15+CR16+CR17)</f>
        <v>10680260</v>
      </c>
      <c r="CS18" s="94">
        <f t="shared" si="17"/>
        <v>720000</v>
      </c>
      <c r="CT18" s="94">
        <v>1000000</v>
      </c>
      <c r="CU18" s="94">
        <f t="shared" si="17"/>
        <v>800000</v>
      </c>
      <c r="CV18" s="230">
        <v>800000</v>
      </c>
      <c r="CW18" s="230"/>
      <c r="CX18" s="230">
        <v>2409824</v>
      </c>
      <c r="CY18" s="230">
        <v>500000</v>
      </c>
      <c r="CZ18" s="230">
        <v>500000</v>
      </c>
      <c r="DA18" s="224">
        <f>SUM(DA12:DA17)</f>
        <v>10080540</v>
      </c>
      <c r="DB18" s="223">
        <f>SUM(CR18+CT18+CV18+CZ18+CX18)</f>
        <v>15390084</v>
      </c>
      <c r="DI18" s="276" t="s">
        <v>166</v>
      </c>
      <c r="DJ18" s="303"/>
      <c r="DK18" s="54">
        <f>SUM(DK12+DK13+DK14+DK15+DK16+DK17)</f>
        <v>440071720</v>
      </c>
      <c r="DL18" s="55">
        <f>SUM(DL12+DL13+DL14+DL15+DL16+DL17)</f>
        <v>731953990</v>
      </c>
      <c r="DM18" s="6"/>
    </row>
    <row r="19" spans="1:128" ht="25.5" customHeight="1" thickBot="1" x14ac:dyDescent="0.25">
      <c r="A19" s="327" t="s">
        <v>167</v>
      </c>
      <c r="B19" s="327"/>
      <c r="C19" s="4">
        <v>17</v>
      </c>
      <c r="D19" s="4">
        <v>17</v>
      </c>
      <c r="E19" s="327" t="s">
        <v>167</v>
      </c>
      <c r="F19" s="327"/>
      <c r="G19" s="53"/>
      <c r="H19" s="53"/>
      <c r="I19" s="64"/>
      <c r="J19" s="64"/>
      <c r="K19" s="54">
        <f t="shared" si="1"/>
        <v>17</v>
      </c>
      <c r="L19" s="55">
        <f t="shared" si="2"/>
        <v>17</v>
      </c>
      <c r="M19" s="56"/>
      <c r="N19" s="56"/>
      <c r="O19" s="68"/>
      <c r="P19" s="328" t="s">
        <v>167</v>
      </c>
      <c r="Q19" s="304"/>
      <c r="R19" s="4">
        <v>1</v>
      </c>
      <c r="S19" s="4">
        <v>1</v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327" t="s">
        <v>167</v>
      </c>
      <c r="AE19" s="327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>
        <v>8</v>
      </c>
      <c r="AQ19" s="94">
        <v>8</v>
      </c>
      <c r="AR19" s="175">
        <v>46</v>
      </c>
      <c r="AS19" s="175">
        <v>46</v>
      </c>
      <c r="AT19" s="327" t="s">
        <v>167</v>
      </c>
      <c r="AU19" s="327"/>
      <c r="AV19" s="175">
        <v>1</v>
      </c>
      <c r="AW19" s="175">
        <v>1</v>
      </c>
      <c r="AX19" s="87"/>
      <c r="AY19" s="87"/>
      <c r="AZ19" s="87"/>
      <c r="BA19" s="87"/>
      <c r="BB19" s="87"/>
      <c r="BC19" s="231"/>
      <c r="BD19" s="87"/>
      <c r="BE19" s="175"/>
      <c r="BF19" s="221"/>
      <c r="BG19" s="221"/>
      <c r="BH19" s="232">
        <f>SUM(R19+T19+V19+X19+Z19+AB19+AF19+AH19+AJ19+AL19+AN19+AP19+AR19+AV19+AX19+AZ19)</f>
        <v>56</v>
      </c>
      <c r="BI19" s="233">
        <v>56</v>
      </c>
      <c r="BJ19" s="58"/>
      <c r="BK19" s="58"/>
      <c r="BL19" s="58"/>
      <c r="BM19" s="327" t="s">
        <v>167</v>
      </c>
      <c r="BN19" s="327"/>
      <c r="BO19" s="4">
        <v>14</v>
      </c>
      <c r="BP19" s="4">
        <v>14</v>
      </c>
      <c r="BQ19" s="9"/>
      <c r="BR19" s="53"/>
      <c r="BS19" s="66">
        <f>BO19+BQ19</f>
        <v>14</v>
      </c>
      <c r="BT19" s="67">
        <v>14</v>
      </c>
      <c r="BU19" s="56"/>
      <c r="BV19" s="56"/>
      <c r="BW19" s="58"/>
      <c r="BX19" s="58"/>
      <c r="BY19" s="327" t="s">
        <v>167</v>
      </c>
      <c r="BZ19" s="327"/>
      <c r="CA19" s="7">
        <v>15</v>
      </c>
      <c r="CB19" s="7">
        <v>15</v>
      </c>
      <c r="CC19" s="7">
        <v>2</v>
      </c>
      <c r="CD19" s="7">
        <v>2</v>
      </c>
      <c r="CE19" s="7">
        <v>2</v>
      </c>
      <c r="CF19" s="7">
        <v>2</v>
      </c>
      <c r="CG19" s="7">
        <v>3</v>
      </c>
      <c r="CH19" s="7">
        <v>3</v>
      </c>
      <c r="CI19" s="7"/>
      <c r="CJ19" s="7"/>
      <c r="CK19" s="10"/>
      <c r="CL19" s="43"/>
      <c r="CM19" s="66">
        <f>CA19+CC19+CE19+CG19</f>
        <v>22</v>
      </c>
      <c r="CN19" s="113">
        <v>22</v>
      </c>
      <c r="CO19" s="327" t="s">
        <v>167</v>
      </c>
      <c r="CP19" s="327"/>
      <c r="CQ19" s="4">
        <v>2</v>
      </c>
      <c r="CR19" s="4">
        <v>2</v>
      </c>
      <c r="CS19" s="9"/>
      <c r="CT19" s="9"/>
      <c r="CU19" s="9"/>
      <c r="CV19" s="53"/>
      <c r="CW19" s="53"/>
      <c r="CX19" s="53"/>
      <c r="CY19" s="53"/>
      <c r="CZ19" s="53"/>
      <c r="DA19" s="66">
        <f>CQ19+CS19+CU19</f>
        <v>2</v>
      </c>
      <c r="DB19" s="67">
        <v>2</v>
      </c>
      <c r="DI19" s="327" t="s">
        <v>167</v>
      </c>
      <c r="DJ19" s="328"/>
      <c r="DK19" s="54">
        <f>SUM(K19,BH19,BS19,CM19,DA19)</f>
        <v>111</v>
      </c>
      <c r="DL19" s="55">
        <v>111</v>
      </c>
    </row>
    <row r="20" spans="1:128" x14ac:dyDescent="0.2">
      <c r="A20" s="193"/>
      <c r="B20" s="69"/>
      <c r="P20" s="50"/>
      <c r="Q20" s="5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E20" s="50"/>
      <c r="BF20" s="50"/>
      <c r="BG20" s="50"/>
      <c r="BH20" s="50"/>
      <c r="BI20" s="71"/>
      <c r="BJ20" s="50"/>
    </row>
    <row r="21" spans="1:128" x14ac:dyDescent="0.2">
      <c r="A21" s="193"/>
      <c r="B21" s="69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  <c r="AF21" s="278"/>
      <c r="AG21" s="278"/>
      <c r="AH21" s="278"/>
      <c r="AI21" s="278"/>
      <c r="AJ21" s="278"/>
      <c r="AK21" s="278"/>
      <c r="AL21" s="278"/>
      <c r="AM21" s="278"/>
      <c r="AN21" s="278"/>
      <c r="AO21" s="278"/>
      <c r="AP21" s="278"/>
      <c r="AQ21" s="278"/>
      <c r="AR21" s="278"/>
      <c r="AS21" s="278"/>
      <c r="AT21" s="278"/>
      <c r="AU21" s="278"/>
      <c r="AV21" s="278"/>
      <c r="AW21" s="278"/>
      <c r="AX21" s="278"/>
      <c r="AY21" s="278"/>
      <c r="AZ21" s="278"/>
      <c r="BA21" s="278"/>
      <c r="BB21" s="278"/>
      <c r="BC21" s="278"/>
      <c r="BD21" s="278"/>
      <c r="BE21" s="278"/>
      <c r="BF21" s="278"/>
      <c r="BG21" s="278"/>
      <c r="BH21" s="278"/>
      <c r="BI21" s="278"/>
      <c r="CS21" s="193"/>
      <c r="DF21" s="278"/>
      <c r="DG21" s="278"/>
      <c r="DH21" s="278"/>
      <c r="DI21" s="278"/>
      <c r="DJ21" s="278"/>
      <c r="DK21" s="278"/>
      <c r="DL21" s="278"/>
      <c r="DM21" s="278"/>
      <c r="DN21" s="278"/>
      <c r="DU21" s="193"/>
      <c r="DV21" s="193"/>
      <c r="DW21" s="193"/>
      <c r="DX21" s="193"/>
    </row>
    <row r="22" spans="1:128" x14ac:dyDescent="0.2">
      <c r="A22" s="278"/>
      <c r="B22" s="279"/>
      <c r="C22" s="279"/>
      <c r="D22" s="279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AX22" s="278"/>
      <c r="AY22" s="278"/>
      <c r="AZ22" s="278"/>
      <c r="BA22" s="278"/>
      <c r="BB22" s="278"/>
      <c r="BC22" s="278"/>
      <c r="BD22" s="278"/>
      <c r="BE22" s="278"/>
      <c r="BF22" s="278"/>
      <c r="BG22" s="278"/>
      <c r="BH22" s="278"/>
      <c r="BI22" s="278"/>
      <c r="BJ22" s="193"/>
      <c r="BK22" s="278"/>
      <c r="BL22" s="278"/>
      <c r="BM22" s="278"/>
      <c r="BN22" s="278"/>
      <c r="BO22" s="278"/>
      <c r="BP22" s="278"/>
      <c r="BQ22" s="278"/>
      <c r="BR22" s="278"/>
      <c r="BS22" s="278"/>
      <c r="BT22" s="278"/>
      <c r="BU22" s="278"/>
      <c r="BV22" s="278"/>
      <c r="BW22" s="193"/>
      <c r="BX22" s="193"/>
      <c r="BY22" s="278"/>
      <c r="BZ22" s="278"/>
      <c r="CA22" s="278"/>
      <c r="CB22" s="278"/>
      <c r="CC22" s="278"/>
      <c r="CD22" s="278"/>
      <c r="CE22" s="278"/>
      <c r="CF22" s="278"/>
      <c r="CG22" s="278"/>
      <c r="CH22" s="278"/>
      <c r="CI22" s="278"/>
      <c r="CJ22" s="278"/>
      <c r="CK22" s="278"/>
      <c r="CL22" s="278"/>
      <c r="DW22" s="6"/>
    </row>
    <row r="23" spans="1:128" x14ac:dyDescent="0.2">
      <c r="A23" s="193"/>
      <c r="B23" s="69"/>
    </row>
    <row r="24" spans="1:128" x14ac:dyDescent="0.2">
      <c r="A24" s="193"/>
      <c r="B24" s="69"/>
      <c r="BU24" s="6"/>
    </row>
    <row r="25" spans="1:128" x14ac:dyDescent="0.2">
      <c r="A25" s="193"/>
      <c r="B25" s="69"/>
      <c r="DW25" s="6"/>
    </row>
    <row r="26" spans="1:128" x14ac:dyDescent="0.2">
      <c r="A26" s="193"/>
      <c r="BH26" s="6"/>
      <c r="BI26" s="128" t="s">
        <v>357</v>
      </c>
    </row>
    <row r="27" spans="1:128" x14ac:dyDescent="0.2">
      <c r="A27" s="193"/>
      <c r="AQ27" t="s">
        <v>357</v>
      </c>
    </row>
    <row r="28" spans="1:128" x14ac:dyDescent="0.2">
      <c r="A28" s="193"/>
    </row>
    <row r="29" spans="1:128" x14ac:dyDescent="0.2">
      <c r="A29" s="193"/>
    </row>
    <row r="30" spans="1:128" x14ac:dyDescent="0.2">
      <c r="A30" s="193"/>
    </row>
    <row r="31" spans="1:128" x14ac:dyDescent="0.2">
      <c r="A31" s="193"/>
    </row>
    <row r="32" spans="1:128" x14ac:dyDescent="0.2">
      <c r="A32" s="193"/>
      <c r="BJ32" t="s">
        <v>357</v>
      </c>
    </row>
  </sheetData>
  <mergeCells count="116">
    <mergeCell ref="AD18:AE18"/>
    <mergeCell ref="AT18:AU18"/>
    <mergeCell ref="A19:B19"/>
    <mergeCell ref="E19:F19"/>
    <mergeCell ref="P19:Q19"/>
    <mergeCell ref="AD19:AE19"/>
    <mergeCell ref="AT19:AU19"/>
    <mergeCell ref="BM19:BN19"/>
    <mergeCell ref="BM18:BN18"/>
    <mergeCell ref="BY19:BZ19"/>
    <mergeCell ref="CO19:CP19"/>
    <mergeCell ref="DI19:DJ19"/>
    <mergeCell ref="P21:AC21"/>
    <mergeCell ref="AD21:AS21"/>
    <mergeCell ref="AT21:BI21"/>
    <mergeCell ref="DF21:DN21"/>
    <mergeCell ref="A22:D22"/>
    <mergeCell ref="E22:N22"/>
    <mergeCell ref="AX22:BI22"/>
    <mergeCell ref="BK22:BV22"/>
    <mergeCell ref="BY22:CL22"/>
    <mergeCell ref="BY18:BZ18"/>
    <mergeCell ref="CO18:CP18"/>
    <mergeCell ref="DI18:DJ18"/>
    <mergeCell ref="CO12:CP12"/>
    <mergeCell ref="DI12:DJ12"/>
    <mergeCell ref="A15:A16"/>
    <mergeCell ref="E15:E16"/>
    <mergeCell ref="P15:P16"/>
    <mergeCell ref="AD15:AD16"/>
    <mergeCell ref="AT15:AT16"/>
    <mergeCell ref="BM15:BM16"/>
    <mergeCell ref="BY15:BY16"/>
    <mergeCell ref="CO15:CO16"/>
    <mergeCell ref="DI15:DI16"/>
    <mergeCell ref="A12:B12"/>
    <mergeCell ref="E12:F12"/>
    <mergeCell ref="O12:Q12"/>
    <mergeCell ref="AD12:AE12"/>
    <mergeCell ref="AT12:AU12"/>
    <mergeCell ref="BM12:BN12"/>
    <mergeCell ref="BY12:BZ12"/>
    <mergeCell ref="A18:B18"/>
    <mergeCell ref="E18:F18"/>
    <mergeCell ref="P18:Q18"/>
    <mergeCell ref="DK4:DL5"/>
    <mergeCell ref="A5:B6"/>
    <mergeCell ref="C5:D5"/>
    <mergeCell ref="E5:F6"/>
    <mergeCell ref="G5:H5"/>
    <mergeCell ref="I5:J5"/>
    <mergeCell ref="K5:L5"/>
    <mergeCell ref="P5:Q6"/>
    <mergeCell ref="R5:S5"/>
    <mergeCell ref="BD5:BE5"/>
    <mergeCell ref="BF5:BG5"/>
    <mergeCell ref="BM5:BN6"/>
    <mergeCell ref="BO5:BP5"/>
    <mergeCell ref="AN5:AO5"/>
    <mergeCell ref="AP5:AQ5"/>
    <mergeCell ref="AR5:AS5"/>
    <mergeCell ref="AT5:AU6"/>
    <mergeCell ref="AV5:AW5"/>
    <mergeCell ref="AX5:AY5"/>
    <mergeCell ref="CS5:CT5"/>
    <mergeCell ref="CU5:CV5"/>
    <mergeCell ref="CY5:CZ5"/>
    <mergeCell ref="DA5:DB5"/>
    <mergeCell ref="CO5:CP6"/>
    <mergeCell ref="Z5:AA5"/>
    <mergeCell ref="AB5:AC5"/>
    <mergeCell ref="AD5:AE6"/>
    <mergeCell ref="AF5:AG5"/>
    <mergeCell ref="AH5:AI5"/>
    <mergeCell ref="AJ5:AK5"/>
    <mergeCell ref="AL5:AM5"/>
    <mergeCell ref="CK5:CL5"/>
    <mergeCell ref="DI4:DJ6"/>
    <mergeCell ref="CQ5:CR5"/>
    <mergeCell ref="BQ5:BR5"/>
    <mergeCell ref="BS5:BT5"/>
    <mergeCell ref="BU5:BV5"/>
    <mergeCell ref="BW5:BX5"/>
    <mergeCell ref="BY5:BZ6"/>
    <mergeCell ref="CA5:CB5"/>
    <mergeCell ref="AZ5:BA5"/>
    <mergeCell ref="BB5:BC5"/>
    <mergeCell ref="CC5:CD5"/>
    <mergeCell ref="CE5:CF5"/>
    <mergeCell ref="CG5:CH5"/>
    <mergeCell ref="CI5:CJ5"/>
    <mergeCell ref="CW5:CX5"/>
    <mergeCell ref="B4:J4"/>
    <mergeCell ref="CM1:DD1"/>
    <mergeCell ref="DE1:DO1"/>
    <mergeCell ref="A2:L2"/>
    <mergeCell ref="Q2:AB2"/>
    <mergeCell ref="AD2:AS2"/>
    <mergeCell ref="AX2:BH2"/>
    <mergeCell ref="BK2:BV2"/>
    <mergeCell ref="BY2:CL2"/>
    <mergeCell ref="CM2:DD2"/>
    <mergeCell ref="A1:L1"/>
    <mergeCell ref="P1:AC1"/>
    <mergeCell ref="AD1:AS1"/>
    <mergeCell ref="AT1:BI1"/>
    <mergeCell ref="BK1:BV1"/>
    <mergeCell ref="BY1:CL1"/>
    <mergeCell ref="K3:L3"/>
    <mergeCell ref="AR3:AS3"/>
    <mergeCell ref="AD4:AS4"/>
    <mergeCell ref="BH4:BI5"/>
    <mergeCell ref="CM4:CN5"/>
    <mergeCell ref="T5:U5"/>
    <mergeCell ref="V5:W5"/>
    <mergeCell ref="X5:Y5"/>
  </mergeCells>
  <printOptions horizontalCentered="1"/>
  <pageMargins left="0.23622047244094491" right="0.15748031496062992" top="0.98425196850393704" bottom="0.98425196850393704" header="0.51181102362204722" footer="0.51181102362204722"/>
  <pageSetup paperSize="9" scale="96" orientation="landscape" horizontalDpi="300" verticalDpi="300" r:id="rId1"/>
  <headerFooter alignWithMargins="0">
    <oddHeader>&amp;C2/1-2/5. melléklet az 2/2017. (II. 16.) önkormányzati rendelethez</oddHeader>
    <oddFooter xml:space="preserve">&amp;C
</oddFooter>
  </headerFooter>
  <colBreaks count="8" manualBreakCount="8">
    <brk id="12" max="21" man="1"/>
    <brk id="29" max="1048575" man="1"/>
    <brk id="45" max="21" man="1"/>
    <brk id="61" max="21" man="1"/>
    <brk id="75" max="21" man="1"/>
    <brk id="92" max="1048575" man="1"/>
    <brk id="108" max="1048575" man="1"/>
    <brk id="1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4</vt:i4>
      </vt:variant>
    </vt:vector>
  </HeadingPairs>
  <TitlesOfParts>
    <vt:vector size="29" baseType="lpstr">
      <vt:lpstr>1. melléklet</vt:lpstr>
      <vt:lpstr>1.1. Önkormányzat</vt:lpstr>
      <vt:lpstr>1.2. Polgárm.</vt:lpstr>
      <vt:lpstr>1.3. Óvoda</vt:lpstr>
      <vt:lpstr>1.4. Gondozási</vt:lpstr>
      <vt:lpstr>1.5. Műv. ház</vt:lpstr>
      <vt:lpstr>1.1-1.5 Bevétel összesen</vt:lpstr>
      <vt:lpstr>2. melléklet</vt:lpstr>
      <vt:lpstr>2.1.-2.5. melléklet</vt:lpstr>
      <vt:lpstr>3. melléklet</vt:lpstr>
      <vt:lpstr>3 melléklet</vt:lpstr>
      <vt:lpstr>4.mell.</vt:lpstr>
      <vt:lpstr>5. mell.</vt:lpstr>
      <vt:lpstr>6. mell.</vt:lpstr>
      <vt:lpstr>7. mell.</vt:lpstr>
      <vt:lpstr>7. melléklet</vt:lpstr>
      <vt:lpstr>7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Munka1</vt:lpstr>
      <vt:lpstr>11.melléklet</vt:lpstr>
      <vt:lpstr>'2. melléklet'!Nyomtatási_cím</vt:lpstr>
      <vt:lpstr>'1. melléklet'!Nyomtatási_terület</vt:lpstr>
      <vt:lpstr>'10. melléklet'!Nyomtatási_terület</vt:lpstr>
      <vt:lpstr>'2.1.-2.5.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HaklikJne</dc:creator>
  <cp:lastModifiedBy>Németh Lászlóné</cp:lastModifiedBy>
  <cp:lastPrinted>2019-11-29T07:43:05Z</cp:lastPrinted>
  <dcterms:created xsi:type="dcterms:W3CDTF">2015-02-02T20:50:04Z</dcterms:created>
  <dcterms:modified xsi:type="dcterms:W3CDTF">2019-12-11T10:15:52Z</dcterms:modified>
</cp:coreProperties>
</file>