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n.renata\AppData\Local\Microsoft\Windows\INetCache\Content.Outlook\C14LN5D0\"/>
    </mc:Choice>
  </mc:AlternateContent>
  <bookViews>
    <workbookView xWindow="0" yWindow="0" windowWidth="16380" windowHeight="8190" tabRatio="691" activeTab="6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beruh">'[1]4.1. táj.'!#REF!</definedName>
    <definedName name="Excel_BuiltIn__FilterDatabase" localSheetId="0">'1.Bev-kiad.'!$B$1:$B$27</definedName>
    <definedName name="Excel_BuiltIn__FilterDatabase" localSheetId="1">'2.Műk.'!$B$1:$B$65</definedName>
    <definedName name="Excel_BuiltIn_Print_Area" localSheetId="0">'1.Bev-kiad.'!$B$1:$B$49</definedName>
    <definedName name="Excel_BuiltIn_Print_Area" localSheetId="1">'2.Műk.'!$B$1:$C$70</definedName>
    <definedName name="Excel_BuiltIn_Print_Area" localSheetId="2">'3.Felh.'!$B$1:$C$108</definedName>
    <definedName name="Excel_BuiltIn_Print_Area" localSheetId="3">'4. Átadott p.eszk.'!$B$1:$C$41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'1.Bev-kiad.'!$A$1:$F$27</definedName>
    <definedName name="_xlnm.Print_Area" localSheetId="9">'10.Likviditás'!$A$1:$N$26</definedName>
    <definedName name="_xlnm.Print_Area" localSheetId="1">'2.Műk.'!$A$1:$C$70</definedName>
    <definedName name="_xlnm.Print_Area" localSheetId="2">'3.Felh.'!$A$1:$C$93</definedName>
    <definedName name="_xlnm.Print_Area" localSheetId="3">'4. Átadott p.eszk.'!$A$1:$C$45</definedName>
    <definedName name="_xlnm.Print_Area" localSheetId="4">'5.finanszírozás'!$A$1:$H$53</definedName>
    <definedName name="_xlnm.Print_Area" localSheetId="5">'6.Bev.össz.'!$A$1:$M$30</definedName>
    <definedName name="_xlnm.Print_Area" localSheetId="6">'7.Kiad.össz.'!$A$1:$Q$34</definedName>
    <definedName name="_xlnm.Print_Area" localSheetId="7">'8.Többéves'!$A$1:$F$17</definedName>
    <definedName name="_xlnm.Print_Area" localSheetId="8">'9. Eu projekt'!$A$1:$E$115</definedName>
    <definedName name="qewrqewr">'[1]4.1. táj.'!#REF!</definedName>
    <definedName name="Z_ABF21C5C_6078_4D03_96DF_78390D4F8F84_.wvu.Cols" localSheetId="3">('4. Átadott p.eszk.'!#REF!,'4. Átadott p.eszk.'!$A$1:$HJ$65504)</definedName>
    <definedName name="Z_ABF21C5C_6078_4D03_96DF_78390D4F8F84_.wvu.FilterData" localSheetId="0">'1.Bev-kiad.'!$B$1:$B$27</definedName>
    <definedName name="Z_ABF21C5C_6078_4D03_96DF_78390D4F8F84_.wvu.FilterData" localSheetId="1">'2.Műk.'!$B$1:$B$65</definedName>
    <definedName name="Z_ABF21C5C_6078_4D03_96DF_78390D4F8F84_.wvu.PrintArea" localSheetId="0">'1.Bev-kiad.'!$B$1:$B$47</definedName>
    <definedName name="Z_ABF21C5C_6078_4D03_96DF_78390D4F8F84_.wvu.PrintArea" localSheetId="1">'2.Műk.'!$B$1:$B$65</definedName>
    <definedName name="Z_ABF21C5C_6078_4D03_96DF_78390D4F8F84_.wvu.PrintArea" localSheetId="2">'3.Felh.'!$B$1:$B$83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1">('2.Műk.'!$B$2:$IV$2,'2.Műk.'!$B$37:$IV$40,'2.Műk.'!#REF!,'2.Műk.'!#REF!,'2.Műk.'!#REF!,'2.Műk.'!#REF!,'2.Műk.'!#REF!,'2.Műk.'!#REF!,'2.Műk.'!#REF!)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C31" i="3" l="1"/>
  <c r="G45" i="5" l="1"/>
  <c r="B9" i="8" l="1"/>
  <c r="E19" i="6" l="1"/>
  <c r="C19" i="6"/>
  <c r="D69" i="18" l="1"/>
  <c r="C13" i="3" l="1"/>
  <c r="C15" i="3"/>
  <c r="C21" i="3"/>
  <c r="C27" i="3"/>
  <c r="C76" i="3"/>
  <c r="C58" i="3"/>
  <c r="B19" i="5" l="1"/>
  <c r="C10" i="3" l="1"/>
  <c r="C9" i="3"/>
  <c r="C41" i="3" l="1"/>
  <c r="C33" i="3"/>
  <c r="E48" i="18" l="1"/>
  <c r="D41" i="18"/>
  <c r="D70" i="18" l="1"/>
  <c r="C61" i="18"/>
  <c r="C63" i="18" s="1"/>
  <c r="D61" i="18"/>
  <c r="D63" i="18" s="1"/>
  <c r="B61" i="18"/>
  <c r="B63" i="18" s="1"/>
  <c r="C19" i="18" l="1"/>
  <c r="B17" i="18" l="1"/>
  <c r="B19" i="18" s="1"/>
  <c r="E16" i="18"/>
  <c r="E25" i="18" s="1"/>
  <c r="E26" i="18" l="1"/>
  <c r="E19" i="18"/>
  <c r="C8" i="3"/>
  <c r="B114" i="18"/>
  <c r="B105" i="18"/>
  <c r="B107" i="18" s="1"/>
  <c r="C39" i="3"/>
  <c r="E41" i="18" l="1"/>
  <c r="C39" i="18"/>
  <c r="C41" i="18" s="1"/>
  <c r="B39" i="18"/>
  <c r="B41" i="18" s="1"/>
  <c r="B92" i="18" l="1"/>
  <c r="C92" i="18"/>
  <c r="C83" i="18"/>
  <c r="C85" i="18" s="1"/>
  <c r="B83" i="18"/>
  <c r="B85" i="18" s="1"/>
  <c r="B87" i="18"/>
  <c r="C41" i="4" l="1"/>
  <c r="C46" i="2" l="1"/>
  <c r="Q22" i="7" l="1"/>
  <c r="Q18" i="7"/>
  <c r="H10" i="7"/>
  <c r="H9" i="7" s="1"/>
  <c r="C86" i="3"/>
  <c r="F20" i="1" s="1"/>
  <c r="F13" i="1"/>
  <c r="Q9" i="7"/>
  <c r="N27" i="7"/>
  <c r="N28" i="7"/>
  <c r="I27" i="7"/>
  <c r="I28" i="7"/>
  <c r="C15" i="6"/>
  <c r="C14" i="6" s="1"/>
  <c r="C48" i="2"/>
  <c r="C11" i="1" s="1"/>
  <c r="D48" i="18"/>
  <c r="D26" i="18"/>
  <c r="D19" i="18"/>
  <c r="C31" i="2"/>
  <c r="D7" i="5"/>
  <c r="B19" i="6" s="1"/>
  <c r="C45" i="4"/>
  <c r="C64" i="2" s="1"/>
  <c r="C63" i="2" s="1"/>
  <c r="F11" i="7" s="1"/>
  <c r="F9" i="7" s="1"/>
  <c r="G53" i="5"/>
  <c r="G51" i="5"/>
  <c r="J19" i="7"/>
  <c r="C19" i="7"/>
  <c r="C18" i="7" s="1"/>
  <c r="J23" i="7"/>
  <c r="C23" i="7"/>
  <c r="C22" i="7" s="1"/>
  <c r="C43" i="2"/>
  <c r="C40" i="2"/>
  <c r="C23" i="2"/>
  <c r="C70" i="18"/>
  <c r="B70" i="18"/>
  <c r="C65" i="18"/>
  <c r="B65" i="18"/>
  <c r="K10" i="6"/>
  <c r="K9" i="6" s="1"/>
  <c r="C25" i="1"/>
  <c r="F23" i="1"/>
  <c r="F22" i="1" s="1"/>
  <c r="B23" i="6"/>
  <c r="B22" i="6" s="1"/>
  <c r="C48" i="18"/>
  <c r="C43" i="18"/>
  <c r="C26" i="18"/>
  <c r="C21" i="18"/>
  <c r="B21" i="18"/>
  <c r="B26" i="18"/>
  <c r="B43" i="18"/>
  <c r="B48" i="18"/>
  <c r="G11" i="5"/>
  <c r="H11" i="5" s="1"/>
  <c r="C47" i="2" s="1"/>
  <c r="C10" i="1" s="1"/>
  <c r="B15" i="6"/>
  <c r="B14" i="6" s="1"/>
  <c r="N6" i="10"/>
  <c r="N7" i="10"/>
  <c r="N8" i="10"/>
  <c r="N9" i="10"/>
  <c r="N10" i="10"/>
  <c r="N11" i="10"/>
  <c r="N12" i="10"/>
  <c r="N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5" i="10"/>
  <c r="N16" i="10"/>
  <c r="N17" i="10"/>
  <c r="N18" i="10"/>
  <c r="N19" i="10"/>
  <c r="N20" i="10"/>
  <c r="N21" i="10"/>
  <c r="N22" i="10"/>
  <c r="N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C15" i="11"/>
  <c r="C16" i="11" s="1"/>
  <c r="D15" i="11"/>
  <c r="D16" i="11" s="1"/>
  <c r="E15" i="11"/>
  <c r="E16" i="11" s="1"/>
  <c r="F15" i="11"/>
  <c r="F16" i="11" s="1"/>
  <c r="C17" i="11"/>
  <c r="D17" i="11"/>
  <c r="E17" i="11"/>
  <c r="F17" i="11"/>
  <c r="C26" i="11"/>
  <c r="D26" i="11"/>
  <c r="E26" i="11"/>
  <c r="F26" i="11"/>
  <c r="C12" i="2"/>
  <c r="C10" i="2" s="1"/>
  <c r="C37" i="2"/>
  <c r="C36" i="2" s="1"/>
  <c r="C67" i="2"/>
  <c r="G10" i="7" s="1"/>
  <c r="G9" i="7" s="1"/>
  <c r="I10" i="6"/>
  <c r="I9" i="6" s="1"/>
  <c r="C18" i="1"/>
  <c r="C25" i="3"/>
  <c r="C24" i="3" s="1"/>
  <c r="C74" i="3"/>
  <c r="B47" i="5" s="1"/>
  <c r="C80" i="3"/>
  <c r="C83" i="3"/>
  <c r="B53" i="5" s="1"/>
  <c r="G13" i="5"/>
  <c r="G15" i="5"/>
  <c r="B17" i="5"/>
  <c r="C17" i="5"/>
  <c r="E17" i="5"/>
  <c r="E23" i="5" s="1"/>
  <c r="G21" i="5"/>
  <c r="H21" i="5" s="1"/>
  <c r="G41" i="5"/>
  <c r="G43" i="5"/>
  <c r="G49" i="5"/>
  <c r="D10" i="6"/>
  <c r="D9" i="6" s="1"/>
  <c r="L11" i="6"/>
  <c r="M11" i="6" s="1"/>
  <c r="G12" i="6"/>
  <c r="L12" i="6"/>
  <c r="E14" i="6"/>
  <c r="H14" i="6"/>
  <c r="I14" i="6"/>
  <c r="K14" i="6"/>
  <c r="D15" i="6"/>
  <c r="D14" i="6" s="1"/>
  <c r="F15" i="6"/>
  <c r="F14" i="6" s="1"/>
  <c r="L15" i="6"/>
  <c r="G16" i="6"/>
  <c r="L16" i="6"/>
  <c r="G17" i="6"/>
  <c r="L17" i="6"/>
  <c r="C18" i="6"/>
  <c r="E18" i="6"/>
  <c r="H18" i="6"/>
  <c r="I18" i="6"/>
  <c r="K18" i="6"/>
  <c r="D19" i="6"/>
  <c r="D18" i="6" s="1"/>
  <c r="L19" i="6"/>
  <c r="G20" i="6"/>
  <c r="L20" i="6"/>
  <c r="G21" i="6"/>
  <c r="L21" i="6"/>
  <c r="C22" i="6"/>
  <c r="E22" i="6"/>
  <c r="H22" i="6"/>
  <c r="I22" i="6"/>
  <c r="K22" i="6"/>
  <c r="D23" i="6"/>
  <c r="D22" i="6" s="1"/>
  <c r="F23" i="6"/>
  <c r="F22" i="6" s="1"/>
  <c r="L23" i="6"/>
  <c r="G24" i="6"/>
  <c r="L24" i="6"/>
  <c r="G25" i="6"/>
  <c r="L25" i="6"/>
  <c r="B26" i="6"/>
  <c r="C26" i="6"/>
  <c r="D26" i="6"/>
  <c r="E26" i="6"/>
  <c r="H26" i="6"/>
  <c r="I26" i="6"/>
  <c r="J26" i="6"/>
  <c r="K26" i="6"/>
  <c r="L27" i="6"/>
  <c r="G28" i="6"/>
  <c r="L28" i="6"/>
  <c r="G29" i="6"/>
  <c r="L29" i="6"/>
  <c r="D9" i="7"/>
  <c r="P9" i="7"/>
  <c r="I12" i="7"/>
  <c r="N12" i="7"/>
  <c r="E14" i="7"/>
  <c r="F14" i="7"/>
  <c r="G14" i="7"/>
  <c r="H14" i="7"/>
  <c r="L14" i="7"/>
  <c r="M14" i="7"/>
  <c r="P14" i="7"/>
  <c r="Q14" i="7"/>
  <c r="N16" i="7"/>
  <c r="I17" i="7"/>
  <c r="N17" i="7"/>
  <c r="E18" i="7"/>
  <c r="F18" i="7"/>
  <c r="G18" i="7"/>
  <c r="H18" i="7"/>
  <c r="K18" i="7"/>
  <c r="L18" i="7"/>
  <c r="M18" i="7"/>
  <c r="I20" i="7"/>
  <c r="N20" i="7"/>
  <c r="I21" i="7"/>
  <c r="N21" i="7"/>
  <c r="E22" i="7"/>
  <c r="F22" i="7"/>
  <c r="H22" i="7"/>
  <c r="K22" i="7"/>
  <c r="L22" i="7"/>
  <c r="M22" i="7"/>
  <c r="I24" i="7"/>
  <c r="N24" i="7"/>
  <c r="I25" i="7"/>
  <c r="N25" i="7"/>
  <c r="E26" i="7"/>
  <c r="F26" i="7"/>
  <c r="G26" i="7"/>
  <c r="H26" i="7"/>
  <c r="K26" i="7"/>
  <c r="L26" i="7"/>
  <c r="M26" i="7"/>
  <c r="P26" i="7"/>
  <c r="Q26" i="7"/>
  <c r="I29" i="7"/>
  <c r="N29" i="7"/>
  <c r="Q34" i="7"/>
  <c r="B14" i="8"/>
  <c r="C14" i="8"/>
  <c r="D14" i="8"/>
  <c r="E14" i="8"/>
  <c r="F14" i="8"/>
  <c r="N10" i="7"/>
  <c r="C7" i="3"/>
  <c r="I11" i="7" l="1"/>
  <c r="B25" i="10"/>
  <c r="B26" i="10" s="1"/>
  <c r="C26" i="10" s="1"/>
  <c r="D26" i="10" s="1"/>
  <c r="E26" i="10" s="1"/>
  <c r="F26" i="10" s="1"/>
  <c r="G26" i="10" s="1"/>
  <c r="H26" i="10" s="1"/>
  <c r="I26" i="10" s="1"/>
  <c r="J26" i="10" s="1"/>
  <c r="K26" i="10" s="1"/>
  <c r="L26" i="10" s="1"/>
  <c r="M26" i="10" s="1"/>
  <c r="H53" i="5"/>
  <c r="E35" i="11"/>
  <c r="E36" i="11" s="1"/>
  <c r="O17" i="7"/>
  <c r="C25" i="10"/>
  <c r="F35" i="11"/>
  <c r="F36" i="11" s="1"/>
  <c r="D35" i="11"/>
  <c r="D36" i="11" s="1"/>
  <c r="C17" i="1"/>
  <c r="M12" i="6"/>
  <c r="L25" i="10"/>
  <c r="F19" i="1"/>
  <c r="F18" i="1" s="1"/>
  <c r="M24" i="6"/>
  <c r="G25" i="10"/>
  <c r="B49" i="5"/>
  <c r="H49" i="5" s="1"/>
  <c r="J10" i="6"/>
  <c r="J9" i="6" s="1"/>
  <c r="J30" i="6" s="1"/>
  <c r="M21" i="6"/>
  <c r="K13" i="6"/>
  <c r="K30" i="6" s="1"/>
  <c r="H13" i="6"/>
  <c r="O29" i="7"/>
  <c r="H13" i="7"/>
  <c r="H30" i="7" s="1"/>
  <c r="O25" i="7"/>
  <c r="O24" i="7"/>
  <c r="O20" i="7"/>
  <c r="F13" i="7"/>
  <c r="F30" i="7" s="1"/>
  <c r="E13" i="7"/>
  <c r="O12" i="7"/>
  <c r="M28" i="6"/>
  <c r="M20" i="6"/>
  <c r="M16" i="6"/>
  <c r="I13" i="6"/>
  <c r="I30" i="6" s="1"/>
  <c r="E13" i="6"/>
  <c r="L13" i="7"/>
  <c r="M11" i="7"/>
  <c r="M9" i="7" s="1"/>
  <c r="B15" i="5"/>
  <c r="H15" i="5" s="1"/>
  <c r="O21" i="7"/>
  <c r="G13" i="7"/>
  <c r="G30" i="7" s="1"/>
  <c r="M13" i="7"/>
  <c r="M29" i="6"/>
  <c r="M25" i="6"/>
  <c r="L22" i="6"/>
  <c r="L18" i="6"/>
  <c r="M17" i="6"/>
  <c r="L14" i="6"/>
  <c r="C35" i="11"/>
  <c r="C36" i="11" s="1"/>
  <c r="I25" i="10"/>
  <c r="C6" i="3"/>
  <c r="C29" i="3" s="1"/>
  <c r="H10" i="6"/>
  <c r="H9" i="6" s="1"/>
  <c r="C16" i="1"/>
  <c r="L11" i="7"/>
  <c r="L9" i="7" s="1"/>
  <c r="L30" i="7" s="1"/>
  <c r="B9" i="5"/>
  <c r="C10" i="6" s="1"/>
  <c r="C9" i="6" s="1"/>
  <c r="L26" i="6"/>
  <c r="M25" i="10"/>
  <c r="E25" i="10"/>
  <c r="K25" i="10"/>
  <c r="Q13" i="7"/>
  <c r="Q30" i="7" s="1"/>
  <c r="B51" i="5"/>
  <c r="H51" i="5" s="1"/>
  <c r="H31" i="5"/>
  <c r="G23" i="6"/>
  <c r="M23" i="6" s="1"/>
  <c r="G22" i="6"/>
  <c r="D13" i="6"/>
  <c r="D30" i="6" s="1"/>
  <c r="C9" i="2"/>
  <c r="C8" i="2" s="1"/>
  <c r="C82" i="3"/>
  <c r="C32" i="3"/>
  <c r="B45" i="5" s="1"/>
  <c r="H25" i="10"/>
  <c r="F25" i="10"/>
  <c r="J25" i="10"/>
  <c r="D25" i="10"/>
  <c r="N14" i="10"/>
  <c r="H25" i="5"/>
  <c r="K11" i="7"/>
  <c r="K9" i="7" s="1"/>
  <c r="C73" i="3"/>
  <c r="F17" i="1" s="1"/>
  <c r="C14" i="7"/>
  <c r="B14" i="7"/>
  <c r="C26" i="7"/>
  <c r="D19" i="7"/>
  <c r="D18" i="7" s="1"/>
  <c r="B19" i="7"/>
  <c r="D23" i="7"/>
  <c r="D22" i="7" s="1"/>
  <c r="D14" i="7"/>
  <c r="D26" i="7"/>
  <c r="O28" i="7"/>
  <c r="I16" i="7"/>
  <c r="O16" i="7" s="1"/>
  <c r="I26" i="7"/>
  <c r="B43" i="5"/>
  <c r="H43" i="5" s="1"/>
  <c r="C61" i="2"/>
  <c r="G9" i="5"/>
  <c r="F14" i="1"/>
  <c r="F12" i="1" s="1"/>
  <c r="C23" i="5"/>
  <c r="B13" i="5"/>
  <c r="B18" i="6"/>
  <c r="G14" i="6"/>
  <c r="C13" i="6"/>
  <c r="G15" i="6"/>
  <c r="M15" i="6" s="1"/>
  <c r="G7" i="5"/>
  <c r="B26" i="7"/>
  <c r="K15" i="7"/>
  <c r="K14" i="7" s="1"/>
  <c r="K13" i="7" s="1"/>
  <c r="G47" i="5"/>
  <c r="H47" i="5" s="1"/>
  <c r="G37" i="5"/>
  <c r="I15" i="7"/>
  <c r="N24" i="10"/>
  <c r="N23" i="7"/>
  <c r="J22" i="7"/>
  <c r="N19" i="7"/>
  <c r="J18" i="7"/>
  <c r="O27" i="7"/>
  <c r="N26" i="7"/>
  <c r="J26" i="7"/>
  <c r="C15" i="1" l="1"/>
  <c r="M14" i="6"/>
  <c r="J11" i="7"/>
  <c r="J9" i="7" s="1"/>
  <c r="N9" i="7" s="1"/>
  <c r="L13" i="6"/>
  <c r="H30" i="6"/>
  <c r="L30" i="6" s="1"/>
  <c r="N25" i="10"/>
  <c r="N26" i="10" s="1"/>
  <c r="L9" i="6"/>
  <c r="L10" i="6"/>
  <c r="M22" i="6"/>
  <c r="M30" i="7"/>
  <c r="C9" i="1"/>
  <c r="H9" i="5"/>
  <c r="C7" i="2"/>
  <c r="B7" i="5"/>
  <c r="B23" i="5" s="1"/>
  <c r="C8" i="1"/>
  <c r="C13" i="7"/>
  <c r="O26" i="7"/>
  <c r="K30" i="7"/>
  <c r="B23" i="7"/>
  <c r="G39" i="5"/>
  <c r="F29" i="5"/>
  <c r="I14" i="7"/>
  <c r="C66" i="3"/>
  <c r="C30" i="3" s="1"/>
  <c r="C92" i="3" s="1"/>
  <c r="D13" i="7"/>
  <c r="D30" i="7" s="1"/>
  <c r="D29" i="5"/>
  <c r="C30" i="6"/>
  <c r="E10" i="6"/>
  <c r="E9" i="6" s="1"/>
  <c r="E30" i="6" s="1"/>
  <c r="H13" i="5"/>
  <c r="B13" i="6"/>
  <c r="H45" i="5"/>
  <c r="J15" i="7"/>
  <c r="C29" i="5"/>
  <c r="B18" i="7"/>
  <c r="I19" i="7"/>
  <c r="I18" i="7" s="1"/>
  <c r="N18" i="7"/>
  <c r="N22" i="7"/>
  <c r="N11" i="7" l="1"/>
  <c r="O11" i="7" s="1"/>
  <c r="C7" i="1"/>
  <c r="C6" i="1" s="1"/>
  <c r="H7" i="5"/>
  <c r="B10" i="6"/>
  <c r="B9" i="6" s="1"/>
  <c r="E29" i="5"/>
  <c r="F16" i="1"/>
  <c r="F15" i="1" s="1"/>
  <c r="G35" i="5"/>
  <c r="J14" i="7"/>
  <c r="J13" i="7" s="1"/>
  <c r="J30" i="7" s="1"/>
  <c r="N30" i="7" s="1"/>
  <c r="N15" i="7"/>
  <c r="O19" i="7"/>
  <c r="O18" i="7" s="1"/>
  <c r="B22" i="7"/>
  <c r="B13" i="7" s="1"/>
  <c r="I23" i="7"/>
  <c r="G29" i="5" l="1"/>
  <c r="B30" i="6"/>
  <c r="N14" i="7"/>
  <c r="N13" i="7" s="1"/>
  <c r="O15" i="7"/>
  <c r="O14" i="7" s="1"/>
  <c r="P18" i="7"/>
  <c r="P13" i="7" s="1"/>
  <c r="P30" i="7" s="1"/>
  <c r="I22" i="7"/>
  <c r="I13" i="7" s="1"/>
  <c r="O23" i="7"/>
  <c r="O22" i="7" s="1"/>
  <c r="O13" i="7" l="1"/>
  <c r="F9" i="1" l="1"/>
  <c r="C10" i="7" l="1"/>
  <c r="C9" i="7" s="1"/>
  <c r="C30" i="7" s="1"/>
  <c r="H37" i="5"/>
  <c r="F11" i="1" l="1"/>
  <c r="E10" i="7" l="1"/>
  <c r="E9" i="7" s="1"/>
  <c r="E30" i="7" s="1"/>
  <c r="H41" i="5"/>
  <c r="D17" i="5" l="1"/>
  <c r="F19" i="6"/>
  <c r="C24" i="1" l="1"/>
  <c r="C23" i="1" s="1"/>
  <c r="C22" i="1" s="1"/>
  <c r="C27" i="1" s="1"/>
  <c r="C52" i="2"/>
  <c r="C51" i="2" s="1"/>
  <c r="C55" i="2" s="1"/>
  <c r="F18" i="6"/>
  <c r="G19" i="6"/>
  <c r="M19" i="6" s="1"/>
  <c r="D23" i="5"/>
  <c r="G18" i="6" l="1"/>
  <c r="M18" i="6" s="1"/>
  <c r="F8" i="1" l="1"/>
  <c r="B10" i="7"/>
  <c r="H35" i="5"/>
  <c r="I10" i="7" l="1"/>
  <c r="O10" i="7" s="1"/>
  <c r="B9" i="7"/>
  <c r="I9" i="7" l="1"/>
  <c r="B30" i="7"/>
  <c r="C56" i="2"/>
  <c r="I30" i="7" l="1"/>
  <c r="O30" i="7" s="1"/>
  <c r="O9" i="7"/>
  <c r="F10" i="1"/>
  <c r="F7" i="1" s="1"/>
  <c r="F6" i="1" s="1"/>
  <c r="F27" i="1" s="1"/>
  <c r="C70" i="2"/>
  <c r="H39" i="5"/>
  <c r="B29" i="5"/>
  <c r="H29" i="5" s="1"/>
  <c r="H33" i="5" s="1"/>
  <c r="F17" i="5" l="1"/>
  <c r="F27" i="6"/>
  <c r="G19" i="5"/>
  <c r="H19" i="5" s="1"/>
  <c r="F26" i="6" l="1"/>
  <c r="F13" i="6" s="1"/>
  <c r="G27" i="6"/>
  <c r="F23" i="5"/>
  <c r="G17" i="5"/>
  <c r="H17" i="5" s="1"/>
  <c r="M27" i="6" l="1"/>
  <c r="G26" i="6"/>
  <c r="M26" i="6" s="1"/>
  <c r="G23" i="5"/>
  <c r="F10" i="6"/>
  <c r="G13" i="6"/>
  <c r="M13" i="6" s="1"/>
  <c r="H23" i="5" l="1"/>
  <c r="H27" i="5" s="1"/>
  <c r="F9" i="6"/>
  <c r="G10" i="6"/>
  <c r="M10" i="6" s="1"/>
  <c r="G9" i="6" l="1"/>
  <c r="M9" i="6" s="1"/>
  <c r="F30" i="6"/>
  <c r="G30" i="6" s="1"/>
  <c r="M30" i="6" s="1"/>
</calcChain>
</file>

<file path=xl/sharedStrings.xml><?xml version="1.0" encoding="utf-8"?>
<sst xmlns="http://schemas.openxmlformats.org/spreadsheetml/2006/main" count="687" uniqueCount="479">
  <si>
    <t>1. melléklet</t>
  </si>
  <si>
    <t xml:space="preserve">Zamárdi Város Önkormányzatának </t>
  </si>
  <si>
    <t>ezer Ft-ban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</si>
  <si>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</si>
  <si>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</si>
  <si>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</si>
  <si>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</si>
  <si>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</si>
  <si>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</si>
  <si>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</si>
  <si>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</si>
  <si>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</si>
  <si>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</si>
  <si>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</si>
  <si>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</si>
  <si>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</si>
  <si>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</si>
  <si>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</si>
  <si>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</si>
  <si>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</si>
  <si>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</si>
  <si>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</si>
  <si>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</si>
  <si>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</si>
  <si>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</si>
  <si>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</si>
  <si>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</si>
  <si>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</si>
  <si>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</si>
  <si>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</si>
  <si>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</si>
  <si>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</si>
  <si>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</si>
  <si>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</si>
  <si>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</si>
  <si>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</si>
  <si>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</si>
  <si>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</si>
  <si>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</si>
  <si>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</si>
  <si>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</si>
  <si>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</si>
  <si>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</si>
  <si>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</si>
  <si>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</si>
  <si>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</si>
  <si>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</si>
  <si>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</si>
  <si>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</si>
  <si>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</si>
  <si>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</si>
  <si>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</si>
  <si>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</si>
  <si>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</si>
  <si>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</si>
  <si>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</si>
  <si>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</si>
  <si>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</si>
  <si>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</si>
  <si>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</si>
  <si>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</si>
  <si>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</si>
  <si>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</si>
  <si>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</si>
  <si>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</si>
  <si>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</si>
  <si>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</si>
  <si>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</si>
  <si>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</si>
  <si>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</si>
  <si>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</si>
  <si>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</si>
  <si>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</si>
  <si>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</si>
  <si>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</si>
  <si>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</si>
  <si>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</si>
  <si>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</si>
  <si>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</si>
  <si>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</si>
  <si>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</si>
  <si>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</si>
  <si>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</si>
  <si>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</si>
  <si>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</si>
  <si>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</si>
  <si>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</si>
  <si>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</si>
  <si>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</si>
  <si>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</si>
  <si>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</si>
  <si>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</si>
  <si>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</si>
  <si>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</si>
  <si>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</si>
  <si>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</si>
  <si>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</si>
  <si>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</si>
  <si>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</si>
  <si>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</si>
  <si>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</si>
  <si>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</si>
  <si>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</si>
  <si>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</si>
  <si>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</si>
  <si>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</si>
  <si>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</si>
  <si>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</si>
  <si>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</si>
  <si>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</si>
  <si>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</si>
  <si>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</si>
  <si>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</si>
  <si>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</si>
  <si>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</si>
  <si>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</si>
  <si>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</si>
  <si>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</si>
  <si>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</si>
  <si>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</si>
  <si>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</si>
  <si>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</si>
  <si>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</si>
  <si>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</si>
  <si>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</si>
  <si>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</si>
  <si>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</si>
  <si>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</si>
  <si>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</si>
  <si>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</si>
  <si>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</si>
  <si>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</si>
  <si>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</si>
  <si>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</si>
  <si>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</si>
  <si>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</si>
  <si>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</si>
  <si>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</si>
  <si>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</si>
  <si>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</si>
  <si>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</si>
  <si>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</si>
  <si>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</si>
  <si>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</si>
  <si>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</si>
  <si>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</si>
  <si>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</si>
  <si>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</si>
  <si>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</si>
  <si>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</si>
  <si>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</si>
  <si>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</si>
  <si>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</si>
  <si>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</si>
  <si>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2. Intézményi felújítás</t>
  </si>
  <si>
    <t>III. Egyéb felhalmozási célú kiadások</t>
  </si>
  <si>
    <t>1. Felhalmozási célú tartalék</t>
  </si>
  <si>
    <t>Felhalmozási kiadások összesen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</si>
  <si>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</si>
  <si>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</si>
  <si>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</si>
  <si>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</si>
  <si>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</si>
  <si>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</si>
  <si>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</si>
  <si>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</si>
  <si>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</si>
  <si>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</si>
  <si>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</si>
  <si>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</si>
  <si>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</si>
  <si>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</si>
  <si>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</si>
  <si>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</si>
  <si>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</si>
  <si>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</si>
  <si>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</si>
  <si>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</si>
  <si>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</si>
  <si>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</si>
  <si>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</si>
  <si>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</si>
  <si>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</si>
  <si>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</si>
  <si>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</si>
  <si>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</si>
  <si>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</si>
  <si>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</si>
  <si>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</si>
  <si>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</si>
  <si>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</si>
  <si>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</si>
  <si>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</si>
  <si>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</si>
  <si>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</si>
  <si>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</si>
  <si>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</si>
  <si>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</si>
  <si>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</si>
  <si>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</si>
  <si>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</si>
  <si>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</si>
  <si>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</si>
  <si>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</si>
  <si>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</si>
  <si>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</si>
  <si>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</si>
  <si>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</si>
  <si>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</si>
  <si>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</si>
  <si>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</si>
  <si>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</si>
  <si>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</si>
  <si>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</si>
  <si>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</si>
  <si>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</si>
  <si>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</si>
  <si>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</si>
  <si>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</si>
  <si>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</si>
  <si>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</si>
  <si>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</si>
  <si>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</si>
  <si>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</si>
  <si>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</si>
  <si>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</si>
  <si>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</si>
  <si>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</si>
  <si>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</si>
  <si>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</si>
  <si>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</si>
  <si>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</si>
  <si>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</si>
  <si>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</si>
  <si>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</si>
  <si>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1. Testvérvárosi és partnervárosi kapcsolatok szervezése, külföldi önkormányzatokkal való együttműködés.</t>
  </si>
  <si>
    <t>2. A város hivatalos honlapjának fenntartása.</t>
  </si>
  <si>
    <t>3. Időszaki lap megjelentetése.</t>
  </si>
  <si>
    <t>4. Helyi televíziós műsorszolgáltatás megrendelése.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</si>
  <si>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</si>
  <si>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</si>
  <si>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</si>
  <si>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</si>
  <si>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</si>
  <si>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</si>
  <si>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</si>
  <si>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</si>
  <si>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</si>
  <si>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</si>
  <si>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</si>
  <si>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</si>
  <si>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</si>
  <si>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</si>
  <si>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</si>
  <si>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</si>
  <si>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</si>
  <si>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</si>
  <si>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</si>
  <si>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</si>
  <si>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</si>
  <si>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Május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</si>
  <si>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</si>
  <si>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</si>
  <si>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</si>
  <si>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</si>
  <si>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</si>
  <si>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</si>
  <si>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</si>
  <si>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</si>
  <si>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</si>
  <si>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</si>
  <si>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</si>
  <si>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</si>
  <si>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</si>
  <si>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</si>
  <si>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</si>
  <si>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</si>
  <si>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</si>
  <si>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</si>
  <si>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</si>
  <si>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</si>
  <si>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</si>
  <si>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</si>
  <si>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</si>
  <si>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</si>
  <si>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</si>
  <si>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</si>
  <si>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</si>
  <si>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</si>
  <si>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</si>
  <si>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</si>
  <si>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</si>
  <si>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</si>
  <si>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</si>
  <si>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</si>
  <si>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</si>
  <si>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</si>
  <si>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</si>
  <si>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</si>
  <si>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</si>
  <si>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</si>
  <si>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</si>
  <si>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</si>
  <si>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</si>
  <si>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</si>
  <si>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</si>
  <si>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</si>
  <si>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</si>
  <si>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</si>
  <si>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</si>
  <si>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</si>
  <si>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</si>
  <si>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</si>
  <si>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</si>
  <si>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</si>
  <si>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</si>
  <si>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</si>
  <si>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</si>
  <si>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</si>
  <si>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</si>
  <si>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</si>
  <si>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</si>
  <si>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Telekadó mentesség, kedvezmény m2 alapján</t>
  </si>
  <si>
    <t>Idegenforgalmi adó kedvezmény elő- utószezonban</t>
  </si>
  <si>
    <t>Egyéb nyújtott kedvezmény vagy kölcsön elengedésének összege</t>
  </si>
  <si>
    <t>Közvetett támogatások</t>
  </si>
  <si>
    <t>2018. évi eredeti előirányzat</t>
  </si>
  <si>
    <t>2. Felhalmozási célú pénzeszközátadás</t>
  </si>
  <si>
    <t xml:space="preserve">3. Egyéb működési célú támogatások bevételei államháztartáson belülről 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</si>
  <si>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</si>
  <si>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</si>
  <si>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</si>
  <si>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</si>
  <si>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</si>
  <si>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</si>
  <si>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</si>
  <si>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</si>
  <si>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</si>
  <si>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</si>
  <si>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Projekt költségek elszámolhatóságának kezdő időpontja:  2014.01.01.</t>
  </si>
  <si>
    <t>Projekt megvalósításának kezdete: 2017.07.01.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</si>
  <si>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</si>
  <si>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</si>
  <si>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</si>
  <si>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</si>
  <si>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</si>
  <si>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</si>
  <si>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</si>
  <si>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</si>
  <si>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1.5. Elszámolásból származó bevételek</t>
  </si>
  <si>
    <t>2.6. Balaton Fejlesztési Tanács Rose fesztivál rendezvény támogatás (Tourinform Iroda)</t>
  </si>
  <si>
    <t>2.2. OEP finanszírozás (2017. január hó háziorvosi alapellátás)</t>
  </si>
  <si>
    <t>2.4.  Közfoglalkoztatás támogatása SMJH Munkaügyi Kirendeltségtől (Gamesz)</t>
  </si>
  <si>
    <t>1.2. Telekadó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</si>
  <si>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</si>
  <si>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</si>
  <si>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- ebből támogatási előleg (100%)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</si>
  <si>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</si>
  <si>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</si>
  <si>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</si>
  <si>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1.1.6. Polgármester illetmény támogatása</t>
  </si>
  <si>
    <t xml:space="preserve">                        A települési önkormányzatok szociális feladatainak egyéb támogatása</t>
  </si>
  <si>
    <t>Fehér Imre alkotótábor</t>
  </si>
  <si>
    <t xml:space="preserve"> Ft-ban</t>
  </si>
  <si>
    <t>Rákóczi Szövettség</t>
  </si>
  <si>
    <t>Berzsenyi Dániel Irodalmi és Művészeti társaság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</si>
  <si>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</si>
  <si>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</si>
  <si>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</si>
  <si>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</si>
  <si>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</si>
  <si>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>Ft-ban</t>
  </si>
  <si>
    <t>Hivatal</t>
  </si>
  <si>
    <t>Tartalék</t>
  </si>
  <si>
    <t>Római Katrolikus Plébánia Zamárdi orgona hangolása karbantartás</t>
  </si>
  <si>
    <t xml:space="preserve">                      Ft-ban</t>
  </si>
  <si>
    <t>1. Működési célú tartalék</t>
  </si>
  <si>
    <t xml:space="preserve">    2. Működési célú támogatások, pénzeszközátadások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</si>
  <si>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</si>
  <si>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</si>
  <si>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</si>
  <si>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5.2. Működési célú támogatások, pénzeszközátadások</t>
  </si>
  <si>
    <t>Projekt fizikai befejezésének tervezett napja: -</t>
  </si>
  <si>
    <t>A záró kifizetési igénylés benyújtásának határideje:-</t>
  </si>
  <si>
    <t>Projekt fizikai befejezésének tervezett napja: 2019.08.31</t>
  </si>
  <si>
    <t>A záró kifizetési igénylés benyújtásának határideje: 2019.09.30</t>
  </si>
  <si>
    <t>Zamárdi Város Önkormányzat 2020. évi bevétel-kiadási előirányzat-felhasználási ütemterve</t>
  </si>
  <si>
    <t>..../2020. (…...)  önkormányzati rendelet</t>
  </si>
  <si>
    <t>2020. évi eredeti előirányzat</t>
  </si>
  <si>
    <t>2020. évi működési célú támogatásai, pénzeszközátadásai</t>
  </si>
  <si>
    <t>2020. évi összevont mérlege</t>
  </si>
  <si>
    <t xml:space="preserve">2020. évi felhalmozási bevételei és kiadásai </t>
  </si>
  <si>
    <t>2020. évi működési bevételei és kiadásai</t>
  </si>
  <si>
    <t>Zamárdi Város Önkormányzatának 2020. évi intézményi szintű bevételei, kiadásai, intézményfinanszírozása</t>
  </si>
  <si>
    <t>2020. évi előirányzat</t>
  </si>
  <si>
    <t>2020. évi eredeti előirányzat (kiemelt előirányzatok)</t>
  </si>
  <si>
    <t>Zamárdi Város Önkormányzatának 2020. évi kiadásai intézményenként, kiemelt előirányzatonként, 
feladatonkénti bontásban</t>
  </si>
  <si>
    <t>II. sz. háziorvosi rendelő asszisztens bér támogatása 2020-ban</t>
  </si>
  <si>
    <r>
      <t xml:space="preserve">EU-s projekt neve, azonosítója: </t>
    </r>
    <r>
      <rPr>
        <sz val="12"/>
        <rFont val="Times New Roman"/>
        <family val="1"/>
        <charset val="238"/>
      </rPr>
      <t>GINOP-7.1.2.-15-2016-00008 pályázat</t>
    </r>
  </si>
  <si>
    <t>2.1. Zamárdi Szabadstrandi fejlesztések támogatás 2020</t>
  </si>
  <si>
    <t xml:space="preserve">    Zamárdi Szabadstrandi fejlesztések támogatás 2020</t>
  </si>
  <si>
    <r>
      <t xml:space="preserve">EU-s projekt neve, azonosítója: </t>
    </r>
    <r>
      <rPr>
        <sz val="12"/>
        <rFont val="Times New Roman"/>
        <family val="1"/>
        <charset val="238"/>
      </rPr>
      <t>TOP-1.4.1-19-SO1-2019-00010 "Új bölcsöde létrehozása Zamárdiban" pályázat</t>
    </r>
  </si>
  <si>
    <t>Projekt fizikai befejezésének tervezett napja: 2021.12.31</t>
  </si>
  <si>
    <t>Projekt megvalósításának kezdete: 2020.07.31.</t>
  </si>
  <si>
    <t>Projekt költségek elszámolhatóságának kezdő időpontja: -</t>
  </si>
  <si>
    <t>1.4. TOP-1.4.1-19-SO1-2019-00010 "Új bölcsöde létrehozása Zamárdiban" pályázat</t>
  </si>
  <si>
    <t>1.1.3. TOP-1.4.1-19-SO1-2019-00010 "Új bölcsöde létrehozása Zamárdiban" pályázat</t>
  </si>
  <si>
    <t>Berkenye Zamárdi Alkotókör Egyesület működési támogatása</t>
  </si>
  <si>
    <t>Fehér Gyűrű Közhasznú Egyesület működési támogatása</t>
  </si>
  <si>
    <t>Magyar Máltai Szeretetszolgálat Egyesület működési támogatása</t>
  </si>
  <si>
    <t>Magyar Vöröskereszt Egyesület működési támogatása</t>
  </si>
  <si>
    <t>Media Solutions Kft.</t>
  </si>
  <si>
    <t>Nők a Balatonért Közhasznú Egyesület működési támogatása</t>
  </si>
  <si>
    <t>Zamárdi Egészségőr Egyesület működési támogatása</t>
  </si>
  <si>
    <t>Zamárdi Női Kar 2020. évi működési kiadásaira</t>
  </si>
  <si>
    <t>Zamárdi Polgárőr Egyesület</t>
  </si>
  <si>
    <t>Zamárdi Vitorlás és Vízimentő Egyesület működési támogatása</t>
  </si>
  <si>
    <t xml:space="preserve">Balatonkör Sportegyesület XXI. Balatonkör kerékpártúra </t>
  </si>
  <si>
    <t xml:space="preserve">Balatonkör Egyesület - Pach Gábor 2020. január 25-i rendezvény </t>
  </si>
  <si>
    <t xml:space="preserve">Bandi 2000 Bt - Jegenye téri majális </t>
  </si>
  <si>
    <t>Berkenye Zamárdi Alkotókör Egyesület- Helyi értékek-helyi alkotók 2020. évi kulturális támogatás</t>
  </si>
  <si>
    <t xml:space="preserve">Bodrogi Éva- Kézműves foglalkozások a Közösségi Házban </t>
  </si>
  <si>
    <t>Nők a Balatonért Közhasznú Egyesület- Szakmai és Kulturális programok támogatása</t>
  </si>
  <si>
    <t>Római Katolikus Plébánia Zamárdi - Derűs Harmónia</t>
  </si>
  <si>
    <t>Vassné Pusztai Marianna -Bácskai utcai vállalkozók</t>
  </si>
  <si>
    <t xml:space="preserve">Váci Autó SE- Lurkók Vitorlára, "Zamárdió" Parti programok  </t>
  </si>
  <si>
    <t>Zamárdi Egészségőr Egyesület - Fuss Zamárdiért rendezvény</t>
  </si>
  <si>
    <t>Zamárdi Női Kar 2020. évi kulturális programokra</t>
  </si>
  <si>
    <t>Református Egyházközség Zamárdi A Zamárdi Siófoki u. 20. sz. alatti egyházi épület teraszának felújítása</t>
  </si>
  <si>
    <t>A záró kifizetési igénylés benyújtásának határideje: 2020.09.28</t>
  </si>
  <si>
    <t>Projekt fizikai befejezésének tervezett napja: 2020.06.30</t>
  </si>
  <si>
    <t>Projekt megvalósításának kezdete: 2018.05.03.</t>
  </si>
  <si>
    <t>1.1.4. GINOP-7.1.2.-15-2016-00008 pályázat</t>
  </si>
  <si>
    <t xml:space="preserve">  1. Működési célú visszatérítendő kölcsön visszafizetése</t>
  </si>
  <si>
    <t xml:space="preserve">2.1 Petőfi Sportegyesület támogatása (Tao- pályázathoz önrész) </t>
  </si>
  <si>
    <t>2.2. Felhalmozási célú garancia- és kezességvállalásból származó kifizetés</t>
  </si>
  <si>
    <t>Útburkolat felújítások</t>
  </si>
  <si>
    <t>Bácskai utvai kikötő pályázat</t>
  </si>
  <si>
    <t>Energetikai megtakarítási Intézkedési Terv</t>
  </si>
  <si>
    <t>Fő utca fekvőrendőr telepítés 5 m szélességben táblázásokkal</t>
  </si>
  <si>
    <t>Harcsa utca kikötő legalizálása/tervezés  (2019 évben jóváhagyott szerint)</t>
  </si>
  <si>
    <t>Horváth Krisztina orvosi rendelő 2 db radiátor, szigetelt álmenyezet -raktár -, + szellőztető rács 2db</t>
  </si>
  <si>
    <t>Káposztáskert u. 24-26 közelében lévő 2 oszlopra közvilágítás kiépítés</t>
  </si>
  <si>
    <t>Keszeg utca végén strand wifi kiépítés pályázat</t>
  </si>
  <si>
    <r>
      <t xml:space="preserve">Kőhegy közvilágítás </t>
    </r>
    <r>
      <rPr>
        <i/>
        <sz val="10"/>
        <color theme="1"/>
        <rFont val="Calibri"/>
        <family val="2"/>
        <charset val="238"/>
        <scheme val="minor"/>
      </rPr>
      <t>Fehérkapu dűlőben a Római út felől 5 db</t>
    </r>
  </si>
  <si>
    <t xml:space="preserve">Margó E. St. közvilágítás korszerűsítése ütemezve III/1 ütem </t>
  </si>
  <si>
    <t>Ny-i pincesor vízelvezetés K szegély</t>
  </si>
  <si>
    <t>Orgona utcai rekonstrukció - tervezés + engedélyeztetés</t>
  </si>
  <si>
    <t>Pályázatírás</t>
  </si>
  <si>
    <t>Petőfi u. 1 szolgálati lakás előtti lépcső felújítása</t>
  </si>
  <si>
    <t>Régi temető (Temető u.) közterület bejárati részének térburkolása + aszfaltos út kátyúzása + kapu felújítása</t>
  </si>
  <si>
    <t>Szakértői, műszaki ellenőri feladatok</t>
  </si>
  <si>
    <t>Térfigyelő kamerák (Fő u. templommal szemben,Zamárdi-felsői csomópont), +2 db kikötő</t>
  </si>
  <si>
    <t>Út, járda, parkoló tervezések</t>
  </si>
  <si>
    <t>Út, járda ép. engedélyek beszerzése (Orgona u., Kiss E. utcai parkolók, Honvéd u. út.rek.)</t>
  </si>
  <si>
    <t>Vadkacsasor gyalogátkelőhely kivitelezés + tervezés</t>
  </si>
  <si>
    <t>Vendégház elektromos hálózat felújítása</t>
  </si>
  <si>
    <t xml:space="preserve">Rózsa tér sportpark futópálya </t>
  </si>
  <si>
    <t>Szőlőhegyi utca járda építése + műszaki ellenőrzése</t>
  </si>
  <si>
    <t>Önkormányzati autó beszerzése</t>
  </si>
  <si>
    <t xml:space="preserve">2. Ingatlanok értékesítése </t>
  </si>
  <si>
    <t>TOP-1.4.1-19-SO1-2019-00010 "Új bölcsöde létrehozása Zamárdiban" pályázat</t>
  </si>
  <si>
    <t>Zamárdi Város Önkormányzatának 2020. évi bevételei kiemelt előirányzatonként, feladatonként</t>
  </si>
  <si>
    <t>I. és II. sz háziorvosi körzet 2020. évi támogatása</t>
  </si>
  <si>
    <t>Január</t>
  </si>
  <si>
    <t>Február</t>
  </si>
  <si>
    <t>Március</t>
  </si>
  <si>
    <t>Április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</si>
  <si>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</si>
  <si>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</si>
  <si>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</si>
  <si>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</si>
  <si>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</si>
  <si>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</si>
  <si>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</si>
  <si>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2020. évi kulturális programokhoz, rendezvényekhez nyújtott támogatások  </t>
  </si>
  <si>
    <t xml:space="preserve">Siófoki Tankerületi Központnak a 2020. tanév művészeti oktatás térítési díj és tandíj összege </t>
  </si>
  <si>
    <t>Tálos Ágota - 3 Napos Akció Festészet a Zamárdi rajzkörben</t>
  </si>
  <si>
    <t>Tálos Ágota - X. Zamárdi Művésztelep és Kiállítás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</si>
</sst>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\-??\ _F_t_-;_-@_-"/>
    <numFmt numFmtId="165" formatCode="mmm\ d/"/>
  </numFmts>
  <fonts count="45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E"/>
      <family val="2"/>
      <charset val="238"/>
    </font>
    <font>
      <strike/>
      <sz val="10"/>
      <name val="Times New Roman"/>
      <family val="1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1"/>
      <name val="Courier New"/>
      <family val="3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34" fillId="0" borderId="0" applyFill="0" applyBorder="0" applyAlignment="0" applyProtection="0"/>
    <xf numFmtId="0" fontId="34" fillId="0" borderId="0"/>
    <xf numFmtId="0" fontId="1" fillId="0" borderId="0"/>
    <xf numFmtId="0" fontId="2" fillId="0" borderId="0"/>
    <xf numFmtId="0" fontId="34" fillId="0" borderId="0"/>
    <xf numFmtId="0" fontId="34" fillId="0" borderId="0"/>
    <xf numFmtId="0" fontId="3" fillId="0" borderId="0"/>
    <xf numFmtId="0" fontId="1" fillId="0" borderId="0"/>
    <xf numFmtId="0" fontId="34" fillId="0" borderId="0"/>
    <xf numFmtId="0" fontId="34" fillId="0" borderId="0"/>
  </cellStyleXfs>
  <cellXfs count="369">
    <xf numFmtId="0" fontId="0" fillId="0" borderId="0" xfId="0"/>
    <xf numFmtId="0" fontId="4" fillId="0" borderId="0" xfId="0" applyFont="1"/>
    <xf numFmtId="0" fontId="5" fillId="2" borderId="0" xfId="0" applyFont="1" applyFill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2" borderId="0" xfId="0" applyFont="1" applyFill="1"/>
    <xf numFmtId="0" fontId="0" fillId="0" borderId="0" xfId="0" applyFont="1"/>
    <xf numFmtId="10" fontId="6" fillId="0" borderId="0" xfId="0" applyNumberFormat="1" applyFont="1"/>
    <xf numFmtId="0" fontId="8" fillId="0" borderId="0" xfId="0" applyFont="1"/>
    <xf numFmtId="0" fontId="10" fillId="0" borderId="0" xfId="0" applyFont="1"/>
    <xf numFmtId="0" fontId="12" fillId="0" borderId="0" xfId="0" applyFont="1" applyFill="1" applyBorder="1" applyAlignment="1">
      <alignment horizontal="left" vertical="center"/>
    </xf>
    <xf numFmtId="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6" fillId="0" borderId="0" xfId="0" applyFont="1" applyAlignment="1">
      <alignment horizontal="right"/>
    </xf>
    <xf numFmtId="3" fontId="17" fillId="0" borderId="0" xfId="0" applyNumberFormat="1" applyFont="1"/>
    <xf numFmtId="3" fontId="16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9" fillId="0" borderId="0" xfId="0" applyFont="1"/>
    <xf numFmtId="3" fontId="0" fillId="0" borderId="0" xfId="0" applyNumberFormat="1"/>
    <xf numFmtId="3" fontId="9" fillId="0" borderId="0" xfId="0" applyNumberFormat="1" applyFont="1"/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9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22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0" fontId="8" fillId="0" borderId="2" xfId="0" applyFont="1" applyBorder="1"/>
    <xf numFmtId="3" fontId="6" fillId="0" borderId="2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center"/>
    </xf>
    <xf numFmtId="3" fontId="8" fillId="5" borderId="2" xfId="0" applyNumberFormat="1" applyFont="1" applyFill="1" applyBorder="1" applyAlignment="1">
      <alignment horizontal="right"/>
    </xf>
    <xf numFmtId="3" fontId="6" fillId="5" borderId="2" xfId="0" applyNumberFormat="1" applyFont="1" applyFill="1" applyBorder="1" applyAlignment="1">
      <alignment horizontal="right"/>
    </xf>
    <xf numFmtId="3" fontId="6" fillId="5" borderId="2" xfId="0" applyNumberFormat="1" applyFont="1" applyFill="1" applyBorder="1" applyAlignment="1">
      <alignment horizontal="right" vertical="center"/>
    </xf>
    <xf numFmtId="3" fontId="8" fillId="5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3" fontId="22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right" vertical="center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right" vertical="center"/>
    </xf>
    <xf numFmtId="3" fontId="23" fillId="4" borderId="2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left" vertical="center"/>
    </xf>
    <xf numFmtId="3" fontId="8" fillId="0" borderId="2" xfId="1" applyNumberFormat="1" applyFont="1" applyFill="1" applyBorder="1" applyAlignment="1" applyProtection="1">
      <alignment horizontal="right" vertical="center"/>
    </xf>
    <xf numFmtId="3" fontId="8" fillId="0" borderId="5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 applyProtection="1">
      <alignment horizontal="right" vertical="center"/>
    </xf>
    <xf numFmtId="3" fontId="6" fillId="0" borderId="5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left" vertical="center" wrapText="1"/>
    </xf>
    <xf numFmtId="3" fontId="8" fillId="0" borderId="5" xfId="1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vertical="center"/>
    </xf>
    <xf numFmtId="0" fontId="12" fillId="0" borderId="2" xfId="0" applyFont="1" applyBorder="1"/>
    <xf numFmtId="0" fontId="8" fillId="0" borderId="2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horizontal="left" vertical="center" wrapText="1"/>
    </xf>
    <xf numFmtId="3" fontId="8" fillId="0" borderId="7" xfId="1" applyNumberFormat="1" applyFont="1" applyFill="1" applyBorder="1" applyAlignment="1" applyProtection="1">
      <alignment horizontal="right"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9" fillId="0" borderId="0" xfId="0" applyFont="1"/>
    <xf numFmtId="0" fontId="0" fillId="2" borderId="0" xfId="0" applyFont="1" applyFill="1"/>
    <xf numFmtId="0" fontId="29" fillId="2" borderId="0" xfId="0" applyFont="1" applyFill="1"/>
    <xf numFmtId="0" fontId="19" fillId="2" borderId="0" xfId="0" applyFont="1" applyFill="1"/>
    <xf numFmtId="0" fontId="29" fillId="2" borderId="0" xfId="0" applyFont="1" applyFill="1" applyAlignment="1">
      <alignment horizontal="right"/>
    </xf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4" fillId="4" borderId="9" xfId="0" applyFont="1" applyFill="1" applyBorder="1" applyAlignment="1">
      <alignment horizontal="center" vertical="center" wrapText="1"/>
    </xf>
    <xf numFmtId="3" fontId="14" fillId="4" borderId="1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0" xfId="0" applyFont="1" applyFill="1" applyBorder="1"/>
    <xf numFmtId="0" fontId="6" fillId="0" borderId="14" xfId="0" applyFont="1" applyBorder="1"/>
    <xf numFmtId="3" fontId="6" fillId="0" borderId="2" xfId="0" applyNumberFormat="1" applyFont="1" applyBorder="1"/>
    <xf numFmtId="0" fontId="6" fillId="0" borderId="2" xfId="0" applyFont="1" applyBorder="1"/>
    <xf numFmtId="0" fontId="6" fillId="0" borderId="15" xfId="0" applyFont="1" applyBorder="1"/>
    <xf numFmtId="0" fontId="6" fillId="2" borderId="14" xfId="0" applyFont="1" applyFill="1" applyBorder="1"/>
    <xf numFmtId="3" fontId="6" fillId="2" borderId="2" xfId="0" applyNumberFormat="1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0" fontId="8" fillId="0" borderId="9" xfId="0" applyFont="1" applyBorder="1"/>
    <xf numFmtId="3" fontId="8" fillId="0" borderId="10" xfId="0" applyNumberFormat="1" applyFont="1" applyBorder="1"/>
    <xf numFmtId="3" fontId="8" fillId="0" borderId="16" xfId="0" applyNumberFormat="1" applyFont="1" applyBorder="1"/>
    <xf numFmtId="3" fontId="10" fillId="0" borderId="0" xfId="0" applyNumberFormat="1" applyFont="1" applyBorder="1"/>
    <xf numFmtId="3" fontId="29" fillId="0" borderId="0" xfId="0" applyNumberFormat="1" applyFont="1"/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left" vertical="center"/>
    </xf>
    <xf numFmtId="3" fontId="12" fillId="0" borderId="2" xfId="0" applyNumberFormat="1" applyFont="1" applyBorder="1"/>
    <xf numFmtId="3" fontId="14" fillId="0" borderId="15" xfId="0" applyNumberFormat="1" applyFont="1" applyBorder="1"/>
    <xf numFmtId="3" fontId="16" fillId="0" borderId="0" xfId="0" applyNumberFormat="1" applyFont="1" applyFill="1" applyBorder="1"/>
    <xf numFmtId="0" fontId="8" fillId="0" borderId="14" xfId="0" applyFont="1" applyBorder="1" applyAlignment="1">
      <alignment horizontal="right" vertical="center"/>
    </xf>
    <xf numFmtId="3" fontId="14" fillId="0" borderId="2" xfId="0" applyNumberFormat="1" applyFont="1" applyBorder="1"/>
    <xf numFmtId="3" fontId="15" fillId="0" borderId="0" xfId="0" applyNumberFormat="1" applyFont="1" applyFill="1" applyBorder="1"/>
    <xf numFmtId="0" fontId="6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3" fontId="14" fillId="2" borderId="21" xfId="0" applyNumberFormat="1" applyFont="1" applyFill="1" applyBorder="1"/>
    <xf numFmtId="3" fontId="14" fillId="2" borderId="22" xfId="0" applyNumberFormat="1" applyFont="1" applyFill="1" applyBorder="1"/>
    <xf numFmtId="3" fontId="0" fillId="2" borderId="0" xfId="0" applyNumberFormat="1" applyFill="1" applyBorder="1"/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2" xfId="0" applyFont="1" applyBorder="1" applyAlignment="1">
      <alignment vertical="center" wrapText="1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2" xfId="0" applyFont="1" applyBorder="1" applyAlignment="1">
      <alignment horizontal="justify" vertical="top" wrapText="1"/>
    </xf>
    <xf numFmtId="3" fontId="33" fillId="0" borderId="2" xfId="0" applyNumberFormat="1" applyFont="1" applyBorder="1" applyAlignment="1">
      <alignment vertical="center"/>
    </xf>
    <xf numFmtId="0" fontId="32" fillId="0" borderId="2" xfId="0" applyFont="1" applyBorder="1"/>
    <xf numFmtId="3" fontId="32" fillId="0" borderId="2" xfId="0" applyNumberFormat="1" applyFont="1" applyBorder="1"/>
    <xf numFmtId="0" fontId="32" fillId="0" borderId="2" xfId="0" applyFont="1" applyBorder="1" applyAlignment="1">
      <alignment wrapText="1"/>
    </xf>
    <xf numFmtId="3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horizontal="justify" vertical="top" wrapText="1"/>
    </xf>
    <xf numFmtId="0" fontId="6" fillId="0" borderId="23" xfId="0" applyFont="1" applyBorder="1"/>
    <xf numFmtId="3" fontId="6" fillId="0" borderId="23" xfId="0" applyNumberFormat="1" applyFont="1" applyBorder="1"/>
    <xf numFmtId="0" fontId="0" fillId="8" borderId="23" xfId="0" applyFill="1" applyBorder="1"/>
    <xf numFmtId="0" fontId="6" fillId="0" borderId="23" xfId="0" applyFont="1" applyBorder="1" applyAlignment="1"/>
    <xf numFmtId="0" fontId="14" fillId="6" borderId="23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vertical="center"/>
    </xf>
    <xf numFmtId="0" fontId="6" fillId="7" borderId="23" xfId="0" applyFont="1" applyFill="1" applyBorder="1" applyAlignment="1"/>
    <xf numFmtId="0" fontId="6" fillId="0" borderId="12" xfId="0" applyFont="1" applyFill="1" applyBorder="1"/>
    <xf numFmtId="0" fontId="6" fillId="0" borderId="2" xfId="0" applyFont="1" applyFill="1" applyBorder="1"/>
    <xf numFmtId="3" fontId="8" fillId="0" borderId="10" xfId="0" applyNumberFormat="1" applyFont="1" applyFill="1" applyBorder="1"/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/>
    <xf numFmtId="3" fontId="0" fillId="0" borderId="0" xfId="0" applyNumberFormat="1" applyAlignment="1">
      <alignment horizontal="right"/>
    </xf>
    <xf numFmtId="3" fontId="6" fillId="0" borderId="24" xfId="0" applyNumberFormat="1" applyFont="1" applyFill="1" applyBorder="1" applyAlignment="1">
      <alignment horizontal="right"/>
    </xf>
    <xf numFmtId="3" fontId="6" fillId="0" borderId="24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/>
    </xf>
    <xf numFmtId="3" fontId="6" fillId="0" borderId="2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/>
    </xf>
    <xf numFmtId="3" fontId="6" fillId="0" borderId="26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3" fontId="6" fillId="5" borderId="28" xfId="0" applyNumberFormat="1" applyFont="1" applyFill="1" applyBorder="1" applyAlignment="1">
      <alignment horizontal="right"/>
    </xf>
    <xf numFmtId="3" fontId="8" fillId="5" borderId="28" xfId="0" applyNumberFormat="1" applyFont="1" applyFill="1" applyBorder="1" applyAlignment="1">
      <alignment horizontal="right"/>
    </xf>
    <xf numFmtId="0" fontId="8" fillId="5" borderId="12" xfId="0" applyFont="1" applyFill="1" applyBorder="1" applyAlignment="1">
      <alignment horizontal="left" vertical="center"/>
    </xf>
    <xf numFmtId="3" fontId="8" fillId="5" borderId="12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center"/>
    </xf>
    <xf numFmtId="3" fontId="6" fillId="0" borderId="23" xfId="0" applyNumberFormat="1" applyFont="1" applyFill="1" applyBorder="1" applyAlignment="1">
      <alignment horizontal="right"/>
    </xf>
    <xf numFmtId="0" fontId="8" fillId="5" borderId="23" xfId="0" applyFont="1" applyFill="1" applyBorder="1" applyAlignment="1">
      <alignment horizontal="left" vertical="center" wrapText="1"/>
    </xf>
    <xf numFmtId="3" fontId="8" fillId="5" borderId="23" xfId="0" applyNumberFormat="1" applyFont="1" applyFill="1" applyBorder="1" applyAlignment="1">
      <alignment horizontal="right"/>
    </xf>
    <xf numFmtId="3" fontId="6" fillId="5" borderId="23" xfId="0" applyNumberFormat="1" applyFont="1" applyFill="1" applyBorder="1" applyAlignment="1">
      <alignment horizontal="right"/>
    </xf>
    <xf numFmtId="0" fontId="6" fillId="5" borderId="23" xfId="0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6" fillId="2" borderId="0" xfId="0" applyNumberFormat="1" applyFont="1" applyFill="1" applyBorder="1"/>
    <xf numFmtId="3" fontId="37" fillId="2" borderId="0" xfId="0" applyNumberFormat="1" applyFont="1" applyFill="1" applyBorder="1"/>
    <xf numFmtId="3" fontId="36" fillId="0" borderId="0" xfId="0" applyNumberFormat="1" applyFont="1"/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38" fillId="0" borderId="0" xfId="0" applyFont="1" applyFill="1" applyAlignment="1" applyProtection="1">
      <alignment horizontal="right"/>
    </xf>
    <xf numFmtId="0" fontId="26" fillId="0" borderId="23" xfId="0" applyFont="1" applyFill="1" applyBorder="1" applyAlignment="1" applyProtection="1">
      <alignment vertical="center"/>
    </xf>
    <xf numFmtId="0" fontId="26" fillId="0" borderId="23" xfId="0" applyFont="1" applyFill="1" applyBorder="1" applyAlignment="1" applyProtection="1">
      <alignment horizontal="center" vertical="center"/>
    </xf>
    <xf numFmtId="49" fontId="38" fillId="0" borderId="23" xfId="0" applyNumberFormat="1" applyFont="1" applyFill="1" applyBorder="1" applyAlignment="1" applyProtection="1">
      <alignment horizontal="left" vertical="center" indent="1"/>
    </xf>
    <xf numFmtId="3" fontId="38" fillId="0" borderId="23" xfId="0" applyNumberFormat="1" applyFont="1" applyFill="1" applyBorder="1" applyAlignment="1" applyProtection="1">
      <alignment vertical="center"/>
      <protection locked="0"/>
    </xf>
    <xf numFmtId="49" fontId="26" fillId="0" borderId="23" xfId="0" applyNumberFormat="1" applyFont="1" applyFill="1" applyBorder="1" applyAlignment="1" applyProtection="1">
      <alignment vertical="center"/>
    </xf>
    <xf numFmtId="3" fontId="26" fillId="0" borderId="23" xfId="0" applyNumberFormat="1" applyFont="1" applyFill="1" applyBorder="1" applyAlignment="1" applyProtection="1">
      <alignment vertical="center"/>
    </xf>
    <xf numFmtId="0" fontId="38" fillId="0" borderId="23" xfId="0" applyFont="1" applyFill="1" applyBorder="1" applyAlignment="1" applyProtection="1">
      <alignment vertical="center"/>
    </xf>
    <xf numFmtId="0" fontId="38" fillId="0" borderId="23" xfId="0" applyFont="1" applyFill="1" applyBorder="1" applyAlignment="1" applyProtection="1">
      <alignment horizontal="left" vertical="center" indent="1"/>
    </xf>
    <xf numFmtId="3" fontId="38" fillId="0" borderId="23" xfId="0" applyNumberFormat="1" applyFont="1" applyFill="1" applyBorder="1" applyAlignment="1" applyProtection="1">
      <alignment horizontal="right" vertical="center"/>
    </xf>
    <xf numFmtId="49" fontId="26" fillId="0" borderId="23" xfId="0" applyNumberFormat="1" applyFont="1" applyFill="1" applyBorder="1" applyAlignment="1" applyProtection="1">
      <alignment vertical="center"/>
      <protection locked="0"/>
    </xf>
    <xf numFmtId="3" fontId="26" fillId="0" borderId="23" xfId="0" applyNumberFormat="1" applyFont="1" applyFill="1" applyBorder="1" applyAlignment="1" applyProtection="1">
      <alignment vertical="center"/>
      <protection locked="0"/>
    </xf>
    <xf numFmtId="0" fontId="40" fillId="0" borderId="0" xfId="0" applyFont="1"/>
    <xf numFmtId="0" fontId="26" fillId="0" borderId="0" xfId="0" applyFont="1"/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49" fontId="38" fillId="0" borderId="23" xfId="0" applyNumberFormat="1" applyFont="1" applyFill="1" applyBorder="1" applyAlignment="1" applyProtection="1">
      <alignment horizontal="left" vertical="center" indent="2"/>
      <protection locked="0"/>
    </xf>
    <xf numFmtId="49" fontId="26" fillId="0" borderId="0" xfId="0" applyNumberFormat="1" applyFont="1" applyFill="1" applyBorder="1" applyAlignment="1" applyProtection="1">
      <alignment vertical="center"/>
      <protection locked="0"/>
    </xf>
    <xf numFmtId="3" fontId="26" fillId="0" borderId="0" xfId="0" applyNumberFormat="1" applyFont="1" applyFill="1" applyBorder="1" applyAlignment="1" applyProtection="1">
      <alignment vertical="center"/>
      <protection locked="0"/>
    </xf>
    <xf numFmtId="0" fontId="38" fillId="0" borderId="0" xfId="0" applyFont="1"/>
    <xf numFmtId="0" fontId="38" fillId="0" borderId="0" xfId="0" applyFont="1" applyAlignment="1">
      <alignment horizontal="justify"/>
    </xf>
    <xf numFmtId="3" fontId="8" fillId="4" borderId="23" xfId="0" applyNumberFormat="1" applyFont="1" applyFill="1" applyBorder="1" applyAlignment="1">
      <alignment horizontal="center" vertical="center" wrapText="1"/>
    </xf>
    <xf numFmtId="3" fontId="14" fillId="4" borderId="23" xfId="0" applyNumberFormat="1" applyFont="1" applyFill="1" applyBorder="1" applyAlignment="1">
      <alignment horizontal="center" vertical="center" wrapText="1"/>
    </xf>
    <xf numFmtId="3" fontId="22" fillId="4" borderId="23" xfId="0" applyNumberFormat="1" applyFont="1" applyFill="1" applyBorder="1" applyAlignment="1">
      <alignment horizontal="center" vertical="center" wrapText="1"/>
    </xf>
    <xf numFmtId="3" fontId="22" fillId="4" borderId="23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left" vertical="center" indent="1"/>
    </xf>
    <xf numFmtId="3" fontId="6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horizontal="left" vertical="center" wrapText="1"/>
    </xf>
    <xf numFmtId="3" fontId="13" fillId="0" borderId="23" xfId="0" applyNumberFormat="1" applyFont="1" applyFill="1" applyBorder="1" applyAlignment="1">
      <alignment vertical="center"/>
    </xf>
    <xf numFmtId="3" fontId="26" fillId="0" borderId="23" xfId="0" applyNumberFormat="1" applyFont="1" applyFill="1" applyBorder="1" applyAlignment="1">
      <alignment horizontal="left" vertical="center" wrapText="1"/>
    </xf>
    <xf numFmtId="3" fontId="26" fillId="0" borderId="23" xfId="0" applyNumberFormat="1" applyFont="1" applyFill="1" applyBorder="1" applyAlignment="1">
      <alignment vertical="center"/>
    </xf>
    <xf numFmtId="0" fontId="41" fillId="0" borderId="0" xfId="0" applyFont="1"/>
    <xf numFmtId="0" fontId="6" fillId="0" borderId="0" xfId="0" applyFont="1" applyAlignment="1">
      <alignment horizontal="left" vertical="center" indent="1"/>
    </xf>
    <xf numFmtId="0" fontId="6" fillId="0" borderId="23" xfId="0" applyFont="1" applyFill="1" applyBorder="1"/>
    <xf numFmtId="0" fontId="42" fillId="0" borderId="0" xfId="0" applyFont="1" applyAlignment="1">
      <alignment horizontal="left" vertical="center" indent="6"/>
    </xf>
    <xf numFmtId="3" fontId="0" fillId="0" borderId="0" xfId="0" applyNumberFormat="1" applyFill="1"/>
    <xf numFmtId="0" fontId="6" fillId="0" borderId="23" xfId="10" applyFont="1" applyFill="1" applyBorder="1" applyAlignment="1">
      <alignment horizontal="left" vertical="center" indent="3"/>
    </xf>
    <xf numFmtId="0" fontId="9" fillId="3" borderId="23" xfId="0" applyFont="1" applyFill="1" applyBorder="1"/>
    <xf numFmtId="0" fontId="20" fillId="3" borderId="23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9" fillId="0" borderId="23" xfId="0" applyFont="1" applyBorder="1"/>
    <xf numFmtId="0" fontId="9" fillId="0" borderId="23" xfId="6" applyFont="1" applyFill="1" applyBorder="1" applyAlignment="1">
      <alignment horizontal="left" indent="2"/>
    </xf>
    <xf numFmtId="0" fontId="9" fillId="0" borderId="23" xfId="0" applyFont="1" applyFill="1" applyBorder="1" applyAlignment="1">
      <alignment horizontal="left" vertical="center" indent="2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3" fontId="38" fillId="0" borderId="0" xfId="0" applyNumberFormat="1" applyFont="1" applyFill="1" applyBorder="1" applyAlignment="1" applyProtection="1">
      <alignment vertical="center"/>
      <protection locked="0"/>
    </xf>
    <xf numFmtId="3" fontId="26" fillId="0" borderId="0" xfId="0" applyNumberFormat="1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3" fontId="38" fillId="0" borderId="0" xfId="0" applyNumberFormat="1" applyFont="1" applyFill="1" applyBorder="1" applyAlignment="1" applyProtection="1">
      <alignment horizontal="right" vertical="center"/>
    </xf>
    <xf numFmtId="3" fontId="39" fillId="0" borderId="0" xfId="0" applyNumberFormat="1" applyFont="1"/>
    <xf numFmtId="0" fontId="6" fillId="0" borderId="23" xfId="0" applyFont="1" applyFill="1" applyBorder="1" applyAlignment="1">
      <alignment horizontal="left" vertical="center" wrapText="1" indent="1"/>
    </xf>
    <xf numFmtId="3" fontId="9" fillId="10" borderId="0" xfId="0" applyNumberFormat="1" applyFont="1" applyFill="1"/>
    <xf numFmtId="0" fontId="20" fillId="0" borderId="0" xfId="0" applyFont="1" applyFill="1" applyBorder="1" applyAlignment="1">
      <alignment horizontal="left" vertical="center"/>
    </xf>
    <xf numFmtId="3" fontId="38" fillId="0" borderId="0" xfId="0" applyNumberFormat="1" applyFont="1" applyBorder="1" applyAlignment="1">
      <alignment vertical="center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vertical="center"/>
    </xf>
    <xf numFmtId="3" fontId="14" fillId="0" borderId="15" xfId="0" applyNumberFormat="1" applyFont="1" applyFill="1" applyBorder="1"/>
    <xf numFmtId="0" fontId="0" fillId="3" borderId="23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indent="1"/>
    </xf>
    <xf numFmtId="49" fontId="9" fillId="0" borderId="23" xfId="0" applyNumberFormat="1" applyFont="1" applyBorder="1"/>
    <xf numFmtId="0" fontId="6" fillId="0" borderId="23" xfId="0" applyFont="1" applyFill="1" applyBorder="1" applyAlignment="1">
      <alignment horizontal="left" vertical="center" wrapText="1" indent="2"/>
    </xf>
    <xf numFmtId="0" fontId="8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indent="2"/>
    </xf>
    <xf numFmtId="0" fontId="6" fillId="0" borderId="23" xfId="0" applyFont="1" applyFill="1" applyBorder="1" applyAlignment="1">
      <alignment horizontal="left" vertical="center" indent="3"/>
    </xf>
    <xf numFmtId="0" fontId="8" fillId="0" borderId="23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left" vertical="center" indent="2"/>
    </xf>
    <xf numFmtId="0" fontId="6" fillId="0" borderId="23" xfId="0" applyFont="1" applyFill="1" applyBorder="1" applyAlignment="1">
      <alignment horizontal="left" vertical="center" indent="4"/>
    </xf>
    <xf numFmtId="0" fontId="6" fillId="0" borderId="23" xfId="0" applyFont="1" applyFill="1" applyBorder="1" applyAlignment="1">
      <alignment horizontal="left" vertical="center" indent="7"/>
    </xf>
    <xf numFmtId="0" fontId="18" fillId="0" borderId="23" xfId="0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/>
    </xf>
    <xf numFmtId="0" fontId="19" fillId="0" borderId="23" xfId="0" applyFont="1" applyBorder="1"/>
    <xf numFmtId="0" fontId="35" fillId="9" borderId="23" xfId="0" applyFont="1" applyFill="1" applyBorder="1" applyAlignment="1">
      <alignment horizontal="left" vertical="center" wrapText="1" indent="2"/>
    </xf>
    <xf numFmtId="165" fontId="6" fillId="0" borderId="23" xfId="0" applyNumberFormat="1" applyFont="1" applyFill="1" applyBorder="1" applyAlignment="1">
      <alignment horizontal="left" vertical="center" wrapText="1" indent="2"/>
    </xf>
    <xf numFmtId="165" fontId="35" fillId="9" borderId="23" xfId="0" applyNumberFormat="1" applyFont="1" applyFill="1" applyBorder="1" applyAlignment="1">
      <alignment horizontal="left" vertical="center" wrapText="1" indent="2"/>
    </xf>
    <xf numFmtId="3" fontId="11" fillId="0" borderId="23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left" vertical="center" indent="2"/>
    </xf>
    <xf numFmtId="0" fontId="6" fillId="0" borderId="23" xfId="10" applyFont="1" applyFill="1" applyBorder="1" applyAlignment="1">
      <alignment horizontal="left" vertical="center" indent="1"/>
    </xf>
    <xf numFmtId="0" fontId="6" fillId="0" borderId="23" xfId="10" applyFont="1" applyFill="1" applyBorder="1" applyAlignment="1">
      <alignment horizontal="left" vertical="center" indent="2"/>
    </xf>
    <xf numFmtId="0" fontId="8" fillId="0" borderId="23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indent="1"/>
    </xf>
    <xf numFmtId="0" fontId="8" fillId="0" borderId="23" xfId="0" applyFont="1" applyFill="1" applyBorder="1" applyAlignment="1">
      <alignment horizontal="left" vertical="center" indent="2"/>
    </xf>
    <xf numFmtId="49" fontId="6" fillId="0" borderId="23" xfId="0" applyNumberFormat="1" applyFont="1" applyFill="1" applyBorder="1" applyAlignment="1">
      <alignment horizontal="left" vertical="center" indent="3"/>
    </xf>
    <xf numFmtId="49" fontId="9" fillId="0" borderId="23" xfId="0" applyNumberFormat="1" applyFont="1" applyFill="1" applyBorder="1"/>
    <xf numFmtId="49" fontId="8" fillId="0" borderId="23" xfId="10" applyNumberFormat="1" applyFont="1" applyFill="1" applyBorder="1" applyAlignment="1">
      <alignment horizontal="left" vertical="center" indent="2"/>
    </xf>
    <xf numFmtId="0" fontId="6" fillId="0" borderId="23" xfId="0" applyFont="1" applyFill="1" applyBorder="1" applyAlignment="1">
      <alignment horizontal="left" wrapText="1" indent="2"/>
    </xf>
    <xf numFmtId="0" fontId="8" fillId="0" borderId="23" xfId="0" applyFont="1" applyFill="1" applyBorder="1" applyAlignment="1">
      <alignment horizontal="left" indent="1"/>
    </xf>
    <xf numFmtId="3" fontId="0" fillId="0" borderId="0" xfId="0" applyNumberFormat="1" applyAlignment="1">
      <alignment horizontal="center"/>
    </xf>
    <xf numFmtId="3" fontId="0" fillId="0" borderId="0" xfId="0" applyNumberFormat="1" applyFont="1"/>
    <xf numFmtId="49" fontId="6" fillId="0" borderId="23" xfId="10" applyNumberFormat="1" applyFont="1" applyFill="1" applyBorder="1" applyAlignment="1">
      <alignment horizontal="left" vertical="center" indent="2"/>
    </xf>
    <xf numFmtId="3" fontId="38" fillId="0" borderId="0" xfId="0" applyNumberFormat="1" applyFont="1"/>
    <xf numFmtId="3" fontId="38" fillId="0" borderId="32" xfId="0" applyNumberFormat="1" applyFont="1" applyFill="1" applyBorder="1" applyAlignment="1" applyProtection="1">
      <alignment vertical="center"/>
      <protection locked="0"/>
    </xf>
    <xf numFmtId="3" fontId="38" fillId="0" borderId="33" xfId="0" applyNumberFormat="1" applyFont="1" applyFill="1" applyBorder="1" applyAlignment="1" applyProtection="1">
      <alignment vertical="center"/>
      <protection locked="0"/>
    </xf>
    <xf numFmtId="0" fontId="38" fillId="0" borderId="33" xfId="0" applyFont="1" applyFill="1" applyBorder="1" applyAlignment="1" applyProtection="1">
      <alignment vertical="center"/>
    </xf>
    <xf numFmtId="0" fontId="26" fillId="0" borderId="0" xfId="0" applyFont="1" applyFill="1"/>
    <xf numFmtId="0" fontId="38" fillId="0" borderId="0" xfId="0" applyFont="1" applyFill="1"/>
    <xf numFmtId="3" fontId="0" fillId="0" borderId="0" xfId="0" applyNumberFormat="1" applyBorder="1"/>
    <xf numFmtId="3" fontId="6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Fill="1" applyBorder="1" applyAlignment="1" applyProtection="1">
      <alignment horizontal="left" vertical="center"/>
    </xf>
    <xf numFmtId="0" fontId="6" fillId="9" borderId="0" xfId="0" applyFont="1" applyFill="1"/>
    <xf numFmtId="3" fontId="8" fillId="0" borderId="23" xfId="0" applyNumberFormat="1" applyFont="1" applyFill="1" applyBorder="1"/>
    <xf numFmtId="3" fontId="6" fillId="0" borderId="23" xfId="7" applyNumberFormat="1" applyFont="1" applyFill="1" applyBorder="1" applyAlignment="1">
      <alignment wrapText="1"/>
    </xf>
    <xf numFmtId="3" fontId="6" fillId="0" borderId="23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/>
    <xf numFmtId="0" fontId="0" fillId="0" borderId="0" xfId="0" applyFill="1"/>
    <xf numFmtId="3" fontId="6" fillId="0" borderId="0" xfId="0" applyNumberFormat="1" applyFont="1" applyFill="1"/>
    <xf numFmtId="0" fontId="6" fillId="0" borderId="0" xfId="0" applyFont="1" applyFill="1"/>
    <xf numFmtId="3" fontId="38" fillId="0" borderId="23" xfId="0" applyNumberFormat="1" applyFont="1" applyFill="1" applyBorder="1"/>
    <xf numFmtId="3" fontId="26" fillId="0" borderId="23" xfId="0" applyNumberFormat="1" applyFont="1" applyFill="1" applyBorder="1"/>
    <xf numFmtId="3" fontId="44" fillId="0" borderId="23" xfId="0" applyNumberFormat="1" applyFont="1" applyFill="1" applyBorder="1" applyAlignment="1">
      <alignment vertical="center"/>
    </xf>
    <xf numFmtId="3" fontId="44" fillId="0" borderId="3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3" fillId="0" borderId="23" xfId="0" applyFont="1" applyBorder="1"/>
    <xf numFmtId="0" fontId="33" fillId="0" borderId="23" xfId="0" applyFont="1" applyFill="1" applyBorder="1" applyAlignment="1">
      <alignment horizontal="left" vertical="center"/>
    </xf>
    <xf numFmtId="3" fontId="33" fillId="0" borderId="23" xfId="0" applyNumberFormat="1" applyFont="1" applyFill="1" applyBorder="1" applyAlignment="1">
      <alignment horizontal="right" vertical="center"/>
    </xf>
    <xf numFmtId="0" fontId="33" fillId="0" borderId="23" xfId="6" applyFont="1" applyFill="1" applyBorder="1" applyAlignment="1"/>
    <xf numFmtId="3" fontId="33" fillId="0" borderId="23" xfId="0" applyNumberFormat="1" applyFont="1" applyBorder="1" applyAlignment="1">
      <alignment horizontal="right"/>
    </xf>
    <xf numFmtId="0" fontId="33" fillId="0" borderId="23" xfId="0" applyFont="1" applyFill="1" applyBorder="1" applyAlignment="1">
      <alignment vertical="center"/>
    </xf>
    <xf numFmtId="0" fontId="33" fillId="0" borderId="23" xfId="6" applyFont="1" applyFill="1" applyBorder="1" applyAlignment="1">
      <alignment horizontal="left"/>
    </xf>
    <xf numFmtId="0" fontId="33" fillId="0" borderId="23" xfId="0" applyFont="1" applyFill="1" applyBorder="1" applyAlignment="1">
      <alignment vertical="center" wrapText="1"/>
    </xf>
    <xf numFmtId="0" fontId="33" fillId="0" borderId="23" xfId="0" applyFont="1" applyFill="1" applyBorder="1"/>
    <xf numFmtId="0" fontId="33" fillId="0" borderId="23" xfId="0" applyFont="1" applyBorder="1" applyAlignment="1">
      <alignment horizontal="left" vertical="center"/>
    </xf>
    <xf numFmtId="3" fontId="33" fillId="0" borderId="23" xfId="0" applyNumberFormat="1" applyFont="1" applyFill="1" applyBorder="1" applyAlignment="1">
      <alignment horizontal="left" vertical="center"/>
    </xf>
    <xf numFmtId="0" fontId="33" fillId="0" borderId="23" xfId="0" applyFont="1" applyBorder="1" applyAlignment="1">
      <alignment horizontal="left"/>
    </xf>
    <xf numFmtId="0" fontId="32" fillId="0" borderId="23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left" vertical="center"/>
    </xf>
    <xf numFmtId="3" fontId="32" fillId="0" borderId="23" xfId="0" applyNumberFormat="1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left" vertical="center"/>
    </xf>
    <xf numFmtId="49" fontId="9" fillId="0" borderId="0" xfId="0" applyNumberFormat="1" applyFont="1" applyFill="1" applyBorder="1"/>
    <xf numFmtId="0" fontId="38" fillId="0" borderId="23" xfId="0" applyFont="1" applyFill="1" applyBorder="1" applyAlignment="1" applyProtection="1">
      <alignment horizontal="left" vertical="center" wrapText="1" inden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3" fontId="22" fillId="4" borderId="23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right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 wrapText="1"/>
    </xf>
    <xf numFmtId="3" fontId="14" fillId="4" borderId="2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justify"/>
    </xf>
    <xf numFmtId="0" fontId="15" fillId="0" borderId="0" xfId="0" applyFont="1" applyBorder="1" applyAlignment="1">
      <alignment horizontal="left"/>
    </xf>
    <xf numFmtId="0" fontId="21" fillId="2" borderId="0" xfId="0" applyFont="1" applyFill="1" applyBorder="1" applyAlignment="1">
      <alignment horizontal="center" vertical="center" wrapText="1"/>
    </xf>
    <xf numFmtId="3" fontId="8" fillId="4" borderId="29" xfId="0" applyNumberFormat="1" applyFont="1" applyFill="1" applyBorder="1" applyAlignment="1">
      <alignment horizontal="center" vertical="center" wrapText="1"/>
    </xf>
    <xf numFmtId="3" fontId="8" fillId="4" borderId="30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/>
    </xf>
    <xf numFmtId="0" fontId="38" fillId="0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</cellXfs>
  <cellStyles count="11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ál_Munka1" xfId="1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2016%20ktv%20j&#243;v&#225;hagyott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ofmann.renata\Desktop\Tomi\K&#246;lts&#233;gvet&#233;si%20rendelet\2019\2016%20ktv%20j&#243;v&#225;hagyott\2005.%20&#233;vi%20k&#246;lt&#233;sgvet&#233;s\Mell&#233;kletek\&#214;sszes%20t&#225;bla%20egyb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46;lts&#233;gvet&#233;s%202020\2020\Maradv&#225;nysz&#225;m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"/>
      <sheetName val="Hivatal"/>
      <sheetName val="Óvoda"/>
      <sheetName val="GAMESZ"/>
      <sheetName val="Tuorinform"/>
    </sheetNames>
    <sheetDataSet>
      <sheetData sheetId="0">
        <row r="20">
          <cell r="C20">
            <v>558874189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8"/>
  <sheetViews>
    <sheetView view="pageBreakPreview" zoomScaleSheetLayoutView="100" workbookViewId="0">
      <selection activeCell="I23" sqref="I23"/>
    </sheetView>
  </sheetViews>
  <sheetFormatPr defaultRowHeight="12.75" x14ac:dyDescent="0.2"/>
  <cols>
    <col min="1" max="1" width="3" bestFit="1" customWidth="1"/>
    <col min="2" max="2" width="63.140625" customWidth="1"/>
    <col min="3" max="3" width="14.7109375" style="1" bestFit="1" customWidth="1"/>
    <col min="4" max="4" width="4.85546875" bestFit="1" customWidth="1"/>
    <col min="5" max="5" width="52.28515625" bestFit="1" customWidth="1"/>
    <col min="6" max="6" width="15.28515625" customWidth="1"/>
    <col min="7" max="7" width="10.140625" bestFit="1" customWidth="1"/>
    <col min="8" max="8" width="9.5703125" bestFit="1" customWidth="1"/>
  </cols>
  <sheetData>
    <row r="1" spans="1:44" ht="15" customHeight="1" x14ac:dyDescent="0.3">
      <c r="B1" s="2"/>
      <c r="C1" s="3"/>
      <c r="D1" s="4"/>
      <c r="E1" s="4"/>
      <c r="F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343" t="s">
        <v>1</v>
      </c>
      <c r="B2" s="343"/>
      <c r="C2" s="343"/>
      <c r="D2" s="343"/>
      <c r="E2" s="343"/>
      <c r="F2" s="34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5.75" x14ac:dyDescent="0.25">
      <c r="A3" s="343" t="s">
        <v>390</v>
      </c>
      <c r="B3" s="343"/>
      <c r="C3" s="343"/>
      <c r="D3" s="343"/>
      <c r="E3" s="343"/>
      <c r="F3" s="34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x14ac:dyDescent="0.2">
      <c r="B4" s="5"/>
      <c r="C4" s="3"/>
      <c r="D4" s="4"/>
      <c r="E4" s="4"/>
      <c r="F4" s="3" t="s">
        <v>363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30.75" customHeight="1" x14ac:dyDescent="0.2">
      <c r="A5" s="260"/>
      <c r="B5" s="261" t="s">
        <v>369</v>
      </c>
      <c r="C5" s="261" t="s">
        <v>388</v>
      </c>
      <c r="D5" s="260"/>
      <c r="E5" s="261" t="s">
        <v>370</v>
      </c>
      <c r="F5" s="261" t="s">
        <v>388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6.5" customHeight="1" x14ac:dyDescent="0.2">
      <c r="A6" s="243"/>
      <c r="B6" s="262" t="s">
        <v>4</v>
      </c>
      <c r="C6" s="263">
        <f>C7+C15</f>
        <v>1343239408</v>
      </c>
      <c r="D6" s="243"/>
      <c r="E6" s="262" t="s">
        <v>30</v>
      </c>
      <c r="F6" s="264">
        <f>F7+F15</f>
        <v>1892643988</v>
      </c>
      <c r="G6" s="4"/>
      <c r="H6" s="17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6.5" customHeight="1" x14ac:dyDescent="0.2">
      <c r="A7" s="243"/>
      <c r="B7" s="265" t="s">
        <v>5</v>
      </c>
      <c r="C7" s="264">
        <f>SUM(C8:C11)</f>
        <v>1037060508</v>
      </c>
      <c r="D7" s="243"/>
      <c r="E7" s="265" t="s">
        <v>31</v>
      </c>
      <c r="F7" s="264">
        <f>F8+F9+F10+F11+F12</f>
        <v>1132246873</v>
      </c>
      <c r="G7" s="17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13.5" customHeight="1" x14ac:dyDescent="0.2">
      <c r="A8" s="243" t="s">
        <v>6</v>
      </c>
      <c r="B8" s="266" t="s">
        <v>7</v>
      </c>
      <c r="C8" s="177">
        <f>'2.Műk.'!C8</f>
        <v>376115508</v>
      </c>
      <c r="D8" s="267" t="s">
        <v>32</v>
      </c>
      <c r="E8" s="266" t="s">
        <v>33</v>
      </c>
      <c r="F8" s="177">
        <f>'2.Műk.'!C57</f>
        <v>513573917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13.5" customHeight="1" x14ac:dyDescent="0.2">
      <c r="A9" s="243" t="s">
        <v>8</v>
      </c>
      <c r="B9" s="266" t="s">
        <v>9</v>
      </c>
      <c r="C9" s="177">
        <f>'2.Műk.'!C36</f>
        <v>519100000</v>
      </c>
      <c r="D9" s="267" t="s">
        <v>34</v>
      </c>
      <c r="E9" s="253" t="s">
        <v>35</v>
      </c>
      <c r="F9" s="177">
        <f>'2.Műk.'!C58</f>
        <v>95076732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ht="13.5" customHeight="1" x14ac:dyDescent="0.2">
      <c r="A10" s="243" t="s">
        <v>10</v>
      </c>
      <c r="B10" s="266" t="s">
        <v>11</v>
      </c>
      <c r="C10" s="177">
        <f>'2.Műk.'!C47</f>
        <v>141845000</v>
      </c>
      <c r="D10" s="267" t="s">
        <v>36</v>
      </c>
      <c r="E10" s="253" t="s">
        <v>37</v>
      </c>
      <c r="F10" s="177">
        <f>'2.Műk.'!C59</f>
        <v>474122874</v>
      </c>
      <c r="G10" s="4"/>
      <c r="H10" s="17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13.5" customHeight="1" x14ac:dyDescent="0.2">
      <c r="A11" s="243" t="s">
        <v>12</v>
      </c>
      <c r="B11" s="266" t="s">
        <v>13</v>
      </c>
      <c r="C11" s="177">
        <f>'2.Műk.'!C48</f>
        <v>0</v>
      </c>
      <c r="D11" s="267" t="s">
        <v>38</v>
      </c>
      <c r="E11" s="253" t="s">
        <v>39</v>
      </c>
      <c r="F11" s="177">
        <f>'2.Műk.'!C60</f>
        <v>7630000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ht="16.5" customHeight="1" x14ac:dyDescent="0.2">
      <c r="A12" s="243"/>
      <c r="B12" s="266"/>
      <c r="C12" s="177"/>
      <c r="D12" s="267" t="s">
        <v>40</v>
      </c>
      <c r="E12" s="253" t="s">
        <v>41</v>
      </c>
      <c r="F12" s="177">
        <f>F13+F14</f>
        <v>41843350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ht="13.5" customHeight="1" x14ac:dyDescent="0.2">
      <c r="A13" s="243"/>
      <c r="B13" s="266"/>
      <c r="C13" s="177"/>
      <c r="D13" s="267"/>
      <c r="E13" s="268" t="s">
        <v>380</v>
      </c>
      <c r="F13" s="177">
        <f>'2.Műk.'!C62</f>
        <v>17300050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3.5" customHeight="1" x14ac:dyDescent="0.2">
      <c r="A14" s="243"/>
      <c r="B14" s="266"/>
      <c r="C14" s="177"/>
      <c r="D14" s="267"/>
      <c r="E14" s="268" t="s">
        <v>381</v>
      </c>
      <c r="F14" s="177">
        <f>'2.Műk.'!C63</f>
        <v>24543300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3.5" customHeight="1" x14ac:dyDescent="0.2">
      <c r="A15" s="243"/>
      <c r="B15" s="265" t="s">
        <v>14</v>
      </c>
      <c r="C15" s="264">
        <f>SUM(C16:C18)</f>
        <v>306178900</v>
      </c>
      <c r="D15" s="267"/>
      <c r="E15" s="265" t="s">
        <v>42</v>
      </c>
      <c r="F15" s="264">
        <f>F16+F17+F18</f>
        <v>760397115</v>
      </c>
      <c r="G15" s="17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3.5" customHeight="1" x14ac:dyDescent="0.2">
      <c r="A16" s="243" t="s">
        <v>15</v>
      </c>
      <c r="B16" s="266" t="s">
        <v>16</v>
      </c>
      <c r="C16" s="177">
        <f>'3.Felh.'!C7</f>
        <v>306178900</v>
      </c>
      <c r="D16" s="267" t="s">
        <v>43</v>
      </c>
      <c r="E16" s="266" t="s">
        <v>44</v>
      </c>
      <c r="F16" s="177">
        <f>'3.Felh.'!C31</f>
        <v>739308393</v>
      </c>
      <c r="G16" s="4"/>
      <c r="H16" s="17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6.5" customHeight="1" x14ac:dyDescent="0.2">
      <c r="A17" s="243" t="s">
        <v>17</v>
      </c>
      <c r="B17" s="266" t="s">
        <v>18</v>
      </c>
      <c r="C17" s="177">
        <f>'3.Felh.'!C15</f>
        <v>0</v>
      </c>
      <c r="D17" s="267" t="s">
        <v>45</v>
      </c>
      <c r="E17" s="266" t="s">
        <v>46</v>
      </c>
      <c r="F17" s="177">
        <f>'3.Felh.'!C73</f>
        <v>2100000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3.5" customHeight="1" x14ac:dyDescent="0.2">
      <c r="A18" s="243" t="s">
        <v>19</v>
      </c>
      <c r="B18" s="266" t="s">
        <v>20</v>
      </c>
      <c r="C18" s="177">
        <f>'3.Felh.'!C21</f>
        <v>0</v>
      </c>
      <c r="D18" s="267" t="s">
        <v>47</v>
      </c>
      <c r="E18" s="266" t="s">
        <v>48</v>
      </c>
      <c r="F18" s="177">
        <f>SUM(F19:F20)</f>
        <v>18988722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3.5" customHeight="1" x14ac:dyDescent="0.2">
      <c r="A19" s="243"/>
      <c r="B19" s="266"/>
      <c r="C19" s="177"/>
      <c r="D19" s="267"/>
      <c r="E19" s="268" t="s">
        <v>49</v>
      </c>
      <c r="F19" s="177">
        <f>'3.Felh.'!C83</f>
        <v>7000000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3.5" customHeight="1" x14ac:dyDescent="0.2">
      <c r="A20" s="243"/>
      <c r="B20" s="266"/>
      <c r="C20" s="177"/>
      <c r="D20" s="267"/>
      <c r="E20" s="268" t="s">
        <v>347</v>
      </c>
      <c r="F20" s="177">
        <f>'3.Felh.'!C86</f>
        <v>11988722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3.5" customHeight="1" x14ac:dyDescent="0.2">
      <c r="A21" s="243" t="s">
        <v>21</v>
      </c>
      <c r="B21" s="269" t="s">
        <v>22</v>
      </c>
      <c r="C21" s="264"/>
      <c r="D21" s="267" t="s">
        <v>50</v>
      </c>
      <c r="E21" s="269" t="s">
        <v>51</v>
      </c>
      <c r="F21" s="26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3.5" customHeight="1" x14ac:dyDescent="0.2">
      <c r="A22" s="243"/>
      <c r="B22" s="265" t="s">
        <v>23</v>
      </c>
      <c r="C22" s="264">
        <f>C23+C26</f>
        <v>564033197</v>
      </c>
      <c r="D22" s="267"/>
      <c r="E22" s="265" t="s">
        <v>52</v>
      </c>
      <c r="F22" s="264">
        <f>SUM(F23:F23)</f>
        <v>14628617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3.5" customHeight="1" x14ac:dyDescent="0.2">
      <c r="A23" s="243"/>
      <c r="B23" s="266" t="s">
        <v>24</v>
      </c>
      <c r="C23" s="177">
        <f>SUM(C24:C25)</f>
        <v>564033197</v>
      </c>
      <c r="D23" s="267" t="s">
        <v>53</v>
      </c>
      <c r="E23" s="270" t="s">
        <v>54</v>
      </c>
      <c r="F23" s="177">
        <f>'2.Műk.'!C69</f>
        <v>14628617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6.5" customHeight="1" x14ac:dyDescent="0.2">
      <c r="A24" s="243"/>
      <c r="B24" s="271" t="s">
        <v>25</v>
      </c>
      <c r="C24" s="177">
        <f>'2.Műk.'!C53</f>
        <v>250821382</v>
      </c>
      <c r="D24" s="267"/>
      <c r="E24" s="265" t="s">
        <v>55</v>
      </c>
      <c r="F24" s="264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6.5" customHeight="1" x14ac:dyDescent="0.2">
      <c r="A25" s="243"/>
      <c r="B25" s="271" t="s">
        <v>26</v>
      </c>
      <c r="C25" s="177">
        <f>'3.Felh.'!C26</f>
        <v>313211815</v>
      </c>
      <c r="D25" s="267"/>
      <c r="E25" s="265"/>
      <c r="F25" s="26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16.5" customHeight="1" x14ac:dyDescent="0.2">
      <c r="A26" s="243"/>
      <c r="B26" s="265" t="s">
        <v>27</v>
      </c>
      <c r="C26" s="177">
        <v>0</v>
      </c>
      <c r="D26" s="267"/>
      <c r="E26" s="265"/>
      <c r="F26" s="26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ht="13.5" customHeight="1" x14ac:dyDescent="0.2">
      <c r="A27" s="243"/>
      <c r="B27" s="272" t="s">
        <v>28</v>
      </c>
      <c r="C27" s="264">
        <f>C6+C22</f>
        <v>1907272605</v>
      </c>
      <c r="D27" s="243"/>
      <c r="E27" s="272" t="s">
        <v>56</v>
      </c>
      <c r="F27" s="264">
        <f>F6+F22</f>
        <v>1907272605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ht="13.5" customHeight="1" x14ac:dyDescent="0.2">
      <c r="D28" s="4"/>
      <c r="E28" s="4"/>
      <c r="F28" s="17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ht="13.5" customHeight="1" x14ac:dyDescent="0.2">
      <c r="C29" s="27"/>
      <c r="D29" s="4"/>
      <c r="E29" s="4"/>
      <c r="F29" s="17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ht="13.5" customHeight="1" x14ac:dyDescent="0.2">
      <c r="D30" s="4"/>
      <c r="E30" s="17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s="6" customFormat="1" ht="13.5" customHeight="1" x14ac:dyDescent="0.2">
      <c r="A31"/>
      <c r="B31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s="6" customFormat="1" ht="16.5" customHeight="1" x14ac:dyDescent="0.2">
      <c r="A32"/>
      <c r="B32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s="6" customFormat="1" ht="13.5" customHeight="1" x14ac:dyDescent="0.2">
      <c r="A33"/>
      <c r="B33"/>
      <c r="C33" s="1"/>
      <c r="D33" s="17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s="6" customFormat="1" ht="13.5" customHeight="1" x14ac:dyDescent="0.2">
      <c r="A34"/>
      <c r="B3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s="9" customFormat="1" ht="13.5" customHeight="1" x14ac:dyDescent="0.2">
      <c r="A35"/>
      <c r="B35"/>
      <c r="C35" s="1"/>
      <c r="D35" s="4"/>
      <c r="E35" s="4"/>
      <c r="F35" s="4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1:44" ht="13.5" customHeight="1" x14ac:dyDescent="0.2">
      <c r="A36" s="6"/>
      <c r="B36" s="6"/>
      <c r="C36" s="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ht="13.5" customHeight="1" x14ac:dyDescent="0.2">
      <c r="A37" s="6"/>
      <c r="B37" s="6"/>
      <c r="C37" s="6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ht="16.5" customHeight="1" x14ac:dyDescent="0.2">
      <c r="A38" s="6"/>
      <c r="B38" s="6"/>
      <c r="C38" s="6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ht="16.5" customHeight="1" x14ac:dyDescent="0.2">
      <c r="A39" s="6"/>
      <c r="B39" s="6"/>
      <c r="C39" s="6"/>
      <c r="D39" s="7"/>
      <c r="E39" s="8"/>
      <c r="F39" s="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ht="13.5" customHeight="1" x14ac:dyDescent="0.2">
      <c r="A40" s="9"/>
      <c r="B40" s="9"/>
      <c r="C40" s="9"/>
      <c r="D40" s="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ht="16.5" customHeight="1" x14ac:dyDescent="0.2">
      <c r="D41" s="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ht="16.5" customHeight="1" x14ac:dyDescent="0.2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ht="15.75" customHeight="1" x14ac:dyDescent="0.2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ht="12.75" customHeight="1" x14ac:dyDescent="0.2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15.75" customHeight="1" x14ac:dyDescent="0.2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ht="15.75" customHeight="1" x14ac:dyDescent="0.2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ht="15.75" customHeight="1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15.75" customHeight="1" x14ac:dyDescent="0.2">
      <c r="B48" s="10"/>
      <c r="C48" s="1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2:44" ht="15.75" customHeight="1" x14ac:dyDescent="0.2">
      <c r="B49" s="12"/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2:44" ht="15.75" customHeight="1" x14ac:dyDescent="0.2">
      <c r="B50" s="4"/>
      <c r="C50" s="1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2:44" ht="15.75" customHeight="1" x14ac:dyDescent="0.2">
      <c r="B51" s="4"/>
      <c r="C51" s="1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2:44" ht="15.75" customHeight="1" x14ac:dyDescent="0.2">
      <c r="B52" s="4"/>
      <c r="C52" s="1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2:44" ht="15.75" customHeight="1" x14ac:dyDescent="0.2">
      <c r="B53" s="4"/>
      <c r="C53" s="1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2:44" ht="15.75" customHeight="1" x14ac:dyDescent="0.2">
      <c r="B54" s="4"/>
      <c r="C54" s="1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2:44" ht="15.75" customHeight="1" x14ac:dyDescent="0.2">
      <c r="B55" s="4"/>
      <c r="C55" s="1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2:44" ht="15.75" customHeight="1" x14ac:dyDescent="0.2">
      <c r="B56" s="4"/>
      <c r="C56" s="1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2:44" ht="15.75" customHeight="1" x14ac:dyDescent="0.2">
      <c r="B57" s="4"/>
      <c r="C57" s="1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2:44" ht="15.75" customHeight="1" x14ac:dyDescent="0.2">
      <c r="B58" s="4"/>
      <c r="C58" s="1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2:44" ht="15.75" customHeight="1" x14ac:dyDescent="0.2">
      <c r="B59" s="4"/>
      <c r="C59" s="1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2:44" ht="15.75" customHeight="1" x14ac:dyDescent="0.2">
      <c r="B60" s="4"/>
      <c r="C60" s="1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2:44" ht="15.75" customHeight="1" x14ac:dyDescent="0.2">
      <c r="B61" s="4"/>
      <c r="C61" s="1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2:44" ht="15.75" customHeight="1" x14ac:dyDescent="0.2">
      <c r="B62" s="4"/>
      <c r="C62" s="1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2:44" ht="15.75" customHeight="1" x14ac:dyDescent="0.2">
      <c r="B63" s="4"/>
      <c r="C63" s="1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2:44" ht="15.75" customHeight="1" x14ac:dyDescent="0.2">
      <c r="B64" s="4"/>
      <c r="C64" s="1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2:44" ht="15.75" customHeight="1" x14ac:dyDescent="0.2">
      <c r="B65" s="4"/>
      <c r="C65" s="1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2:44" ht="15.75" customHeight="1" x14ac:dyDescent="0.2">
      <c r="B66" s="4"/>
      <c r="C66" s="1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2:44" ht="15.75" customHeight="1" x14ac:dyDescent="0.2">
      <c r="B67" s="4"/>
      <c r="C67" s="1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2:44" ht="15.75" customHeight="1" x14ac:dyDescent="0.2">
      <c r="B68" s="4"/>
      <c r="C68" s="1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2:44" ht="15.75" customHeight="1" x14ac:dyDescent="0.2">
      <c r="B69" s="4"/>
      <c r="C69" s="1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2:44" ht="15.75" customHeight="1" x14ac:dyDescent="0.2">
      <c r="B70" s="4"/>
      <c r="C70" s="1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2:44" ht="15.75" customHeight="1" x14ac:dyDescent="0.2">
      <c r="B71" s="4"/>
      <c r="C71" s="1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2:44" ht="15.75" customHeight="1" x14ac:dyDescent="0.2">
      <c r="B72" s="4"/>
      <c r="C72" s="1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2:44" ht="15.75" customHeight="1" x14ac:dyDescent="0.2">
      <c r="B73" s="4"/>
      <c r="C73" s="1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2:44" ht="15.75" customHeight="1" x14ac:dyDescent="0.2">
      <c r="B74" s="4"/>
      <c r="C74" s="1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2:44" ht="15.75" customHeight="1" x14ac:dyDescent="0.2">
      <c r="B75" s="4"/>
      <c r="C75" s="1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2:44" ht="15.75" customHeight="1" x14ac:dyDescent="0.2">
      <c r="B76" s="4"/>
      <c r="C76" s="1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2:44" ht="15.75" customHeight="1" x14ac:dyDescent="0.2">
      <c r="B77" s="4"/>
      <c r="C77" s="1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2:44" ht="15.75" customHeight="1" x14ac:dyDescent="0.2">
      <c r="B78" s="4"/>
      <c r="C78" s="1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2:44" ht="15.75" customHeight="1" x14ac:dyDescent="0.2">
      <c r="B79" s="4"/>
      <c r="C79" s="1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2:44" ht="15.75" customHeight="1" x14ac:dyDescent="0.2">
      <c r="B80" s="4"/>
      <c r="C80" s="1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2:44" ht="15.75" customHeight="1" x14ac:dyDescent="0.2">
      <c r="B81" s="4"/>
      <c r="C81" s="1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2:44" ht="15.75" customHeight="1" x14ac:dyDescent="0.2">
      <c r="B82" s="4"/>
      <c r="C82" s="1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2:44" ht="15.75" customHeight="1" x14ac:dyDescent="0.2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2:44" ht="15.75" customHeight="1" x14ac:dyDescent="0.2">
      <c r="B84" s="4"/>
      <c r="C84" s="1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2:44" ht="15.75" customHeight="1" x14ac:dyDescent="0.2">
      <c r="B85" s="4"/>
      <c r="C85" s="1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2:44" ht="15.75" customHeight="1" x14ac:dyDescent="0.2">
      <c r="B86" s="4"/>
      <c r="C86" s="1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2:44" ht="15.75" customHeight="1" x14ac:dyDescent="0.2">
      <c r="B87" s="4"/>
      <c r="C87" s="1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2:44" ht="15.75" customHeight="1" x14ac:dyDescent="0.2">
      <c r="B88" s="4"/>
      <c r="C88" s="1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2:44" ht="15.75" customHeight="1" x14ac:dyDescent="0.2">
      <c r="B89" s="4"/>
      <c r="C89" s="1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2:44" ht="15.75" customHeight="1" x14ac:dyDescent="0.2">
      <c r="B90" s="4"/>
      <c r="C90" s="1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2:44" ht="15.75" customHeight="1" x14ac:dyDescent="0.2">
      <c r="B91" s="4"/>
      <c r="C91" s="1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2:44" ht="15.75" customHeight="1" x14ac:dyDescent="0.2">
      <c r="B92" s="4"/>
      <c r="C92" s="1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2:44" ht="15.75" customHeight="1" x14ac:dyDescent="0.2">
      <c r="B93" s="4"/>
      <c r="C93" s="1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2:44" ht="15.75" customHeight="1" x14ac:dyDescent="0.2">
      <c r="B94" s="4"/>
      <c r="C94" s="1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2:44" ht="15.75" customHeight="1" x14ac:dyDescent="0.2">
      <c r="B95" s="4"/>
      <c r="C95" s="1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2:44" ht="15.75" customHeight="1" x14ac:dyDescent="0.2">
      <c r="B96" s="4"/>
      <c r="C96" s="1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2:44" ht="15.75" customHeight="1" x14ac:dyDescent="0.2">
      <c r="B97" s="4"/>
      <c r="C97" s="1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2:44" ht="15.75" customHeight="1" x14ac:dyDescent="0.2">
      <c r="B98" s="4"/>
      <c r="C98" s="1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2:44" ht="15.75" customHeight="1" x14ac:dyDescent="0.2">
      <c r="B99" s="4"/>
      <c r="C99" s="1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2:44" ht="15.75" customHeight="1" x14ac:dyDescent="0.2">
      <c r="B100" s="4"/>
      <c r="C100" s="1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2:44" ht="15.75" customHeight="1" x14ac:dyDescent="0.2">
      <c r="B101" s="4"/>
      <c r="C101" s="1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2:44" ht="15.75" customHeight="1" x14ac:dyDescent="0.2">
      <c r="B102" s="4"/>
      <c r="C102" s="1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2:44" ht="15.75" customHeight="1" x14ac:dyDescent="0.2">
      <c r="B103" s="4"/>
      <c r="C103" s="1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2:44" ht="15.75" customHeight="1" x14ac:dyDescent="0.2">
      <c r="B104" s="4"/>
      <c r="C104" s="1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2:44" ht="15.75" customHeight="1" x14ac:dyDescent="0.2">
      <c r="B105" s="4"/>
      <c r="C105" s="1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2:44" ht="15.75" customHeight="1" x14ac:dyDescent="0.2">
      <c r="B106" s="4"/>
      <c r="C106" s="1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2:44" ht="15.75" customHeight="1" x14ac:dyDescent="0.2">
      <c r="B107" s="4"/>
      <c r="C107" s="1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2:44" ht="15.75" customHeight="1" x14ac:dyDescent="0.2">
      <c r="B108" s="4"/>
      <c r="C108" s="1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2:44" ht="15.75" customHeight="1" x14ac:dyDescent="0.2">
      <c r="B109" s="4"/>
      <c r="C109" s="1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2:44" ht="15.75" customHeight="1" x14ac:dyDescent="0.2">
      <c r="B110" s="4"/>
      <c r="C110" s="1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2:44" ht="15.75" customHeight="1" x14ac:dyDescent="0.2">
      <c r="B111" s="4"/>
      <c r="C111" s="1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2:44" ht="15.75" customHeight="1" x14ac:dyDescent="0.2">
      <c r="B112" s="4"/>
      <c r="C112" s="1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2:44" ht="15.75" customHeight="1" x14ac:dyDescent="0.2">
      <c r="B113" s="4"/>
      <c r="C113" s="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2:44" ht="15.75" customHeight="1" x14ac:dyDescent="0.2">
      <c r="B114" s="4"/>
      <c r="C114" s="1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2:44" ht="15.75" customHeight="1" x14ac:dyDescent="0.2">
      <c r="B115" s="4"/>
      <c r="C115" s="1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2:44" ht="15.75" customHeight="1" x14ac:dyDescent="0.2">
      <c r="B116" s="4"/>
      <c r="C116" s="1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2:44" ht="15.75" customHeight="1" x14ac:dyDescent="0.2">
      <c r="B117" s="4"/>
      <c r="C117" s="1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2:44" ht="15.75" customHeight="1" x14ac:dyDescent="0.2">
      <c r="B118" s="4"/>
      <c r="C118" s="1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2:44" ht="15.75" customHeight="1" x14ac:dyDescent="0.2">
      <c r="B119" s="4"/>
      <c r="C119" s="1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2:44" ht="15.75" customHeight="1" x14ac:dyDescent="0.2">
      <c r="B120" s="4"/>
      <c r="C120" s="1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2:44" ht="15.75" customHeight="1" x14ac:dyDescent="0.2">
      <c r="B121" s="4"/>
      <c r="C121" s="1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2:44" ht="15.75" customHeight="1" x14ac:dyDescent="0.2">
      <c r="B122" s="4"/>
      <c r="C122" s="1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2:44" ht="15.75" customHeight="1" x14ac:dyDescent="0.2">
      <c r="B123" s="4"/>
      <c r="C123" s="1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2:44" ht="15.75" customHeight="1" x14ac:dyDescent="0.2">
      <c r="B124" s="4"/>
      <c r="C124" s="1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2:44" ht="15.75" customHeight="1" x14ac:dyDescent="0.2">
      <c r="B125" s="4"/>
      <c r="C125" s="1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2:44" ht="15.75" customHeight="1" x14ac:dyDescent="0.2">
      <c r="B126" s="4"/>
      <c r="C126" s="1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2:44" ht="15.75" customHeight="1" x14ac:dyDescent="0.2">
      <c r="B127" s="4"/>
      <c r="C127" s="1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2:44" ht="15.75" customHeight="1" x14ac:dyDescent="0.2">
      <c r="B128" s="4"/>
      <c r="C128" s="1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2:44" ht="15.75" customHeight="1" x14ac:dyDescent="0.2">
      <c r="B129" s="4"/>
      <c r="C129" s="1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2:44" ht="15.75" customHeight="1" x14ac:dyDescent="0.2">
      <c r="B130" s="4"/>
      <c r="C130" s="1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2:44" ht="15.75" customHeight="1" x14ac:dyDescent="0.2">
      <c r="B131" s="4"/>
      <c r="C131" s="1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2:44" ht="15.75" customHeight="1" x14ac:dyDescent="0.2">
      <c r="B132" s="4"/>
      <c r="C132" s="1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2:44" ht="15.75" customHeight="1" x14ac:dyDescent="0.2">
      <c r="B133" s="4"/>
      <c r="C133" s="1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2:44" ht="15.75" customHeight="1" x14ac:dyDescent="0.2">
      <c r="B134" s="4"/>
      <c r="C134" s="1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2:44" ht="15.75" customHeight="1" x14ac:dyDescent="0.2">
      <c r="B135" s="4"/>
      <c r="C135" s="1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2:44" ht="15.75" customHeight="1" x14ac:dyDescent="0.2">
      <c r="B136" s="4"/>
      <c r="C136" s="1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2:44" ht="15.75" customHeight="1" x14ac:dyDescent="0.2">
      <c r="B137" s="4"/>
      <c r="C137" s="1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2:44" ht="15.75" customHeight="1" x14ac:dyDescent="0.2">
      <c r="B138" s="4"/>
      <c r="C138" s="1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2:44" ht="15.75" customHeight="1" x14ac:dyDescent="0.2">
      <c r="B139" s="4"/>
      <c r="C139" s="1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2:44" ht="15.75" customHeight="1" x14ac:dyDescent="0.2">
      <c r="B140" s="4"/>
      <c r="C140" s="1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2:44" ht="15.75" customHeight="1" x14ac:dyDescent="0.2">
      <c r="B141" s="4"/>
      <c r="C141" s="1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2:44" ht="15.75" customHeight="1" x14ac:dyDescent="0.2">
      <c r="B142" s="4"/>
      <c r="C142" s="1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2:44" ht="15.75" customHeight="1" x14ac:dyDescent="0.2">
      <c r="B143" s="4"/>
      <c r="C143" s="1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2:44" ht="15.75" customHeight="1" x14ac:dyDescent="0.2">
      <c r="B144" s="4"/>
      <c r="C144" s="1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2:44" ht="15.75" customHeight="1" x14ac:dyDescent="0.2">
      <c r="B145" s="4"/>
      <c r="C145" s="1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2:44" ht="15.75" customHeight="1" x14ac:dyDescent="0.2">
      <c r="B146" s="4"/>
      <c r="C146" s="1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2:44" ht="15.75" customHeight="1" x14ac:dyDescent="0.2">
      <c r="B147" s="4"/>
      <c r="C147" s="1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2:44" ht="15.75" customHeight="1" x14ac:dyDescent="0.2">
      <c r="B148" s="4"/>
      <c r="C148" s="1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2:44" ht="15.75" customHeight="1" x14ac:dyDescent="0.2">
      <c r="B149" s="4"/>
      <c r="C149" s="1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2:44" ht="15.75" customHeight="1" x14ac:dyDescent="0.2">
      <c r="B150" s="4"/>
      <c r="C150" s="1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2:44" ht="15.75" customHeight="1" x14ac:dyDescent="0.2">
      <c r="B151" s="4"/>
      <c r="C151" s="1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2:44" ht="15.75" customHeight="1" x14ac:dyDescent="0.2">
      <c r="B152" s="4"/>
      <c r="C152" s="1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2:44" ht="15.75" customHeight="1" x14ac:dyDescent="0.2">
      <c r="B153" s="4"/>
      <c r="C153" s="1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2:44" ht="15.75" customHeight="1" x14ac:dyDescent="0.2">
      <c r="B154" s="4"/>
      <c r="C154" s="1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2:44" ht="15.75" customHeight="1" x14ac:dyDescent="0.2">
      <c r="B155" s="4"/>
      <c r="C155" s="1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2:44" ht="15.75" customHeight="1" x14ac:dyDescent="0.2">
      <c r="B156" s="4"/>
      <c r="C156" s="1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2:44" ht="15.75" customHeight="1" x14ac:dyDescent="0.2">
      <c r="B157" s="4"/>
      <c r="C157" s="1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2:44" ht="15.75" customHeight="1" x14ac:dyDescent="0.2">
      <c r="B158" s="4"/>
      <c r="C158" s="1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2:44" ht="15.75" customHeight="1" x14ac:dyDescent="0.2">
      <c r="B159" s="4"/>
      <c r="C159" s="1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2:44" ht="15.75" customHeight="1" x14ac:dyDescent="0.2">
      <c r="B160" s="4"/>
      <c r="C160" s="1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2:44" ht="15.75" customHeight="1" x14ac:dyDescent="0.2">
      <c r="B161" s="4"/>
      <c r="C161" s="1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2:44" ht="15.75" customHeight="1" x14ac:dyDescent="0.2">
      <c r="B162" s="4"/>
      <c r="C162" s="1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2:44" ht="15.75" customHeight="1" x14ac:dyDescent="0.2">
      <c r="B163" s="4"/>
      <c r="C163" s="1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2:44" ht="15.75" customHeight="1" x14ac:dyDescent="0.2">
      <c r="B164" s="4"/>
      <c r="C164" s="1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2:44" ht="15.75" customHeight="1" x14ac:dyDescent="0.2">
      <c r="B165" s="4"/>
      <c r="C165" s="1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2:44" ht="15.75" customHeight="1" x14ac:dyDescent="0.2">
      <c r="B166" s="4"/>
      <c r="C166" s="1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2:44" ht="15.75" customHeight="1" x14ac:dyDescent="0.2">
      <c r="B167" s="4"/>
      <c r="C167" s="1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2:44" ht="15.75" customHeight="1" x14ac:dyDescent="0.2">
      <c r="B168" s="4"/>
      <c r="C168" s="1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2:44" ht="15.75" customHeight="1" x14ac:dyDescent="0.2">
      <c r="B169" s="4"/>
      <c r="C169" s="1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2:44" ht="15.75" customHeight="1" x14ac:dyDescent="0.2">
      <c r="B170" s="4"/>
      <c r="C170" s="1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2:44" ht="15.75" customHeight="1" x14ac:dyDescent="0.2">
      <c r="B171" s="4"/>
      <c r="C171" s="13"/>
      <c r="D171" s="4"/>
      <c r="E171" s="4"/>
      <c r="F171" s="4"/>
    </row>
    <row r="172" spans="2:44" ht="15.75" customHeight="1" x14ac:dyDescent="0.2">
      <c r="B172" s="4"/>
      <c r="C172" s="13"/>
      <c r="D172" s="4"/>
      <c r="E172" s="4"/>
      <c r="F172" s="4"/>
    </row>
    <row r="173" spans="2:44" ht="15.75" customHeight="1" x14ac:dyDescent="0.2">
      <c r="B173" s="4"/>
      <c r="C173" s="13"/>
      <c r="D173" s="4"/>
      <c r="E173" s="4"/>
      <c r="F173" s="4"/>
    </row>
    <row r="174" spans="2:44" ht="15.75" customHeight="1" x14ac:dyDescent="0.2">
      <c r="B174" s="4"/>
      <c r="C174" s="13"/>
      <c r="D174" s="4"/>
      <c r="E174" s="4"/>
      <c r="F174" s="4"/>
    </row>
    <row r="175" spans="2:44" ht="15.75" customHeight="1" x14ac:dyDescent="0.2">
      <c r="B175" s="4"/>
      <c r="C175" s="13"/>
    </row>
    <row r="176" spans="2:44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</sheetData>
  <sheetProtection selectLockedCells="1" selectUnlockedCells="1"/>
  <mergeCells count="2">
    <mergeCell ref="A2:F2"/>
    <mergeCell ref="A3:F3"/>
  </mergeCells>
  <pageMargins left="0.39370078740157483" right="0.39370078740157483" top="0.15748031496062992" bottom="0.15748031496062992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SheetLayoutView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P23" sqref="P23"/>
    </sheetView>
  </sheetViews>
  <sheetFormatPr defaultRowHeight="12.75" x14ac:dyDescent="0.2"/>
  <cols>
    <col min="1" max="1" width="36.7109375" customWidth="1"/>
    <col min="2" max="10" width="12.42578125" bestFit="1" customWidth="1"/>
    <col min="11" max="12" width="13.28515625" bestFit="1" customWidth="1"/>
    <col min="13" max="13" width="12.42578125" bestFit="1" customWidth="1"/>
    <col min="14" max="14" width="14.28515625" bestFit="1" customWidth="1"/>
    <col min="15" max="16" width="13.42578125" bestFit="1" customWidth="1"/>
    <col min="17" max="17" width="12.28515625" customWidth="1"/>
  </cols>
  <sheetData>
    <row r="1" spans="1:17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M1" s="15"/>
      <c r="N1" s="33" t="s">
        <v>258</v>
      </c>
    </row>
    <row r="2" spans="1:17" ht="15.75" x14ac:dyDescent="0.2">
      <c r="A2" s="344" t="s">
        <v>386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7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33"/>
    </row>
    <row r="4" spans="1:17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3" t="s">
        <v>371</v>
      </c>
    </row>
    <row r="5" spans="1:17" ht="21.75" customHeight="1" x14ac:dyDescent="0.2">
      <c r="A5" s="128" t="s">
        <v>259</v>
      </c>
      <c r="B5" s="129" t="s">
        <v>464</v>
      </c>
      <c r="C5" s="129" t="s">
        <v>465</v>
      </c>
      <c r="D5" s="129" t="s">
        <v>466</v>
      </c>
      <c r="E5" s="129" t="s">
        <v>467</v>
      </c>
      <c r="F5" s="129" t="s">
        <v>260</v>
      </c>
      <c r="G5" s="129" t="s">
        <v>468</v>
      </c>
      <c r="H5" s="129" t="s">
        <v>469</v>
      </c>
      <c r="I5" s="129" t="s">
        <v>470</v>
      </c>
      <c r="J5" s="129" t="s">
        <v>471</v>
      </c>
      <c r="K5" s="129" t="s">
        <v>472</v>
      </c>
      <c r="L5" s="129" t="s">
        <v>473</v>
      </c>
      <c r="M5" s="129" t="s">
        <v>474</v>
      </c>
      <c r="N5" s="130" t="s">
        <v>204</v>
      </c>
    </row>
    <row r="6" spans="1:17" ht="15.95" customHeight="1" x14ac:dyDescent="0.25">
      <c r="A6" s="131" t="s">
        <v>202</v>
      </c>
      <c r="B6" s="132">
        <v>31342959</v>
      </c>
      <c r="C6" s="132">
        <v>31342959</v>
      </c>
      <c r="D6" s="132">
        <v>31342959</v>
      </c>
      <c r="E6" s="132">
        <v>31342959</v>
      </c>
      <c r="F6" s="132">
        <v>31342959</v>
      </c>
      <c r="G6" s="132">
        <v>31342959</v>
      </c>
      <c r="H6" s="132">
        <v>31342959</v>
      </c>
      <c r="I6" s="132">
        <v>31342959</v>
      </c>
      <c r="J6" s="132">
        <v>31342959</v>
      </c>
      <c r="K6" s="132">
        <v>31342959</v>
      </c>
      <c r="L6" s="132">
        <v>31342959</v>
      </c>
      <c r="M6" s="132">
        <v>31342959</v>
      </c>
      <c r="N6" s="133">
        <f t="shared" ref="N6:N13" si="0">SUM(B6:M6)</f>
        <v>376115508</v>
      </c>
      <c r="O6" s="18"/>
      <c r="P6" s="23"/>
    </row>
    <row r="7" spans="1:17" ht="15.95" customHeight="1" x14ac:dyDescent="0.25">
      <c r="A7" s="131" t="s">
        <v>205</v>
      </c>
      <c r="B7" s="132">
        <v>0</v>
      </c>
      <c r="C7" s="132">
        <v>0</v>
      </c>
      <c r="D7" s="132">
        <v>0</v>
      </c>
      <c r="E7" s="132">
        <v>102059633</v>
      </c>
      <c r="F7" s="132">
        <v>102059633</v>
      </c>
      <c r="G7" s="132">
        <v>102059634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3">
        <f t="shared" si="0"/>
        <v>306178900</v>
      </c>
      <c r="O7" s="18"/>
      <c r="P7" s="23"/>
    </row>
    <row r="8" spans="1:17" ht="15.95" customHeight="1" x14ac:dyDescent="0.25">
      <c r="A8" s="131" t="s">
        <v>179</v>
      </c>
      <c r="B8" s="132">
        <v>3797000</v>
      </c>
      <c r="C8" s="132">
        <v>30000000</v>
      </c>
      <c r="D8" s="132">
        <v>130541000</v>
      </c>
      <c r="E8" s="132">
        <v>30699000</v>
      </c>
      <c r="F8" s="132">
        <v>18190000</v>
      </c>
      <c r="G8" s="132">
        <v>6190000</v>
      </c>
      <c r="H8" s="132">
        <v>35000000</v>
      </c>
      <c r="I8" s="132">
        <v>45000000</v>
      </c>
      <c r="J8" s="132">
        <v>164240000</v>
      </c>
      <c r="K8" s="132">
        <v>20190000</v>
      </c>
      <c r="L8" s="132">
        <v>20000000</v>
      </c>
      <c r="M8" s="132">
        <v>15253000</v>
      </c>
      <c r="N8" s="133">
        <f t="shared" si="0"/>
        <v>519100000</v>
      </c>
      <c r="O8" s="134"/>
      <c r="P8" s="23"/>
    </row>
    <row r="9" spans="1:17" ht="18" customHeight="1" x14ac:dyDescent="0.25">
      <c r="A9" s="131" t="s">
        <v>180</v>
      </c>
      <c r="B9" s="132">
        <v>3444000</v>
      </c>
      <c r="C9" s="132">
        <v>3444000</v>
      </c>
      <c r="D9" s="132">
        <v>3444000</v>
      </c>
      <c r="E9" s="132">
        <v>20110000</v>
      </c>
      <c r="F9" s="132">
        <v>20110000</v>
      </c>
      <c r="G9" s="132">
        <v>20110000</v>
      </c>
      <c r="H9" s="132">
        <v>20635000</v>
      </c>
      <c r="I9" s="132">
        <v>20110000</v>
      </c>
      <c r="J9" s="132">
        <v>20110000</v>
      </c>
      <c r="K9" s="132">
        <v>3444000</v>
      </c>
      <c r="L9" s="132">
        <v>3444000</v>
      </c>
      <c r="M9" s="132">
        <v>3440000</v>
      </c>
      <c r="N9" s="133">
        <f t="shared" si="0"/>
        <v>141845000</v>
      </c>
      <c r="O9" s="18"/>
      <c r="P9" s="23"/>
    </row>
    <row r="10" spans="1:17" ht="15.95" customHeight="1" x14ac:dyDescent="0.25">
      <c r="A10" s="131" t="s">
        <v>182</v>
      </c>
      <c r="B10" s="132"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3">
        <f t="shared" si="0"/>
        <v>0</v>
      </c>
      <c r="O10" s="134"/>
      <c r="P10" s="23"/>
    </row>
    <row r="11" spans="1:17" ht="15.95" customHeight="1" x14ac:dyDescent="0.25">
      <c r="A11" s="131" t="s">
        <v>181</v>
      </c>
      <c r="B11" s="132">
        <v>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3">
        <f t="shared" si="0"/>
        <v>0</v>
      </c>
      <c r="O11" s="134"/>
      <c r="P11" s="23"/>
    </row>
    <row r="12" spans="1:17" ht="15.95" customHeight="1" x14ac:dyDescent="0.25">
      <c r="A12" s="131" t="s">
        <v>207</v>
      </c>
      <c r="B12" s="132">
        <v>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3">
        <f t="shared" si="0"/>
        <v>0</v>
      </c>
      <c r="O12" s="134"/>
      <c r="P12" s="23"/>
    </row>
    <row r="13" spans="1:17" ht="15.95" customHeight="1" x14ac:dyDescent="0.25">
      <c r="A13" s="131" t="s">
        <v>183</v>
      </c>
      <c r="B13" s="132">
        <v>47002765</v>
      </c>
      <c r="C13" s="132">
        <v>47002765</v>
      </c>
      <c r="D13" s="132">
        <v>47002765</v>
      </c>
      <c r="E13" s="132">
        <v>47002765</v>
      </c>
      <c r="F13" s="132">
        <v>47002765</v>
      </c>
      <c r="G13" s="132">
        <v>47002766</v>
      </c>
      <c r="H13" s="132">
        <v>47002766</v>
      </c>
      <c r="I13" s="132">
        <v>47002768</v>
      </c>
      <c r="J13" s="132">
        <v>47002768</v>
      </c>
      <c r="K13" s="132">
        <v>47002768</v>
      </c>
      <c r="L13" s="132">
        <v>47002768</v>
      </c>
      <c r="M13" s="132">
        <v>47002768</v>
      </c>
      <c r="N13" s="133">
        <f t="shared" si="0"/>
        <v>564033197</v>
      </c>
      <c r="O13" s="134"/>
      <c r="P13" s="23"/>
    </row>
    <row r="14" spans="1:17" ht="15.95" customHeight="1" x14ac:dyDescent="0.2">
      <c r="A14" s="135" t="s">
        <v>261</v>
      </c>
      <c r="B14" s="136">
        <f t="shared" ref="B14:N14" si="1">SUM(B6:B13)</f>
        <v>85586724</v>
      </c>
      <c r="C14" s="136">
        <f t="shared" si="1"/>
        <v>111789724</v>
      </c>
      <c r="D14" s="136">
        <f t="shared" si="1"/>
        <v>212330724</v>
      </c>
      <c r="E14" s="136">
        <f t="shared" si="1"/>
        <v>231214357</v>
      </c>
      <c r="F14" s="136">
        <f t="shared" si="1"/>
        <v>218705357</v>
      </c>
      <c r="G14" s="136">
        <f t="shared" si="1"/>
        <v>206705359</v>
      </c>
      <c r="H14" s="136">
        <f t="shared" si="1"/>
        <v>133980725</v>
      </c>
      <c r="I14" s="136">
        <f t="shared" si="1"/>
        <v>143455727</v>
      </c>
      <c r="J14" s="136">
        <f t="shared" si="1"/>
        <v>262695727</v>
      </c>
      <c r="K14" s="136">
        <f t="shared" si="1"/>
        <v>101979727</v>
      </c>
      <c r="L14" s="136">
        <f t="shared" si="1"/>
        <v>101789727</v>
      </c>
      <c r="M14" s="136">
        <f t="shared" si="1"/>
        <v>97038727</v>
      </c>
      <c r="N14" s="133">
        <f t="shared" si="1"/>
        <v>1907272605</v>
      </c>
      <c r="O14" s="137"/>
      <c r="P14" s="23"/>
    </row>
    <row r="15" spans="1:17" ht="15.75" customHeight="1" x14ac:dyDescent="0.25">
      <c r="A15" s="131" t="s">
        <v>190</v>
      </c>
      <c r="B15" s="132">
        <v>42797826</v>
      </c>
      <c r="C15" s="132">
        <v>42797826</v>
      </c>
      <c r="D15" s="132">
        <v>42797826</v>
      </c>
      <c r="E15" s="132">
        <v>42797826</v>
      </c>
      <c r="F15" s="132">
        <v>42797826</v>
      </c>
      <c r="G15" s="132">
        <v>42797826</v>
      </c>
      <c r="H15" s="132">
        <v>42797826</v>
      </c>
      <c r="I15" s="132">
        <v>42797827</v>
      </c>
      <c r="J15" s="132">
        <v>42797827</v>
      </c>
      <c r="K15" s="132">
        <v>42797827</v>
      </c>
      <c r="L15" s="132">
        <v>42797827</v>
      </c>
      <c r="M15" s="132">
        <v>42797827</v>
      </c>
      <c r="N15" s="133">
        <f t="shared" ref="N15:N24" si="2">SUM(B15:M15)</f>
        <v>513573917</v>
      </c>
      <c r="O15" s="18"/>
      <c r="P15" s="23"/>
      <c r="Q15" s="23"/>
    </row>
    <row r="16" spans="1:17" ht="27.75" customHeight="1" x14ac:dyDescent="0.25">
      <c r="A16" s="138" t="s">
        <v>223</v>
      </c>
      <c r="B16" s="132">
        <v>7923061</v>
      </c>
      <c r="C16" s="132">
        <v>7923061</v>
      </c>
      <c r="D16" s="132">
        <v>7923061</v>
      </c>
      <c r="E16" s="132">
        <v>7923061</v>
      </c>
      <c r="F16" s="132">
        <v>7923061</v>
      </c>
      <c r="G16" s="132">
        <v>7923061</v>
      </c>
      <c r="H16" s="132">
        <v>7923061</v>
      </c>
      <c r="I16" s="132">
        <v>7923061</v>
      </c>
      <c r="J16" s="132">
        <v>7923061</v>
      </c>
      <c r="K16" s="132">
        <v>7923061</v>
      </c>
      <c r="L16" s="132">
        <v>7923061</v>
      </c>
      <c r="M16" s="132">
        <v>7923061</v>
      </c>
      <c r="N16" s="133">
        <f t="shared" si="2"/>
        <v>95076732</v>
      </c>
      <c r="O16" s="134"/>
      <c r="P16" s="23"/>
      <c r="Q16" s="23"/>
    </row>
    <row r="17" spans="1:17" ht="15.95" customHeight="1" x14ac:dyDescent="0.25">
      <c r="A17" s="138" t="s">
        <v>192</v>
      </c>
      <c r="B17" s="132">
        <v>39510239</v>
      </c>
      <c r="C17" s="132">
        <v>39510239</v>
      </c>
      <c r="D17" s="132">
        <v>39510239</v>
      </c>
      <c r="E17" s="132">
        <v>39510239</v>
      </c>
      <c r="F17" s="132">
        <v>39510239</v>
      </c>
      <c r="G17" s="132">
        <v>39510239</v>
      </c>
      <c r="H17" s="132">
        <v>39510240</v>
      </c>
      <c r="I17" s="132">
        <v>39510240</v>
      </c>
      <c r="J17" s="132">
        <v>39510240</v>
      </c>
      <c r="K17" s="132">
        <v>39510240</v>
      </c>
      <c r="L17" s="132">
        <v>39510240</v>
      </c>
      <c r="M17" s="132">
        <v>39510240</v>
      </c>
      <c r="N17" s="133">
        <f t="shared" si="2"/>
        <v>474122874</v>
      </c>
      <c r="O17" s="134"/>
      <c r="P17" s="23"/>
      <c r="Q17" s="23"/>
    </row>
    <row r="18" spans="1:17" ht="15.75" customHeight="1" x14ac:dyDescent="0.25">
      <c r="A18" s="138" t="s">
        <v>193</v>
      </c>
      <c r="B18" s="132">
        <v>400000</v>
      </c>
      <c r="C18" s="132">
        <v>665000</v>
      </c>
      <c r="D18" s="132">
        <v>400000</v>
      </c>
      <c r="E18" s="132">
        <v>395000</v>
      </c>
      <c r="F18" s="132">
        <v>690000</v>
      </c>
      <c r="G18" s="132">
        <v>395000</v>
      </c>
      <c r="H18" s="132">
        <v>395000</v>
      </c>
      <c r="I18" s="132">
        <v>395000</v>
      </c>
      <c r="J18" s="132">
        <v>1100000</v>
      </c>
      <c r="K18" s="132">
        <v>395000</v>
      </c>
      <c r="L18" s="132">
        <v>2000000</v>
      </c>
      <c r="M18" s="132">
        <v>400000</v>
      </c>
      <c r="N18" s="133">
        <f t="shared" si="2"/>
        <v>7630000</v>
      </c>
      <c r="O18" s="18"/>
      <c r="P18" s="23"/>
    </row>
    <row r="19" spans="1:17" ht="15.75" customHeight="1" x14ac:dyDescent="0.25">
      <c r="A19" s="138" t="s">
        <v>194</v>
      </c>
      <c r="B19" s="132">
        <v>300000</v>
      </c>
      <c r="C19" s="132">
        <v>900000</v>
      </c>
      <c r="D19" s="132">
        <v>600000</v>
      </c>
      <c r="E19" s="132">
        <v>9821650</v>
      </c>
      <c r="F19" s="132">
        <v>3250000</v>
      </c>
      <c r="G19" s="132">
        <v>2800000</v>
      </c>
      <c r="H19" s="132">
        <v>6050000</v>
      </c>
      <c r="I19" s="132">
        <v>6550000</v>
      </c>
      <c r="J19" s="132">
        <v>6750000</v>
      </c>
      <c r="K19" s="132">
        <v>5950000</v>
      </c>
      <c r="L19" s="132">
        <v>4570000</v>
      </c>
      <c r="M19" s="132">
        <v>1301701</v>
      </c>
      <c r="N19" s="133">
        <f t="shared" si="2"/>
        <v>48843351</v>
      </c>
      <c r="O19" s="18"/>
      <c r="P19" s="23"/>
    </row>
    <row r="20" spans="1:17" ht="15.75" customHeight="1" x14ac:dyDescent="0.25">
      <c r="A20" s="131" t="s">
        <v>195</v>
      </c>
      <c r="B20" s="132">
        <v>0</v>
      </c>
      <c r="C20" s="132">
        <v>75106000</v>
      </c>
      <c r="D20" s="132">
        <v>80312000</v>
      </c>
      <c r="E20" s="132">
        <v>90936000</v>
      </c>
      <c r="F20" s="132">
        <v>85651000</v>
      </c>
      <c r="G20" s="132">
        <v>33938138</v>
      </c>
      <c r="H20" s="132">
        <v>39748238</v>
      </c>
      <c r="I20" s="132">
        <v>116443000</v>
      </c>
      <c r="J20" s="132">
        <v>106575000</v>
      </c>
      <c r="K20" s="132">
        <v>108074216</v>
      </c>
      <c r="L20" s="132">
        <v>2524800</v>
      </c>
      <c r="M20" s="132">
        <v>0</v>
      </c>
      <c r="N20" s="259">
        <f t="shared" si="2"/>
        <v>739308392</v>
      </c>
      <c r="O20" s="18"/>
      <c r="P20" s="23"/>
    </row>
    <row r="21" spans="1:17" ht="15.75" customHeight="1" x14ac:dyDescent="0.25">
      <c r="A21" s="131" t="s">
        <v>196</v>
      </c>
      <c r="B21" s="132">
        <v>0</v>
      </c>
      <c r="C21" s="132">
        <v>0</v>
      </c>
      <c r="D21" s="132">
        <v>0</v>
      </c>
      <c r="E21" s="132">
        <v>0</v>
      </c>
      <c r="F21" s="132">
        <v>2100000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3">
        <f t="shared" si="2"/>
        <v>2100000</v>
      </c>
      <c r="O21" s="18"/>
      <c r="P21" s="23"/>
    </row>
    <row r="22" spans="1:17" ht="15.75" customHeight="1" x14ac:dyDescent="0.25">
      <c r="A22" s="131" t="s">
        <v>197</v>
      </c>
      <c r="B22" s="132">
        <v>0</v>
      </c>
      <c r="C22" s="132">
        <v>0</v>
      </c>
      <c r="D22" s="132">
        <v>0</v>
      </c>
      <c r="E22" s="132">
        <v>0</v>
      </c>
      <c r="F22" s="132">
        <v>2997179</v>
      </c>
      <c r="G22" s="132">
        <v>2997179</v>
      </c>
      <c r="H22" s="132">
        <v>2997182</v>
      </c>
      <c r="I22" s="132">
        <v>2997182</v>
      </c>
      <c r="J22" s="132">
        <v>0</v>
      </c>
      <c r="K22" s="132">
        <v>0</v>
      </c>
      <c r="L22" s="132">
        <v>0</v>
      </c>
      <c r="M22" s="132">
        <v>0</v>
      </c>
      <c r="N22" s="133">
        <f t="shared" si="2"/>
        <v>11988722</v>
      </c>
      <c r="O22" s="18"/>
      <c r="P22" s="23"/>
    </row>
    <row r="23" spans="1:17" ht="15.75" customHeight="1" x14ac:dyDescent="0.25">
      <c r="A23" s="138" t="s">
        <v>198</v>
      </c>
      <c r="B23" s="132">
        <v>14628617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3">
        <f t="shared" si="2"/>
        <v>14628617</v>
      </c>
      <c r="O23" s="18"/>
      <c r="P23" s="23"/>
    </row>
    <row r="24" spans="1:17" ht="15.95" customHeight="1" x14ac:dyDescent="0.2">
      <c r="A24" s="135" t="s">
        <v>262</v>
      </c>
      <c r="B24" s="136">
        <f t="shared" ref="B24:M24" si="3">SUM(B15:B23)</f>
        <v>105559743</v>
      </c>
      <c r="C24" s="136">
        <f t="shared" si="3"/>
        <v>166902126</v>
      </c>
      <c r="D24" s="136">
        <f t="shared" si="3"/>
        <v>171543126</v>
      </c>
      <c r="E24" s="136">
        <f t="shared" si="3"/>
        <v>191383776</v>
      </c>
      <c r="F24" s="136">
        <f t="shared" si="3"/>
        <v>184919305</v>
      </c>
      <c r="G24" s="136">
        <f t="shared" si="3"/>
        <v>130361443</v>
      </c>
      <c r="H24" s="136">
        <f t="shared" si="3"/>
        <v>139421547</v>
      </c>
      <c r="I24" s="136">
        <f t="shared" si="3"/>
        <v>216616310</v>
      </c>
      <c r="J24" s="136">
        <f t="shared" si="3"/>
        <v>204656128</v>
      </c>
      <c r="K24" s="136">
        <f t="shared" si="3"/>
        <v>204650344</v>
      </c>
      <c r="L24" s="136">
        <f t="shared" si="3"/>
        <v>99325928</v>
      </c>
      <c r="M24" s="136">
        <f t="shared" si="3"/>
        <v>91932829</v>
      </c>
      <c r="N24" s="133">
        <f t="shared" si="2"/>
        <v>1907272605</v>
      </c>
      <c r="O24" s="23"/>
      <c r="P24" s="23"/>
    </row>
    <row r="25" spans="1:17" ht="15.95" customHeight="1" x14ac:dyDescent="0.2">
      <c r="A25" s="139" t="s">
        <v>263</v>
      </c>
      <c r="B25" s="136">
        <f t="shared" ref="B25:N25" si="4">SUM(B14-B24)</f>
        <v>-19973019</v>
      </c>
      <c r="C25" s="136">
        <f t="shared" si="4"/>
        <v>-55112402</v>
      </c>
      <c r="D25" s="136">
        <f t="shared" si="4"/>
        <v>40787598</v>
      </c>
      <c r="E25" s="136">
        <f t="shared" si="4"/>
        <v>39830581</v>
      </c>
      <c r="F25" s="136">
        <f t="shared" si="4"/>
        <v>33786052</v>
      </c>
      <c r="G25" s="136">
        <f t="shared" si="4"/>
        <v>76343916</v>
      </c>
      <c r="H25" s="136">
        <f t="shared" si="4"/>
        <v>-5440822</v>
      </c>
      <c r="I25" s="136">
        <f t="shared" si="4"/>
        <v>-73160583</v>
      </c>
      <c r="J25" s="136">
        <f t="shared" si="4"/>
        <v>58039599</v>
      </c>
      <c r="K25" s="136">
        <f t="shared" si="4"/>
        <v>-102670617</v>
      </c>
      <c r="L25" s="136">
        <f t="shared" si="4"/>
        <v>2463799</v>
      </c>
      <c r="M25" s="136">
        <f t="shared" si="4"/>
        <v>5105898</v>
      </c>
      <c r="N25" s="133">
        <f t="shared" si="4"/>
        <v>0</v>
      </c>
      <c r="O25" s="23"/>
    </row>
    <row r="26" spans="1:17" ht="15.95" customHeight="1" x14ac:dyDescent="0.2">
      <c r="A26" s="140" t="s">
        <v>264</v>
      </c>
      <c r="B26" s="141">
        <f>SUM(B25)</f>
        <v>-19973019</v>
      </c>
      <c r="C26" s="141">
        <f t="shared" ref="C26:M26" si="5">B26+C14-C24</f>
        <v>-75085421</v>
      </c>
      <c r="D26" s="141">
        <f t="shared" si="5"/>
        <v>-34297823</v>
      </c>
      <c r="E26" s="141">
        <f t="shared" si="5"/>
        <v>5532758</v>
      </c>
      <c r="F26" s="141">
        <f t="shared" si="5"/>
        <v>39318810</v>
      </c>
      <c r="G26" s="141">
        <f t="shared" si="5"/>
        <v>115662726</v>
      </c>
      <c r="H26" s="141">
        <f t="shared" si="5"/>
        <v>110221904</v>
      </c>
      <c r="I26" s="141">
        <f t="shared" si="5"/>
        <v>37061321</v>
      </c>
      <c r="J26" s="141">
        <f t="shared" si="5"/>
        <v>95100920</v>
      </c>
      <c r="K26" s="141">
        <f t="shared" si="5"/>
        <v>-7569697</v>
      </c>
      <c r="L26" s="141">
        <f t="shared" si="5"/>
        <v>-5105898</v>
      </c>
      <c r="M26" s="141">
        <f t="shared" si="5"/>
        <v>0</v>
      </c>
      <c r="N26" s="142">
        <f>SUM(N25)</f>
        <v>0</v>
      </c>
    </row>
    <row r="27" spans="1:17" ht="18" customHeight="1" x14ac:dyDescent="0.2">
      <c r="A27" s="30"/>
      <c r="B27" s="30"/>
      <c r="C27" s="30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5"/>
      <c r="O27" s="27"/>
    </row>
    <row r="28" spans="1:17" ht="18" customHeight="1" x14ac:dyDescent="0.2">
      <c r="A28" s="30"/>
      <c r="B28" s="143"/>
      <c r="C28" s="143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5"/>
      <c r="O28" s="27"/>
    </row>
    <row r="29" spans="1:17" ht="15.95" customHeight="1" x14ac:dyDescent="0.2">
      <c r="A29" s="30"/>
      <c r="B29" s="30"/>
      <c r="C29" s="30"/>
      <c r="D29" s="194"/>
      <c r="E29" s="194"/>
      <c r="F29" s="194"/>
      <c r="G29" s="196"/>
      <c r="H29" s="194"/>
      <c r="I29" s="194"/>
      <c r="J29" s="194"/>
      <c r="K29" s="194"/>
      <c r="L29" s="194"/>
      <c r="M29" s="194"/>
      <c r="N29" s="195"/>
      <c r="O29" s="27"/>
    </row>
    <row r="30" spans="1:17" ht="15.95" customHeight="1" x14ac:dyDescent="0.2">
      <c r="A30" s="30"/>
      <c r="B30" s="30"/>
      <c r="C30" s="30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5"/>
      <c r="O30" s="27"/>
    </row>
    <row r="31" spans="1:17" ht="15.95" customHeight="1" x14ac:dyDescent="0.2">
      <c r="A31" s="30"/>
      <c r="B31" s="30"/>
      <c r="C31" s="30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5"/>
      <c r="O31" s="27"/>
    </row>
    <row r="32" spans="1:17" ht="15.95" customHeight="1" x14ac:dyDescent="0.2">
      <c r="A32" s="30"/>
      <c r="B32" s="30"/>
      <c r="C32" s="30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5"/>
      <c r="O32" s="27"/>
    </row>
    <row r="33" spans="1:15" ht="15.95" customHeight="1" x14ac:dyDescent="0.2">
      <c r="A33" s="30"/>
      <c r="B33" s="30"/>
      <c r="C33" s="30"/>
      <c r="D33" s="194"/>
      <c r="E33" s="194"/>
      <c r="F33" s="194"/>
      <c r="G33" s="194"/>
      <c r="H33" s="27"/>
      <c r="I33" s="27"/>
      <c r="J33" s="27"/>
      <c r="K33" s="27"/>
      <c r="L33" s="27"/>
      <c r="M33" s="194"/>
      <c r="N33" s="195"/>
      <c r="O33" s="27"/>
    </row>
    <row r="34" spans="1:15" ht="15" customHeight="1" x14ac:dyDescent="0.2">
      <c r="A34" s="30"/>
      <c r="B34" s="30"/>
      <c r="C34" s="30"/>
      <c r="D34" s="194"/>
      <c r="E34" s="194"/>
      <c r="F34" s="194"/>
      <c r="G34" s="194"/>
      <c r="H34" s="27"/>
      <c r="I34" s="27"/>
      <c r="J34" s="27"/>
      <c r="K34" s="27"/>
      <c r="L34" s="27"/>
      <c r="M34" s="194"/>
      <c r="N34" s="195"/>
      <c r="O34" s="27"/>
    </row>
    <row r="35" spans="1:15" ht="14.1" customHeight="1" x14ac:dyDescent="0.2">
      <c r="A35" s="30"/>
      <c r="B35" s="30"/>
      <c r="C35" s="30"/>
      <c r="D35" s="194"/>
      <c r="E35" s="194"/>
      <c r="F35" s="194"/>
      <c r="G35" s="194"/>
      <c r="H35" s="27"/>
      <c r="I35" s="27"/>
      <c r="J35" s="27"/>
      <c r="K35" s="27"/>
      <c r="L35" s="27"/>
      <c r="M35" s="194"/>
      <c r="N35" s="195"/>
      <c r="O35" s="27"/>
    </row>
    <row r="36" spans="1:15" ht="14.1" customHeight="1" x14ac:dyDescent="0.2">
      <c r="A36" s="30"/>
      <c r="B36" s="30"/>
      <c r="C36" s="30"/>
      <c r="D36" s="194"/>
      <c r="E36" s="194"/>
      <c r="F36" s="194"/>
      <c r="G36" s="194"/>
      <c r="H36" s="27"/>
      <c r="I36" s="27"/>
      <c r="J36" s="27"/>
      <c r="K36" s="27"/>
      <c r="L36" s="27"/>
      <c r="M36" s="194"/>
      <c r="N36" s="195"/>
      <c r="O36" s="27"/>
    </row>
    <row r="37" spans="1:15" ht="14.1" customHeight="1" x14ac:dyDescent="0.2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195"/>
      <c r="O37" s="27"/>
    </row>
    <row r="38" spans="1:15" ht="14.1" customHeight="1" x14ac:dyDescent="0.2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195"/>
      <c r="O38" s="27"/>
    </row>
    <row r="39" spans="1:15" x14ac:dyDescent="0.2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195"/>
      <c r="O39" s="27"/>
    </row>
    <row r="40" spans="1:15" x14ac:dyDescent="0.2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95"/>
      <c r="O40" s="27"/>
    </row>
    <row r="41" spans="1:15" x14ac:dyDescent="0.2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95"/>
      <c r="O41" s="27"/>
    </row>
    <row r="42" spans="1:15" x14ac:dyDescent="0.2"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195"/>
      <c r="O42" s="27"/>
    </row>
    <row r="43" spans="1:15" x14ac:dyDescent="0.2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195"/>
      <c r="O43" s="27"/>
    </row>
    <row r="44" spans="1:15" x14ac:dyDescent="0.2"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195"/>
      <c r="O44" s="27"/>
    </row>
    <row r="45" spans="1:15" x14ac:dyDescent="0.2"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195"/>
      <c r="O45" s="27"/>
    </row>
    <row r="46" spans="1:15" x14ac:dyDescent="0.2"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195"/>
      <c r="O46" s="27"/>
    </row>
    <row r="47" spans="1:15" x14ac:dyDescent="0.2"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195"/>
      <c r="O47" s="27"/>
    </row>
    <row r="48" spans="1:15" x14ac:dyDescent="0.2"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195"/>
      <c r="O48" s="27"/>
    </row>
    <row r="49" spans="4:15" x14ac:dyDescent="0.2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195"/>
      <c r="O49" s="27"/>
    </row>
    <row r="50" spans="4:15" x14ac:dyDescent="0.2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195"/>
      <c r="O50" s="27"/>
    </row>
    <row r="51" spans="4:15" x14ac:dyDescent="0.2"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195"/>
      <c r="O51" s="27"/>
    </row>
    <row r="52" spans="4:15" x14ac:dyDescent="0.2"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195"/>
      <c r="O52" s="27"/>
    </row>
    <row r="53" spans="4:15" x14ac:dyDescent="0.2"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195"/>
      <c r="O53" s="27"/>
    </row>
    <row r="54" spans="4:15" x14ac:dyDescent="0.2"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195"/>
      <c r="O54" s="27"/>
    </row>
    <row r="55" spans="4:15" x14ac:dyDescent="0.2"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195"/>
      <c r="O55" s="27"/>
    </row>
    <row r="56" spans="4:15" x14ac:dyDescent="0.2"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195"/>
      <c r="O56" s="27"/>
    </row>
    <row r="57" spans="4:15" x14ac:dyDescent="0.2"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195"/>
      <c r="O57" s="27"/>
    </row>
    <row r="58" spans="4:15" x14ac:dyDescent="0.2"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195"/>
      <c r="O58" s="27"/>
    </row>
    <row r="59" spans="4:15" x14ac:dyDescent="0.2"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95"/>
      <c r="O59" s="27"/>
    </row>
    <row r="60" spans="4:15" x14ac:dyDescent="0.2"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195"/>
      <c r="O60" s="27"/>
    </row>
    <row r="61" spans="4:15" x14ac:dyDescent="0.2"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195"/>
      <c r="O61" s="27"/>
    </row>
    <row r="62" spans="4:15" x14ac:dyDescent="0.2"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195"/>
      <c r="O62" s="27"/>
    </row>
    <row r="63" spans="4:15" x14ac:dyDescent="0.2"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195"/>
      <c r="O63" s="27"/>
    </row>
    <row r="64" spans="4:15" x14ac:dyDescent="0.2"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195"/>
      <c r="O64" s="27"/>
    </row>
    <row r="65" spans="4:15" x14ac:dyDescent="0.2"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195"/>
      <c r="O65" s="27"/>
    </row>
    <row r="66" spans="4:15" x14ac:dyDescent="0.2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195"/>
      <c r="O66" s="27"/>
    </row>
    <row r="67" spans="4:15" x14ac:dyDescent="0.2"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195"/>
      <c r="O67" s="27"/>
    </row>
    <row r="68" spans="4:15" x14ac:dyDescent="0.2"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195"/>
      <c r="O68" s="27"/>
    </row>
    <row r="69" spans="4:15" x14ac:dyDescent="0.2"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195"/>
      <c r="O69" s="27"/>
    </row>
    <row r="70" spans="4:15" x14ac:dyDescent="0.2">
      <c r="D70" s="27"/>
      <c r="E70" s="27"/>
      <c r="F70" s="27"/>
      <c r="G70" s="27"/>
      <c r="H70" s="197"/>
      <c r="I70" s="197"/>
      <c r="J70" s="197"/>
      <c r="K70" s="197"/>
      <c r="L70" s="197"/>
      <c r="M70" s="27"/>
      <c r="N70" s="195"/>
      <c r="O70" s="27"/>
    </row>
    <row r="71" spans="4:15" x14ac:dyDescent="0.2"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195"/>
      <c r="O71" s="27"/>
    </row>
    <row r="72" spans="4:15" x14ac:dyDescent="0.2"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195"/>
      <c r="O72" s="27"/>
    </row>
    <row r="73" spans="4:15" x14ac:dyDescent="0.2"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195"/>
      <c r="O73" s="27"/>
    </row>
    <row r="74" spans="4:15" x14ac:dyDescent="0.2">
      <c r="D74" s="197"/>
      <c r="E74" s="197"/>
      <c r="F74" s="197"/>
      <c r="G74" s="197"/>
      <c r="H74" s="27"/>
      <c r="I74" s="27"/>
      <c r="J74" s="27"/>
      <c r="K74" s="27"/>
      <c r="L74" s="27"/>
      <c r="M74" s="197"/>
      <c r="N74" s="197"/>
      <c r="O74" s="27"/>
    </row>
    <row r="75" spans="4:15" x14ac:dyDescent="0.2"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195"/>
      <c r="O75" s="27"/>
    </row>
    <row r="76" spans="4:15" x14ac:dyDescent="0.2"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195"/>
      <c r="O76" s="27"/>
    </row>
    <row r="77" spans="4:15" x14ac:dyDescent="0.2">
      <c r="D77" s="27"/>
      <c r="E77" s="27"/>
      <c r="F77" s="27"/>
      <c r="G77" s="27"/>
      <c r="H77" s="197"/>
      <c r="I77" s="197"/>
      <c r="J77" s="197"/>
      <c r="K77" s="197"/>
      <c r="L77" s="197"/>
      <c r="M77" s="27"/>
      <c r="N77" s="195"/>
      <c r="O77" s="27"/>
    </row>
    <row r="78" spans="4:15" x14ac:dyDescent="0.2"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195"/>
      <c r="O78" s="27"/>
    </row>
    <row r="79" spans="4:15" x14ac:dyDescent="0.2"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195"/>
      <c r="O79" s="27"/>
    </row>
    <row r="80" spans="4:15" x14ac:dyDescent="0.2"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195"/>
      <c r="O80" s="27"/>
    </row>
    <row r="81" spans="4:15" x14ac:dyDescent="0.2">
      <c r="D81" s="27"/>
      <c r="E81" s="27"/>
      <c r="F81" s="197"/>
      <c r="G81" s="197"/>
      <c r="H81" s="27"/>
      <c r="I81" s="27"/>
      <c r="J81" s="27"/>
      <c r="K81" s="27"/>
      <c r="L81" s="27"/>
      <c r="M81" s="197"/>
      <c r="N81" s="195"/>
      <c r="O81" s="27"/>
    </row>
    <row r="82" spans="4:15" x14ac:dyDescent="0.2"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4:15" x14ac:dyDescent="0.2"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195"/>
      <c r="O83" s="27"/>
    </row>
    <row r="84" spans="4:15" x14ac:dyDescent="0.2">
      <c r="D84" s="27"/>
      <c r="E84" s="27"/>
      <c r="F84" s="27"/>
      <c r="G84" s="27"/>
      <c r="M84" s="27"/>
      <c r="N84" s="195"/>
      <c r="O84" s="27"/>
    </row>
    <row r="85" spans="4:15" x14ac:dyDescent="0.2">
      <c r="D85" s="27"/>
      <c r="E85" s="27"/>
      <c r="F85" s="27"/>
      <c r="G85" s="27"/>
      <c r="M85" s="27"/>
      <c r="N85" s="195"/>
      <c r="O85" s="27"/>
    </row>
    <row r="86" spans="4:15" x14ac:dyDescent="0.2">
      <c r="D86" s="27"/>
      <c r="E86" s="27"/>
      <c r="F86" s="27"/>
      <c r="G86" s="27"/>
      <c r="M86" s="27"/>
      <c r="N86" s="195"/>
      <c r="O86" s="27"/>
    </row>
    <row r="87" spans="4:15" x14ac:dyDescent="0.2">
      <c r="D87" s="27"/>
      <c r="E87" s="27"/>
      <c r="F87" s="27"/>
      <c r="G87" s="27"/>
      <c r="M87" s="27"/>
      <c r="N87" s="195"/>
      <c r="O87" s="27"/>
    </row>
  </sheetData>
  <sheetProtection selectLockedCells="1" selectUnlockedCells="1"/>
  <mergeCells count="1">
    <mergeCell ref="A2:N2"/>
  </mergeCells>
  <pageMargins left="0.39370078740157483" right="0.39370078740157483" top="0.47244094488188981" bottom="0.47244094488188981" header="0.78740157480314965" footer="0.78740157480314965"/>
  <pageSetup paperSize="9" scale="7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SheetLayoutView="100" workbookViewId="0">
      <selection activeCell="I21" sqref="I21"/>
    </sheetView>
  </sheetViews>
  <sheetFormatPr defaultColWidth="11.5703125" defaultRowHeight="12.75" x14ac:dyDescent="0.2"/>
  <cols>
    <col min="1" max="1" width="5.28515625" customWidth="1"/>
    <col min="2" max="2" width="61.7109375" customWidth="1"/>
    <col min="3" max="6" width="12.42578125" bestFit="1" customWidth="1"/>
    <col min="7" max="254" width="9.140625" customWidth="1"/>
  </cols>
  <sheetData>
    <row r="1" spans="1:7" x14ac:dyDescent="0.2">
      <c r="F1" s="33" t="s">
        <v>265</v>
      </c>
    </row>
    <row r="3" spans="1:7" x14ac:dyDescent="0.2">
      <c r="A3" s="367" t="s">
        <v>387</v>
      </c>
      <c r="B3" s="367"/>
      <c r="C3" s="367"/>
      <c r="D3" s="367"/>
      <c r="E3" s="367"/>
      <c r="F3" s="367"/>
      <c r="G3" s="144"/>
    </row>
    <row r="4" spans="1:7" ht="27.6" customHeight="1" x14ac:dyDescent="0.2">
      <c r="A4" s="368" t="s">
        <v>266</v>
      </c>
      <c r="B4" s="368"/>
      <c r="C4" s="368"/>
      <c r="D4" s="368"/>
      <c r="E4" s="368"/>
      <c r="F4" s="368"/>
      <c r="G4" s="145"/>
    </row>
    <row r="6" spans="1:7" x14ac:dyDescent="0.2">
      <c r="F6" s="33" t="s">
        <v>371</v>
      </c>
    </row>
    <row r="7" spans="1:7" ht="42.75" x14ac:dyDescent="0.2">
      <c r="A7" s="146" t="s">
        <v>267</v>
      </c>
      <c r="B7" s="192" t="s">
        <v>259</v>
      </c>
      <c r="C7" s="192">
        <v>2020</v>
      </c>
      <c r="D7" s="192">
        <v>2021</v>
      </c>
      <c r="E7" s="192">
        <v>2022</v>
      </c>
      <c r="F7" s="192">
        <v>2023</v>
      </c>
    </row>
    <row r="8" spans="1:7" ht="15" x14ac:dyDescent="0.25">
      <c r="A8" s="147" t="s">
        <v>268</v>
      </c>
      <c r="B8" s="147" t="s">
        <v>269</v>
      </c>
      <c r="C8" s="148">
        <v>505000000</v>
      </c>
      <c r="D8" s="148">
        <v>505000000</v>
      </c>
      <c r="E8" s="148">
        <v>505000000</v>
      </c>
      <c r="F8" s="148">
        <v>505000000</v>
      </c>
    </row>
    <row r="9" spans="1:7" ht="15" x14ac:dyDescent="0.25">
      <c r="A9" s="147" t="s">
        <v>270</v>
      </c>
      <c r="B9" s="149" t="s">
        <v>271</v>
      </c>
      <c r="C9" s="148"/>
      <c r="D9" s="148"/>
      <c r="E9" s="148"/>
      <c r="F9" s="148"/>
    </row>
    <row r="10" spans="1:7" ht="15" x14ac:dyDescent="0.25">
      <c r="A10" s="147" t="s">
        <v>272</v>
      </c>
      <c r="B10" s="147" t="s">
        <v>273</v>
      </c>
      <c r="C10" s="148">
        <v>2900000</v>
      </c>
      <c r="D10" s="148">
        <v>2900000</v>
      </c>
      <c r="E10" s="148">
        <v>2900000</v>
      </c>
      <c r="F10" s="148">
        <v>2900000</v>
      </c>
    </row>
    <row r="11" spans="1:7" ht="15.75" customHeight="1" x14ac:dyDescent="0.25">
      <c r="A11" s="147" t="s">
        <v>274</v>
      </c>
      <c r="B11" s="149" t="s">
        <v>275</v>
      </c>
      <c r="C11" s="150">
        <v>0</v>
      </c>
      <c r="D11" s="148">
        <v>0</v>
      </c>
      <c r="E11" s="148">
        <v>0</v>
      </c>
      <c r="F11" s="148">
        <v>0</v>
      </c>
    </row>
    <row r="12" spans="1:7" ht="15" x14ac:dyDescent="0.25">
      <c r="A12" s="147" t="s">
        <v>276</v>
      </c>
      <c r="B12" s="147" t="s">
        <v>277</v>
      </c>
      <c r="C12" s="148"/>
      <c r="D12" s="148"/>
      <c r="E12" s="148"/>
      <c r="F12" s="148"/>
    </row>
    <row r="13" spans="1:7" ht="15.75" customHeight="1" x14ac:dyDescent="0.25">
      <c r="A13" s="147" t="s">
        <v>278</v>
      </c>
      <c r="B13" s="147" t="s">
        <v>279</v>
      </c>
      <c r="C13" s="148"/>
      <c r="D13" s="148"/>
      <c r="E13" s="148"/>
      <c r="F13" s="148"/>
    </row>
    <row r="14" spans="1:7" ht="15" x14ac:dyDescent="0.25">
      <c r="A14" s="147" t="s">
        <v>280</v>
      </c>
      <c r="B14" s="147" t="s">
        <v>281</v>
      </c>
      <c r="C14" s="148"/>
      <c r="D14" s="148"/>
      <c r="E14" s="148"/>
      <c r="F14" s="148"/>
    </row>
    <row r="15" spans="1:7" ht="15" x14ac:dyDescent="0.25">
      <c r="A15" s="147" t="s">
        <v>282</v>
      </c>
      <c r="B15" s="151" t="s">
        <v>283</v>
      </c>
      <c r="C15" s="152">
        <f>SUM(C8:C14)</f>
        <v>507900000</v>
      </c>
      <c r="D15" s="152">
        <f>SUM(D8:D14)</f>
        <v>507900000</v>
      </c>
      <c r="E15" s="152">
        <f>SUM(E8:E14)</f>
        <v>507900000</v>
      </c>
      <c r="F15" s="152">
        <f>SUM(F8:F14)</f>
        <v>507900000</v>
      </c>
    </row>
    <row r="16" spans="1:7" ht="15" x14ac:dyDescent="0.25">
      <c r="A16" s="147" t="s">
        <v>284</v>
      </c>
      <c r="B16" s="151" t="s">
        <v>285</v>
      </c>
      <c r="C16" s="152">
        <f>C15*0.5</f>
        <v>253950000</v>
      </c>
      <c r="D16" s="152">
        <f>D15*0.5</f>
        <v>253950000</v>
      </c>
      <c r="E16" s="152">
        <f>E15*0.5</f>
        <v>253950000</v>
      </c>
      <c r="F16" s="152">
        <f>F15*0.5</f>
        <v>253950000</v>
      </c>
    </row>
    <row r="17" spans="1:6" ht="15" x14ac:dyDescent="0.25">
      <c r="A17" s="147" t="s">
        <v>286</v>
      </c>
      <c r="B17" s="151" t="s">
        <v>287</v>
      </c>
      <c r="C17" s="152">
        <f>SUM(C18:C25)</f>
        <v>0</v>
      </c>
      <c r="D17" s="152">
        <f>SUM(D18:D25)</f>
        <v>0</v>
      </c>
      <c r="E17" s="152">
        <f>SUM(E18:E25)</f>
        <v>0</v>
      </c>
      <c r="F17" s="152">
        <f>SUM(F18:F25)</f>
        <v>0</v>
      </c>
    </row>
    <row r="18" spans="1:6" ht="15" x14ac:dyDescent="0.25">
      <c r="A18" s="147" t="s">
        <v>288</v>
      </c>
      <c r="B18" s="147" t="s">
        <v>289</v>
      </c>
      <c r="C18" s="148">
        <v>0</v>
      </c>
      <c r="D18" s="148">
        <v>0</v>
      </c>
      <c r="E18" s="148">
        <v>0</v>
      </c>
      <c r="F18" s="148">
        <v>0</v>
      </c>
    </row>
    <row r="19" spans="1:6" ht="15" x14ac:dyDescent="0.25">
      <c r="A19" s="147" t="s">
        <v>290</v>
      </c>
      <c r="B19" s="147" t="s">
        <v>291</v>
      </c>
      <c r="C19" s="148">
        <v>0</v>
      </c>
      <c r="D19" s="148">
        <v>0</v>
      </c>
      <c r="E19" s="148">
        <v>0</v>
      </c>
      <c r="F19" s="148">
        <v>0</v>
      </c>
    </row>
    <row r="20" spans="1:6" ht="15" x14ac:dyDescent="0.25">
      <c r="A20" s="147" t="s">
        <v>292</v>
      </c>
      <c r="B20" s="147" t="s">
        <v>293</v>
      </c>
      <c r="C20" s="148">
        <v>0</v>
      </c>
      <c r="D20" s="148">
        <v>0</v>
      </c>
      <c r="E20" s="148">
        <v>0</v>
      </c>
      <c r="F20" s="148">
        <v>0</v>
      </c>
    </row>
    <row r="21" spans="1:6" ht="15" x14ac:dyDescent="0.25">
      <c r="A21" s="147" t="s">
        <v>294</v>
      </c>
      <c r="B21" s="147" t="s">
        <v>295</v>
      </c>
      <c r="C21" s="148">
        <v>0</v>
      </c>
      <c r="D21" s="148">
        <v>0</v>
      </c>
      <c r="E21" s="148">
        <v>0</v>
      </c>
      <c r="F21" s="148">
        <v>0</v>
      </c>
    </row>
    <row r="22" spans="1:6" ht="15" x14ac:dyDescent="0.25">
      <c r="A22" s="147" t="s">
        <v>296</v>
      </c>
      <c r="B22" s="147" t="s">
        <v>297</v>
      </c>
      <c r="C22" s="148">
        <v>0</v>
      </c>
      <c r="D22" s="148">
        <v>0</v>
      </c>
      <c r="E22" s="148">
        <v>0</v>
      </c>
      <c r="F22" s="148">
        <v>0</v>
      </c>
    </row>
    <row r="23" spans="1:6" ht="15" x14ac:dyDescent="0.25">
      <c r="A23" s="147" t="s">
        <v>298</v>
      </c>
      <c r="B23" s="147" t="s">
        <v>299</v>
      </c>
      <c r="C23" s="148">
        <v>0</v>
      </c>
      <c r="D23" s="148">
        <v>0</v>
      </c>
      <c r="E23" s="148">
        <v>0</v>
      </c>
      <c r="F23" s="148">
        <v>0</v>
      </c>
    </row>
    <row r="24" spans="1:6" ht="15" x14ac:dyDescent="0.25">
      <c r="A24" s="147" t="s">
        <v>300</v>
      </c>
      <c r="B24" s="147" t="s">
        <v>301</v>
      </c>
      <c r="C24" s="148">
        <v>0</v>
      </c>
      <c r="D24" s="148">
        <v>0</v>
      </c>
      <c r="E24" s="148">
        <v>0</v>
      </c>
      <c r="F24" s="148">
        <v>0</v>
      </c>
    </row>
    <row r="25" spans="1:6" ht="15" x14ac:dyDescent="0.25">
      <c r="A25" s="147" t="s">
        <v>302</v>
      </c>
      <c r="B25" s="147" t="s">
        <v>303</v>
      </c>
      <c r="C25" s="148"/>
      <c r="D25" s="148"/>
      <c r="E25" s="148"/>
      <c r="F25" s="148"/>
    </row>
    <row r="26" spans="1:6" ht="29.25" x14ac:dyDescent="0.25">
      <c r="A26" s="147" t="s">
        <v>304</v>
      </c>
      <c r="B26" s="153" t="s">
        <v>305</v>
      </c>
      <c r="C26" s="154">
        <f>SUM(C27:C34)</f>
        <v>0</v>
      </c>
      <c r="D26" s="154">
        <f>SUM(D27:D34)</f>
        <v>0</v>
      </c>
      <c r="E26" s="154">
        <f>SUM(E27:E34)</f>
        <v>0</v>
      </c>
      <c r="F26" s="154">
        <f>SUM(F27:F34)</f>
        <v>0</v>
      </c>
    </row>
    <row r="27" spans="1:6" ht="15" x14ac:dyDescent="0.25">
      <c r="A27" s="147" t="s">
        <v>306</v>
      </c>
      <c r="B27" s="147" t="s">
        <v>289</v>
      </c>
      <c r="C27" s="148">
        <v>0</v>
      </c>
      <c r="D27" s="148"/>
      <c r="E27" s="148"/>
      <c r="F27" s="148"/>
    </row>
    <row r="28" spans="1:6" ht="13.5" customHeight="1" x14ac:dyDescent="0.25">
      <c r="A28" s="147" t="s">
        <v>307</v>
      </c>
      <c r="B28" s="147" t="s">
        <v>291</v>
      </c>
      <c r="C28" s="148"/>
      <c r="D28" s="148"/>
      <c r="E28" s="148"/>
      <c r="F28" s="148"/>
    </row>
    <row r="29" spans="1:6" ht="15" x14ac:dyDescent="0.25">
      <c r="A29" s="147" t="s">
        <v>308</v>
      </c>
      <c r="B29" s="147" t="s">
        <v>293</v>
      </c>
      <c r="C29" s="148"/>
      <c r="D29" s="148"/>
      <c r="E29" s="148"/>
      <c r="F29" s="148"/>
    </row>
    <row r="30" spans="1:6" ht="15" x14ac:dyDescent="0.25">
      <c r="A30" s="147" t="s">
        <v>309</v>
      </c>
      <c r="B30" s="147" t="s">
        <v>295</v>
      </c>
      <c r="C30" s="148">
        <v>0</v>
      </c>
      <c r="D30" s="148">
        <v>0</v>
      </c>
      <c r="E30" s="148">
        <v>0</v>
      </c>
      <c r="F30" s="148">
        <v>0</v>
      </c>
    </row>
    <row r="31" spans="1:6" ht="15" x14ac:dyDescent="0.25">
      <c r="A31" s="147" t="s">
        <v>310</v>
      </c>
      <c r="B31" s="147" t="s">
        <v>297</v>
      </c>
      <c r="C31" s="148">
        <v>0</v>
      </c>
      <c r="D31" s="148">
        <v>0</v>
      </c>
      <c r="E31" s="148">
        <v>0</v>
      </c>
      <c r="F31" s="148">
        <v>0</v>
      </c>
    </row>
    <row r="32" spans="1:6" ht="15" x14ac:dyDescent="0.25">
      <c r="A32" s="147" t="s">
        <v>311</v>
      </c>
      <c r="B32" s="147" t="s">
        <v>299</v>
      </c>
      <c r="C32" s="148">
        <v>0</v>
      </c>
      <c r="D32" s="148">
        <v>0</v>
      </c>
      <c r="E32" s="148">
        <v>0</v>
      </c>
      <c r="F32" s="148">
        <v>0</v>
      </c>
    </row>
    <row r="33" spans="1:6" ht="15" x14ac:dyDescent="0.25">
      <c r="A33" s="147" t="s">
        <v>312</v>
      </c>
      <c r="B33" s="147" t="s">
        <v>301</v>
      </c>
      <c r="C33" s="148">
        <v>0</v>
      </c>
      <c r="D33" s="148">
        <v>0</v>
      </c>
      <c r="E33" s="148">
        <v>0</v>
      </c>
      <c r="F33" s="148">
        <v>0</v>
      </c>
    </row>
    <row r="34" spans="1:6" ht="15" x14ac:dyDescent="0.25">
      <c r="A34" s="147" t="s">
        <v>313</v>
      </c>
      <c r="B34" s="149" t="s">
        <v>303</v>
      </c>
      <c r="C34" s="148">
        <v>0</v>
      </c>
      <c r="D34" s="148">
        <v>0</v>
      </c>
      <c r="E34" s="148">
        <v>0</v>
      </c>
      <c r="F34" s="148">
        <v>0</v>
      </c>
    </row>
    <row r="35" spans="1:6" ht="15" x14ac:dyDescent="0.25">
      <c r="A35" s="147" t="s">
        <v>314</v>
      </c>
      <c r="B35" s="151" t="s">
        <v>315</v>
      </c>
      <c r="C35" s="152">
        <f>C17+C26</f>
        <v>0</v>
      </c>
      <c r="D35" s="152">
        <f>D17+D26</f>
        <v>0</v>
      </c>
      <c r="E35" s="152">
        <f>E17+E26</f>
        <v>0</v>
      </c>
      <c r="F35" s="152">
        <f>F17+F26</f>
        <v>0</v>
      </c>
    </row>
    <row r="36" spans="1:6" ht="17.25" customHeight="1" x14ac:dyDescent="0.25">
      <c r="A36" s="147" t="s">
        <v>316</v>
      </c>
      <c r="B36" s="155" t="s">
        <v>317</v>
      </c>
      <c r="C36" s="152">
        <f>C16-C35</f>
        <v>253950000</v>
      </c>
      <c r="D36" s="152">
        <f>D16-D35</f>
        <v>253950000</v>
      </c>
      <c r="E36" s="152">
        <f>E16-E35</f>
        <v>253950000</v>
      </c>
      <c r="F36" s="152">
        <f>F16-F35</f>
        <v>253950000</v>
      </c>
    </row>
    <row r="38" spans="1:6" ht="19.5" customHeight="1" x14ac:dyDescent="0.2"/>
  </sheetData>
  <sheetProtection selectLockedCells="1" selectUnlockedCells="1"/>
  <mergeCells count="2">
    <mergeCell ref="A3:F3"/>
    <mergeCell ref="A4:F4"/>
  </mergeCells>
  <pageMargins left="0.39370078740157483" right="0.39370078740157483" top="0.47244094488188981" bottom="0.47244094488188981" header="0.78740157480314965" footer="0.78740157480314965"/>
  <pageSetup paperSize="9" scale="80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view="pageBreakPreview" topLeftCell="A28" zoomScaleSheetLayoutView="100" workbookViewId="0">
      <selection activeCell="C36" sqref="C36"/>
    </sheetView>
  </sheetViews>
  <sheetFormatPr defaultRowHeight="12.75" x14ac:dyDescent="0.2"/>
  <cols>
    <col min="1" max="1" width="6.140625" customWidth="1"/>
    <col min="2" max="2" width="103.42578125" customWidth="1"/>
    <col min="3" max="3" width="13.140625" customWidth="1"/>
    <col min="4" max="4" width="11.140625" bestFit="1" customWidth="1"/>
  </cols>
  <sheetData>
    <row r="1" spans="1:3" x14ac:dyDescent="0.2">
      <c r="B1" s="15"/>
      <c r="C1" s="3" t="s">
        <v>57</v>
      </c>
    </row>
    <row r="2" spans="1:3" ht="6" hidden="1" customHeight="1" x14ac:dyDescent="0.2">
      <c r="B2" s="15" t="s">
        <v>58</v>
      </c>
    </row>
    <row r="3" spans="1:3" ht="19.5" customHeight="1" x14ac:dyDescent="0.25">
      <c r="B3" s="343" t="s">
        <v>1</v>
      </c>
      <c r="C3" s="343"/>
    </row>
    <row r="4" spans="1:3" ht="19.5" customHeight="1" x14ac:dyDescent="0.25">
      <c r="B4" s="343" t="s">
        <v>392</v>
      </c>
      <c r="C4" s="343"/>
    </row>
    <row r="5" spans="1:3" x14ac:dyDescent="0.2">
      <c r="B5" s="5"/>
      <c r="C5" s="16" t="s">
        <v>371</v>
      </c>
    </row>
    <row r="6" spans="1:3" ht="43.5" customHeight="1" x14ac:dyDescent="0.2">
      <c r="A6" s="260"/>
      <c r="B6" s="261" t="s">
        <v>59</v>
      </c>
      <c r="C6" s="261" t="s">
        <v>388</v>
      </c>
    </row>
    <row r="7" spans="1:3" ht="14.1" customHeight="1" x14ac:dyDescent="0.2">
      <c r="A7" s="243" t="s">
        <v>3</v>
      </c>
      <c r="B7" s="262" t="s">
        <v>60</v>
      </c>
      <c r="C7" s="263">
        <f>C8+C36+C47+C48</f>
        <v>1037060508</v>
      </c>
    </row>
    <row r="8" spans="1:3" ht="14.1" customHeight="1" x14ac:dyDescent="0.2">
      <c r="A8" s="243" t="s">
        <v>6</v>
      </c>
      <c r="B8" s="273" t="s">
        <v>61</v>
      </c>
      <c r="C8" s="263">
        <f>C9+C31</f>
        <v>376115508</v>
      </c>
    </row>
    <row r="9" spans="1:3" ht="13.5" customHeight="1" x14ac:dyDescent="0.2">
      <c r="A9" s="243" t="s">
        <v>62</v>
      </c>
      <c r="B9" s="266" t="s">
        <v>63</v>
      </c>
      <c r="C9" s="187">
        <f>C10+C22+C23+C29+C30</f>
        <v>365715444</v>
      </c>
    </row>
    <row r="10" spans="1:3" ht="13.5" customHeight="1" x14ac:dyDescent="0.2">
      <c r="A10" s="243" t="s">
        <v>64</v>
      </c>
      <c r="B10" s="274" t="s">
        <v>65</v>
      </c>
      <c r="C10" s="187">
        <f>C11+C12+C17+C18+C19+C21+C20</f>
        <v>274432906</v>
      </c>
    </row>
    <row r="11" spans="1:3" ht="13.5" customHeight="1" x14ac:dyDescent="0.2">
      <c r="A11" s="243"/>
      <c r="B11" s="275" t="s">
        <v>66</v>
      </c>
      <c r="C11" s="187">
        <v>61875800</v>
      </c>
    </row>
    <row r="12" spans="1:3" ht="13.5" customHeight="1" x14ac:dyDescent="0.2">
      <c r="A12" s="243"/>
      <c r="B12" s="275" t="s">
        <v>67</v>
      </c>
      <c r="C12" s="187">
        <f>SUM(C13:C16)</f>
        <v>74159224</v>
      </c>
    </row>
    <row r="13" spans="1:3" ht="13.5" customHeight="1" x14ac:dyDescent="0.2">
      <c r="A13" s="243"/>
      <c r="B13" s="276" t="s">
        <v>68</v>
      </c>
      <c r="C13" s="187">
        <v>16878960</v>
      </c>
    </row>
    <row r="14" spans="1:3" ht="13.5" customHeight="1" x14ac:dyDescent="0.2">
      <c r="A14" s="243"/>
      <c r="B14" s="276" t="s">
        <v>69</v>
      </c>
      <c r="C14" s="187">
        <v>36256000</v>
      </c>
    </row>
    <row r="15" spans="1:3" ht="13.5" customHeight="1" x14ac:dyDescent="0.2">
      <c r="A15" s="243"/>
      <c r="B15" s="276" t="s">
        <v>70</v>
      </c>
      <c r="C15" s="187">
        <v>2194614</v>
      </c>
    </row>
    <row r="16" spans="1:3" ht="13.5" customHeight="1" x14ac:dyDescent="0.2">
      <c r="A16" s="243"/>
      <c r="B16" s="276" t="s">
        <v>71</v>
      </c>
      <c r="C16" s="187">
        <v>18829650</v>
      </c>
    </row>
    <row r="17" spans="1:4" ht="13.5" customHeight="1" x14ac:dyDescent="0.2">
      <c r="A17" s="243"/>
      <c r="B17" s="275" t="s">
        <v>72</v>
      </c>
      <c r="C17" s="187">
        <v>7119900</v>
      </c>
    </row>
    <row r="18" spans="1:4" ht="13.5" customHeight="1" x14ac:dyDescent="0.2">
      <c r="A18" s="243"/>
      <c r="B18" s="275" t="s">
        <v>73</v>
      </c>
      <c r="C18" s="313">
        <v>166825734</v>
      </c>
    </row>
    <row r="19" spans="1:4" ht="13.5" customHeight="1" x14ac:dyDescent="0.2">
      <c r="A19" s="243"/>
      <c r="B19" s="275" t="s">
        <v>74</v>
      </c>
      <c r="C19" s="187">
        <v>183600</v>
      </c>
    </row>
    <row r="20" spans="1:4" ht="13.5" customHeight="1" x14ac:dyDescent="0.2">
      <c r="A20" s="243"/>
      <c r="B20" s="275" t="s">
        <v>360</v>
      </c>
      <c r="C20" s="187">
        <v>0</v>
      </c>
    </row>
    <row r="21" spans="1:4" ht="13.5" customHeight="1" x14ac:dyDescent="0.2">
      <c r="A21" s="243"/>
      <c r="B21" s="277" t="s">
        <v>75</v>
      </c>
      <c r="C21" s="278">
        <v>-35731352</v>
      </c>
    </row>
    <row r="22" spans="1:4" ht="13.5" customHeight="1" x14ac:dyDescent="0.2">
      <c r="A22" s="243" t="s">
        <v>76</v>
      </c>
      <c r="B22" s="268" t="s">
        <v>77</v>
      </c>
      <c r="C22" s="187">
        <v>56797350</v>
      </c>
    </row>
    <row r="23" spans="1:4" ht="13.5" customHeight="1" x14ac:dyDescent="0.2">
      <c r="A23" s="243" t="s">
        <v>78</v>
      </c>
      <c r="B23" s="268" t="s">
        <v>79</v>
      </c>
      <c r="C23" s="187">
        <f>SUM(C24:C28)</f>
        <v>31186301</v>
      </c>
    </row>
    <row r="24" spans="1:4" ht="13.5" customHeight="1" x14ac:dyDescent="0.2">
      <c r="A24" s="243"/>
      <c r="B24" s="279" t="s">
        <v>80</v>
      </c>
      <c r="C24" s="187">
        <v>4290000</v>
      </c>
    </row>
    <row r="25" spans="1:4" ht="13.5" customHeight="1" x14ac:dyDescent="0.2">
      <c r="A25" s="243"/>
      <c r="B25" s="279" t="s">
        <v>81</v>
      </c>
      <c r="C25" s="187">
        <v>3400000</v>
      </c>
    </row>
    <row r="26" spans="1:4" ht="13.5" customHeight="1" x14ac:dyDescent="0.2">
      <c r="A26" s="243"/>
      <c r="B26" s="279" t="s">
        <v>82</v>
      </c>
      <c r="C26" s="187">
        <v>14916000</v>
      </c>
      <c r="D26" s="23"/>
    </row>
    <row r="27" spans="1:4" ht="13.5" customHeight="1" x14ac:dyDescent="0.2">
      <c r="A27" s="243"/>
      <c r="B27" s="279" t="s">
        <v>83</v>
      </c>
      <c r="C27" s="187">
        <v>8580301</v>
      </c>
    </row>
    <row r="28" spans="1:4" ht="13.5" customHeight="1" x14ac:dyDescent="0.2">
      <c r="A28" s="243"/>
      <c r="B28" s="279" t="s">
        <v>361</v>
      </c>
      <c r="C28" s="187">
        <v>0</v>
      </c>
    </row>
    <row r="29" spans="1:4" ht="13.5" customHeight="1" x14ac:dyDescent="0.2">
      <c r="A29" s="243" t="s">
        <v>84</v>
      </c>
      <c r="B29" s="268" t="s">
        <v>85</v>
      </c>
      <c r="C29" s="187">
        <v>3298887</v>
      </c>
    </row>
    <row r="30" spans="1:4" ht="13.5" customHeight="1" x14ac:dyDescent="0.2">
      <c r="A30" s="243" t="s">
        <v>348</v>
      </c>
      <c r="B30" s="268" t="s">
        <v>349</v>
      </c>
      <c r="C30" s="187">
        <v>0</v>
      </c>
    </row>
    <row r="31" spans="1:4" ht="13.5" customHeight="1" x14ac:dyDescent="0.2">
      <c r="A31" s="243" t="s">
        <v>86</v>
      </c>
      <c r="B31" s="253" t="s">
        <v>328</v>
      </c>
      <c r="C31" s="187">
        <f>SUM(C32:C34)</f>
        <v>10400064</v>
      </c>
    </row>
    <row r="32" spans="1:4" ht="13.5" customHeight="1" x14ac:dyDescent="0.2">
      <c r="A32" s="243"/>
      <c r="B32" s="268" t="s">
        <v>87</v>
      </c>
      <c r="C32" s="187">
        <v>8052000</v>
      </c>
    </row>
    <row r="33" spans="1:3" ht="14.25" hidden="1" customHeight="1" x14ac:dyDescent="0.2">
      <c r="A33" s="243"/>
      <c r="B33" s="280" t="s">
        <v>351</v>
      </c>
      <c r="C33" s="187"/>
    </row>
    <row r="34" spans="1:3" ht="13.5" customHeight="1" x14ac:dyDescent="0.2">
      <c r="A34" s="243"/>
      <c r="B34" s="281" t="s">
        <v>352</v>
      </c>
      <c r="C34" s="187">
        <v>2348064</v>
      </c>
    </row>
    <row r="35" spans="1:3" ht="14.25" hidden="1" customHeight="1" x14ac:dyDescent="0.2">
      <c r="A35" s="243"/>
      <c r="B35" s="282" t="s">
        <v>350</v>
      </c>
      <c r="C35" s="283"/>
    </row>
    <row r="36" spans="1:3" ht="14.1" customHeight="1" x14ac:dyDescent="0.2">
      <c r="A36" s="243" t="s">
        <v>8</v>
      </c>
      <c r="B36" s="284" t="s">
        <v>88</v>
      </c>
      <c r="C36" s="285">
        <f>C37+C40+C42+C43+C45+C46</f>
        <v>519100000</v>
      </c>
    </row>
    <row r="37" spans="1:3" ht="13.5" customHeight="1" x14ac:dyDescent="0.2">
      <c r="A37" s="243" t="s">
        <v>89</v>
      </c>
      <c r="B37" s="266" t="s">
        <v>90</v>
      </c>
      <c r="C37" s="187">
        <f>SUM(C38:C39)</f>
        <v>255000000</v>
      </c>
    </row>
    <row r="38" spans="1:3" ht="15" customHeight="1" x14ac:dyDescent="0.2">
      <c r="A38" s="243"/>
      <c r="B38" s="274" t="s">
        <v>91</v>
      </c>
      <c r="C38" s="187">
        <v>251500000</v>
      </c>
    </row>
    <row r="39" spans="1:3" ht="15" customHeight="1" x14ac:dyDescent="0.2">
      <c r="A39" s="243"/>
      <c r="B39" s="274" t="s">
        <v>353</v>
      </c>
      <c r="C39" s="187">
        <v>3500000</v>
      </c>
    </row>
    <row r="40" spans="1:3" ht="13.5" customHeight="1" x14ac:dyDescent="0.2">
      <c r="A40" s="243" t="s">
        <v>92</v>
      </c>
      <c r="B40" s="266" t="s">
        <v>93</v>
      </c>
      <c r="C40" s="187">
        <f>C41</f>
        <v>120000000</v>
      </c>
    </row>
    <row r="41" spans="1:3" ht="13.5" customHeight="1" x14ac:dyDescent="0.2">
      <c r="A41" s="243"/>
      <c r="B41" s="274" t="s">
        <v>94</v>
      </c>
      <c r="C41" s="187">
        <v>120000000</v>
      </c>
    </row>
    <row r="42" spans="1:3" ht="13.5" customHeight="1" x14ac:dyDescent="0.2">
      <c r="A42" s="243" t="s">
        <v>95</v>
      </c>
      <c r="B42" s="266" t="s">
        <v>96</v>
      </c>
      <c r="C42" s="187">
        <v>11200000</v>
      </c>
    </row>
    <row r="43" spans="1:3" ht="13.5" customHeight="1" x14ac:dyDescent="0.2">
      <c r="A43" s="243" t="s">
        <v>97</v>
      </c>
      <c r="B43" s="266" t="s">
        <v>98</v>
      </c>
      <c r="C43" s="187">
        <f>C44</f>
        <v>130000000</v>
      </c>
    </row>
    <row r="44" spans="1:3" ht="13.5" customHeight="1" x14ac:dyDescent="0.2">
      <c r="A44" s="243"/>
      <c r="B44" s="274" t="s">
        <v>99</v>
      </c>
      <c r="C44" s="187">
        <v>130000000</v>
      </c>
    </row>
    <row r="45" spans="1:3" ht="13.5" customHeight="1" x14ac:dyDescent="0.2">
      <c r="A45" s="243" t="s">
        <v>100</v>
      </c>
      <c r="B45" s="266" t="s">
        <v>101</v>
      </c>
      <c r="C45" s="187">
        <v>2000000</v>
      </c>
    </row>
    <row r="46" spans="1:3" ht="13.5" customHeight="1" x14ac:dyDescent="0.2">
      <c r="A46" s="243"/>
      <c r="B46" s="266" t="s">
        <v>372</v>
      </c>
      <c r="C46" s="187">
        <f>'5.finanszírozás'!C9</f>
        <v>900000</v>
      </c>
    </row>
    <row r="47" spans="1:3" ht="15.6" customHeight="1" x14ac:dyDescent="0.2">
      <c r="A47" s="243" t="s">
        <v>10</v>
      </c>
      <c r="B47" s="273" t="s">
        <v>102</v>
      </c>
      <c r="C47" s="285">
        <f>'5.finanszírozás'!H11</f>
        <v>141845000</v>
      </c>
    </row>
    <row r="48" spans="1:3" ht="14.1" customHeight="1" x14ac:dyDescent="0.2">
      <c r="A48" s="243" t="s">
        <v>12</v>
      </c>
      <c r="B48" s="273" t="s">
        <v>103</v>
      </c>
      <c r="C48" s="285">
        <f>SUM(C49)</f>
        <v>0</v>
      </c>
    </row>
    <row r="49" spans="1:4" ht="13.5" customHeight="1" x14ac:dyDescent="0.2">
      <c r="A49" s="243"/>
      <c r="B49" s="268" t="s">
        <v>433</v>
      </c>
      <c r="C49" s="187">
        <v>0</v>
      </c>
    </row>
    <row r="50" spans="1:4" ht="13.5" customHeight="1" x14ac:dyDescent="0.2">
      <c r="A50" s="243"/>
      <c r="B50" s="268"/>
      <c r="C50" s="187"/>
    </row>
    <row r="51" spans="1:4" ht="18.75" customHeight="1" x14ac:dyDescent="0.2">
      <c r="A51" s="243" t="s">
        <v>21</v>
      </c>
      <c r="B51" s="269" t="s">
        <v>22</v>
      </c>
      <c r="C51" s="263">
        <f>C52+C54</f>
        <v>250821382</v>
      </c>
    </row>
    <row r="52" spans="1:4" ht="14.85" customHeight="1" x14ac:dyDescent="0.2">
      <c r="A52" s="243"/>
      <c r="B52" s="265" t="s">
        <v>104</v>
      </c>
      <c r="C52" s="263">
        <f>SUM(C53:C53)</f>
        <v>250821382</v>
      </c>
    </row>
    <row r="53" spans="1:4" ht="13.35" customHeight="1" x14ac:dyDescent="0.2">
      <c r="A53" s="243"/>
      <c r="B53" s="266" t="s">
        <v>105</v>
      </c>
      <c r="C53" s="314">
        <v>250821382</v>
      </c>
    </row>
    <row r="54" spans="1:4" ht="14.85" customHeight="1" x14ac:dyDescent="0.2">
      <c r="A54" s="243"/>
      <c r="B54" s="265" t="s">
        <v>27</v>
      </c>
      <c r="C54" s="263"/>
    </row>
    <row r="55" spans="1:4" ht="14.1" customHeight="1" x14ac:dyDescent="0.2">
      <c r="A55" s="243"/>
      <c r="B55" s="272" t="s">
        <v>106</v>
      </c>
      <c r="C55" s="263">
        <f>C7+C51</f>
        <v>1287881890</v>
      </c>
    </row>
    <row r="56" spans="1:4" ht="17.100000000000001" customHeight="1" x14ac:dyDescent="0.2">
      <c r="A56" s="243" t="s">
        <v>29</v>
      </c>
      <c r="B56" s="262" t="s">
        <v>107</v>
      </c>
      <c r="C56" s="263">
        <f>C57+C58+C59+C60+C61</f>
        <v>1132246873</v>
      </c>
    </row>
    <row r="57" spans="1:4" ht="16.5" customHeight="1" x14ac:dyDescent="0.2">
      <c r="A57" s="267" t="s">
        <v>32</v>
      </c>
      <c r="B57" s="284" t="s">
        <v>108</v>
      </c>
      <c r="C57" s="187">
        <v>513573917</v>
      </c>
      <c r="D57" s="23"/>
    </row>
    <row r="58" spans="1:4" ht="14.1" customHeight="1" x14ac:dyDescent="0.2">
      <c r="A58" s="267" t="s">
        <v>34</v>
      </c>
      <c r="B58" s="284" t="s">
        <v>109</v>
      </c>
      <c r="C58" s="187">
        <v>95076732</v>
      </c>
      <c r="D58" s="23"/>
    </row>
    <row r="59" spans="1:4" ht="14.85" customHeight="1" x14ac:dyDescent="0.2">
      <c r="A59" s="267" t="s">
        <v>36</v>
      </c>
      <c r="B59" s="284" t="s">
        <v>110</v>
      </c>
      <c r="C59" s="187">
        <v>474122874</v>
      </c>
      <c r="D59" s="23"/>
    </row>
    <row r="60" spans="1:4" ht="15.6" customHeight="1" x14ac:dyDescent="0.2">
      <c r="A60" s="267" t="s">
        <v>38</v>
      </c>
      <c r="B60" s="284" t="s">
        <v>111</v>
      </c>
      <c r="C60" s="187">
        <v>7630000</v>
      </c>
      <c r="D60" s="23"/>
    </row>
    <row r="61" spans="1:4" ht="14.85" customHeight="1" x14ac:dyDescent="0.2">
      <c r="A61" s="267" t="s">
        <v>40</v>
      </c>
      <c r="B61" s="284" t="s">
        <v>112</v>
      </c>
      <c r="C61" s="187">
        <f>C62+C63</f>
        <v>41843350</v>
      </c>
    </row>
    <row r="62" spans="1:4" ht="14.85" customHeight="1" x14ac:dyDescent="0.2">
      <c r="A62" s="267"/>
      <c r="B62" s="253" t="s">
        <v>376</v>
      </c>
      <c r="C62" s="187">
        <v>17300050</v>
      </c>
    </row>
    <row r="63" spans="1:4" ht="14.85" customHeight="1" x14ac:dyDescent="0.2">
      <c r="A63" s="267"/>
      <c r="B63" s="236" t="s">
        <v>377</v>
      </c>
      <c r="C63" s="187">
        <f>C64+C65</f>
        <v>24543300</v>
      </c>
    </row>
    <row r="64" spans="1:4" ht="14.1" customHeight="1" x14ac:dyDescent="0.2">
      <c r="A64" s="243"/>
      <c r="B64" s="236" t="s">
        <v>378</v>
      </c>
      <c r="C64" s="187">
        <f>'4. Átadott p.eszk.'!C45</f>
        <v>24543300</v>
      </c>
    </row>
    <row r="65" spans="1:3" ht="14.1" customHeight="1" x14ac:dyDescent="0.2">
      <c r="A65" s="243"/>
      <c r="B65" s="253" t="s">
        <v>379</v>
      </c>
      <c r="C65" s="187">
        <v>0</v>
      </c>
    </row>
    <row r="66" spans="1:3" ht="13.5" customHeight="1" x14ac:dyDescent="0.2">
      <c r="A66" s="243"/>
      <c r="B66" s="268"/>
      <c r="C66" s="187"/>
    </row>
    <row r="67" spans="1:3" ht="16.5" customHeight="1" x14ac:dyDescent="0.2">
      <c r="A67" s="267" t="s">
        <v>50</v>
      </c>
      <c r="B67" s="269" t="s">
        <v>51</v>
      </c>
      <c r="C67" s="312">
        <f>SUM(C68:C69)</f>
        <v>14628617</v>
      </c>
    </row>
    <row r="68" spans="1:3" ht="16.5" customHeight="1" x14ac:dyDescent="0.2">
      <c r="A68" s="243"/>
      <c r="B68" s="265" t="s">
        <v>113</v>
      </c>
      <c r="C68" s="312">
        <v>0</v>
      </c>
    </row>
    <row r="69" spans="1:3" ht="14.85" customHeight="1" x14ac:dyDescent="0.2">
      <c r="A69" s="243" t="s">
        <v>53</v>
      </c>
      <c r="B69" s="270" t="s">
        <v>54</v>
      </c>
      <c r="C69" s="177">
        <v>14628617</v>
      </c>
    </row>
    <row r="70" spans="1:3" ht="18.75" customHeight="1" x14ac:dyDescent="0.2">
      <c r="A70" s="243"/>
      <c r="B70" s="272" t="s">
        <v>114</v>
      </c>
      <c r="C70" s="263">
        <f>C56+C67</f>
        <v>1146875490</v>
      </c>
    </row>
    <row r="71" spans="1:3" ht="14.1" customHeight="1" x14ac:dyDescent="0.2">
      <c r="B71" s="4"/>
    </row>
    <row r="72" spans="1:3" ht="14.1" customHeight="1" x14ac:dyDescent="0.2">
      <c r="B72" s="19"/>
      <c r="C72" s="20"/>
    </row>
    <row r="73" spans="1:3" ht="14.1" customHeight="1" x14ac:dyDescent="0.2">
      <c r="B73" s="4"/>
    </row>
    <row r="74" spans="1:3" ht="14.1" customHeight="1" x14ac:dyDescent="0.2">
      <c r="B74" s="4"/>
    </row>
    <row r="75" spans="1:3" ht="14.1" customHeight="1" x14ac:dyDescent="0.2">
      <c r="B75" s="4"/>
    </row>
    <row r="76" spans="1:3" ht="14.1" customHeight="1" x14ac:dyDescent="0.2">
      <c r="B76" s="4"/>
    </row>
    <row r="77" spans="1:3" ht="14.1" customHeight="1" x14ac:dyDescent="0.2">
      <c r="B77" s="4"/>
    </row>
    <row r="78" spans="1:3" ht="14.1" customHeight="1" x14ac:dyDescent="0.2">
      <c r="B78" s="4"/>
    </row>
    <row r="79" spans="1:3" ht="14.1" customHeight="1" x14ac:dyDescent="0.2">
      <c r="B79" s="4"/>
    </row>
    <row r="80" spans="1:3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</sheetData>
  <sheetProtection selectLockedCells="1" selectUnlockedCells="1"/>
  <mergeCells count="2">
    <mergeCell ref="B3:C3"/>
    <mergeCell ref="B4:C4"/>
  </mergeCells>
  <pageMargins left="0.39370078740157483" right="0.39370078740157483" top="0.15748031496062992" bottom="0.15748031496062992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view="pageBreakPreview" topLeftCell="A58" zoomScaleSheetLayoutView="100" workbookViewId="0">
      <selection activeCell="E59" sqref="E59"/>
    </sheetView>
  </sheetViews>
  <sheetFormatPr defaultRowHeight="12.75" x14ac:dyDescent="0.2"/>
  <cols>
    <col min="1" max="1" width="5.7109375" customWidth="1"/>
    <col min="2" max="2" width="96.85546875" customWidth="1"/>
    <col min="3" max="3" width="14.7109375" style="1" customWidth="1"/>
    <col min="4" max="6" width="11.140625" bestFit="1" customWidth="1"/>
    <col min="7" max="7" width="10.140625" bestFit="1" customWidth="1"/>
    <col min="8" max="8" width="11.140625" bestFit="1" customWidth="1"/>
  </cols>
  <sheetData>
    <row r="1" spans="1:4" x14ac:dyDescent="0.2">
      <c r="B1" s="15"/>
      <c r="C1" s="21" t="s">
        <v>115</v>
      </c>
    </row>
    <row r="2" spans="1:4" ht="15.75" x14ac:dyDescent="0.25">
      <c r="B2" s="343" t="s">
        <v>1</v>
      </c>
      <c r="C2" s="343"/>
    </row>
    <row r="3" spans="1:4" ht="15.75" x14ac:dyDescent="0.25">
      <c r="B3" s="343" t="s">
        <v>391</v>
      </c>
      <c r="C3" s="343"/>
    </row>
    <row r="4" spans="1:4" x14ac:dyDescent="0.2">
      <c r="B4" s="15"/>
      <c r="C4" s="21" t="s">
        <v>371</v>
      </c>
    </row>
    <row r="5" spans="1:4" ht="30.75" customHeight="1" x14ac:dyDescent="0.2">
      <c r="A5" s="260"/>
      <c r="B5" s="286" t="s">
        <v>116</v>
      </c>
      <c r="C5" s="261" t="s">
        <v>388</v>
      </c>
    </row>
    <row r="6" spans="1:4" ht="16.5" customHeight="1" x14ac:dyDescent="0.2">
      <c r="A6" s="243" t="s">
        <v>3</v>
      </c>
      <c r="B6" s="262" t="s">
        <v>117</v>
      </c>
      <c r="C6" s="263">
        <f>C7+C15+C21</f>
        <v>306178900</v>
      </c>
    </row>
    <row r="7" spans="1:4" ht="16.5" customHeight="1" x14ac:dyDescent="0.2">
      <c r="A7" s="243" t="s">
        <v>15</v>
      </c>
      <c r="B7" s="265" t="s">
        <v>118</v>
      </c>
      <c r="C7" s="264">
        <f>C8+C13</f>
        <v>306178900</v>
      </c>
    </row>
    <row r="8" spans="1:4" ht="13.5" customHeight="1" x14ac:dyDescent="0.2">
      <c r="A8" s="243"/>
      <c r="B8" s="266" t="s">
        <v>119</v>
      </c>
      <c r="C8" s="264">
        <f>SUM(C9:C12)</f>
        <v>266498900</v>
      </c>
    </row>
    <row r="9" spans="1:4" ht="13.5" customHeight="1" x14ac:dyDescent="0.2">
      <c r="A9" s="243"/>
      <c r="B9" s="287" t="s">
        <v>341</v>
      </c>
      <c r="C9" s="177">
        <f>'9. Eu projekt'!E17</f>
        <v>4165100</v>
      </c>
    </row>
    <row r="10" spans="1:4" ht="13.5" customHeight="1" x14ac:dyDescent="0.2">
      <c r="A10" s="243"/>
      <c r="B10" s="287" t="s">
        <v>342</v>
      </c>
      <c r="C10" s="177">
        <f>'9. Eu projekt'!E39</f>
        <v>36750000</v>
      </c>
    </row>
    <row r="11" spans="1:4" ht="13.5" customHeight="1" x14ac:dyDescent="0.2">
      <c r="A11" s="243"/>
      <c r="B11" s="287" t="s">
        <v>355</v>
      </c>
      <c r="C11" s="177">
        <v>0</v>
      </c>
      <c r="D11" s="17"/>
    </row>
    <row r="12" spans="1:4" ht="13.5" customHeight="1" x14ac:dyDescent="0.2">
      <c r="A12" s="243"/>
      <c r="B12" s="287" t="s">
        <v>405</v>
      </c>
      <c r="C12" s="177">
        <v>225583800</v>
      </c>
      <c r="D12" s="17"/>
    </row>
    <row r="13" spans="1:4" ht="13.5" customHeight="1" x14ac:dyDescent="0.2">
      <c r="A13" s="243"/>
      <c r="B13" s="288" t="s">
        <v>120</v>
      </c>
      <c r="C13" s="264">
        <f>SUM(C14:C14)</f>
        <v>39680000</v>
      </c>
    </row>
    <row r="14" spans="1:4" ht="13.5" customHeight="1" x14ac:dyDescent="0.2">
      <c r="A14" s="243"/>
      <c r="B14" s="289" t="s">
        <v>399</v>
      </c>
      <c r="C14" s="177">
        <v>39680000</v>
      </c>
    </row>
    <row r="15" spans="1:4" ht="16.5" customHeight="1" x14ac:dyDescent="0.2">
      <c r="A15" s="243" t="s">
        <v>17</v>
      </c>
      <c r="B15" s="290" t="s">
        <v>121</v>
      </c>
      <c r="C15" s="264">
        <f>SUM(C16:C20)</f>
        <v>0</v>
      </c>
    </row>
    <row r="16" spans="1:4" ht="13.5" customHeight="1" x14ac:dyDescent="0.2">
      <c r="A16" s="243" t="s">
        <v>122</v>
      </c>
      <c r="B16" s="253" t="s">
        <v>123</v>
      </c>
      <c r="C16" s="177">
        <v>0</v>
      </c>
    </row>
    <row r="17" spans="1:3" ht="13.5" customHeight="1" x14ac:dyDescent="0.2">
      <c r="A17" s="243" t="s">
        <v>124</v>
      </c>
      <c r="B17" s="253" t="s">
        <v>460</v>
      </c>
      <c r="C17" s="177">
        <v>0</v>
      </c>
    </row>
    <row r="18" spans="1:3" ht="13.5" customHeight="1" x14ac:dyDescent="0.2">
      <c r="A18" s="243" t="s">
        <v>125</v>
      </c>
      <c r="B18" s="253" t="s">
        <v>126</v>
      </c>
      <c r="C18" s="177">
        <v>0</v>
      </c>
    </row>
    <row r="19" spans="1:3" ht="13.5" customHeight="1" x14ac:dyDescent="0.2">
      <c r="A19" s="243" t="s">
        <v>127</v>
      </c>
      <c r="B19" s="253" t="s">
        <v>128</v>
      </c>
      <c r="C19" s="177">
        <v>0</v>
      </c>
    </row>
    <row r="20" spans="1:3" ht="13.5" customHeight="1" x14ac:dyDescent="0.2">
      <c r="A20" s="243" t="s">
        <v>129</v>
      </c>
      <c r="B20" s="253" t="s">
        <v>130</v>
      </c>
      <c r="C20" s="177">
        <v>0</v>
      </c>
    </row>
    <row r="21" spans="1:3" ht="16.5" customHeight="1" x14ac:dyDescent="0.2">
      <c r="A21" s="243" t="s">
        <v>19</v>
      </c>
      <c r="B21" s="290" t="s">
        <v>131</v>
      </c>
      <c r="C21" s="264">
        <f>SUM(C22)</f>
        <v>0</v>
      </c>
    </row>
    <row r="22" spans="1:3" ht="13.5" customHeight="1" x14ac:dyDescent="0.2">
      <c r="A22" s="243" t="s">
        <v>132</v>
      </c>
      <c r="B22" s="253" t="s">
        <v>133</v>
      </c>
      <c r="C22" s="177">
        <v>0</v>
      </c>
    </row>
    <row r="23" spans="1:3" ht="14.25" customHeight="1" x14ac:dyDescent="0.2">
      <c r="A23" s="243"/>
      <c r="B23" s="253"/>
      <c r="C23" s="177"/>
    </row>
    <row r="24" spans="1:3" ht="16.5" customHeight="1" x14ac:dyDescent="0.2">
      <c r="A24" s="243"/>
      <c r="B24" s="269" t="s">
        <v>22</v>
      </c>
      <c r="C24" s="264">
        <f>C25+C27</f>
        <v>313211815</v>
      </c>
    </row>
    <row r="25" spans="1:3" ht="16.5" customHeight="1" x14ac:dyDescent="0.2">
      <c r="A25" s="243"/>
      <c r="B25" s="265" t="s">
        <v>23</v>
      </c>
      <c r="C25" s="264">
        <f>SUM(C26:C27)</f>
        <v>313211815</v>
      </c>
    </row>
    <row r="26" spans="1:3" ht="15.6" customHeight="1" x14ac:dyDescent="0.2">
      <c r="A26" s="243"/>
      <c r="B26" s="266" t="s">
        <v>134</v>
      </c>
      <c r="C26" s="177">
        <v>313211815</v>
      </c>
    </row>
    <row r="27" spans="1:3" ht="14.1" customHeight="1" x14ac:dyDescent="0.2">
      <c r="A27" s="243"/>
      <c r="B27" s="265" t="s">
        <v>27</v>
      </c>
      <c r="C27" s="264">
        <f>SUM(C28)</f>
        <v>0</v>
      </c>
    </row>
    <row r="28" spans="1:3" ht="16.5" customHeight="1" x14ac:dyDescent="0.2">
      <c r="A28" s="243"/>
      <c r="B28" s="253" t="s">
        <v>135</v>
      </c>
      <c r="C28" s="264">
        <v>0</v>
      </c>
    </row>
    <row r="29" spans="1:3" ht="16.5" customHeight="1" x14ac:dyDescent="0.2">
      <c r="A29" s="243"/>
      <c r="B29" s="272" t="s">
        <v>136</v>
      </c>
      <c r="C29" s="264">
        <f>C24+C6</f>
        <v>619390715</v>
      </c>
    </row>
    <row r="30" spans="1:3" ht="16.5" customHeight="1" x14ac:dyDescent="0.2">
      <c r="A30" s="243" t="s">
        <v>29</v>
      </c>
      <c r="B30" s="262" t="s">
        <v>137</v>
      </c>
      <c r="C30" s="264">
        <f>C31+C73+C82</f>
        <v>760397115</v>
      </c>
    </row>
    <row r="31" spans="1:3" ht="16.5" customHeight="1" x14ac:dyDescent="0.2">
      <c r="A31" s="267" t="s">
        <v>43</v>
      </c>
      <c r="B31" s="265" t="s">
        <v>138</v>
      </c>
      <c r="C31" s="264">
        <f>C32+C66</f>
        <v>739308393</v>
      </c>
    </row>
    <row r="32" spans="1:3" ht="16.5" customHeight="1" x14ac:dyDescent="0.2">
      <c r="A32" s="267"/>
      <c r="B32" s="291" t="s">
        <v>139</v>
      </c>
      <c r="C32" s="264">
        <f>C33+C39+C41</f>
        <v>708486893</v>
      </c>
    </row>
    <row r="33" spans="1:5" ht="13.5" customHeight="1" x14ac:dyDescent="0.2">
      <c r="A33" s="267"/>
      <c r="B33" s="292" t="s">
        <v>140</v>
      </c>
      <c r="C33" s="264">
        <f>SUM(C34:C38)</f>
        <v>419755659</v>
      </c>
      <c r="D33" s="27"/>
    </row>
    <row r="34" spans="1:5" ht="13.5" customHeight="1" x14ac:dyDescent="0.2">
      <c r="A34" s="267"/>
      <c r="B34" s="293" t="s">
        <v>343</v>
      </c>
      <c r="C34" s="177">
        <v>26351318</v>
      </c>
      <c r="D34" s="23"/>
      <c r="E34" s="23"/>
    </row>
    <row r="35" spans="1:5" ht="13.5" customHeight="1" x14ac:dyDescent="0.2">
      <c r="A35" s="267"/>
      <c r="B35" s="293" t="s">
        <v>344</v>
      </c>
      <c r="C35" s="177">
        <v>102023807</v>
      </c>
    </row>
    <row r="36" spans="1:5" ht="13.5" customHeight="1" x14ac:dyDescent="0.2">
      <c r="A36" s="294"/>
      <c r="B36" s="293" t="s">
        <v>345</v>
      </c>
      <c r="C36" s="177">
        <v>45895068</v>
      </c>
    </row>
    <row r="37" spans="1:5" ht="13.5" customHeight="1" x14ac:dyDescent="0.2">
      <c r="A37" s="294"/>
      <c r="B37" s="293" t="s">
        <v>406</v>
      </c>
      <c r="C37" s="177">
        <v>225583800</v>
      </c>
    </row>
    <row r="38" spans="1:5" ht="13.5" customHeight="1" x14ac:dyDescent="0.2">
      <c r="A38" s="294"/>
      <c r="B38" s="293" t="s">
        <v>432</v>
      </c>
      <c r="C38" s="177">
        <v>19901666</v>
      </c>
    </row>
    <row r="39" spans="1:5" ht="13.5" customHeight="1" x14ac:dyDescent="0.2">
      <c r="A39" s="294"/>
      <c r="B39" s="295" t="s">
        <v>141</v>
      </c>
      <c r="C39" s="264">
        <f>SUM(C40:C40)</f>
        <v>39680000</v>
      </c>
    </row>
    <row r="40" spans="1:5" ht="13.5" customHeight="1" x14ac:dyDescent="0.2">
      <c r="A40" s="294"/>
      <c r="B40" s="300" t="s">
        <v>400</v>
      </c>
      <c r="C40" s="177">
        <v>39680000</v>
      </c>
    </row>
    <row r="41" spans="1:5" ht="13.5" customHeight="1" x14ac:dyDescent="0.2">
      <c r="A41" s="294"/>
      <c r="B41" s="292" t="s">
        <v>142</v>
      </c>
      <c r="C41" s="264">
        <f>SUM(C42:C65)</f>
        <v>249051234</v>
      </c>
      <c r="D41" s="23"/>
      <c r="E41" s="23"/>
    </row>
    <row r="42" spans="1:5" ht="13.5" customHeight="1" x14ac:dyDescent="0.2">
      <c r="A42" s="294"/>
      <c r="B42" s="239" t="s">
        <v>437</v>
      </c>
      <c r="C42" s="177">
        <v>38200000</v>
      </c>
      <c r="D42" s="23"/>
      <c r="E42" s="23"/>
    </row>
    <row r="43" spans="1:5" ht="13.5" customHeight="1" x14ac:dyDescent="0.2">
      <c r="A43" s="294"/>
      <c r="B43" s="239" t="s">
        <v>438</v>
      </c>
      <c r="C43" s="177">
        <v>2500000</v>
      </c>
      <c r="D43" s="23"/>
      <c r="E43" s="23"/>
    </row>
    <row r="44" spans="1:5" ht="13.5" customHeight="1" x14ac:dyDescent="0.2">
      <c r="A44" s="294"/>
      <c r="B44" s="239" t="s">
        <v>439</v>
      </c>
      <c r="C44" s="322">
        <v>200000</v>
      </c>
      <c r="D44" s="23"/>
      <c r="E44" s="23"/>
    </row>
    <row r="45" spans="1:5" ht="13.5" customHeight="1" x14ac:dyDescent="0.2">
      <c r="A45" s="294"/>
      <c r="B45" s="239" t="s">
        <v>440</v>
      </c>
      <c r="C45" s="322">
        <v>985000</v>
      </c>
      <c r="D45" s="23"/>
      <c r="E45" s="23"/>
    </row>
    <row r="46" spans="1:5" ht="13.5" customHeight="1" x14ac:dyDescent="0.2">
      <c r="A46" s="294"/>
      <c r="B46" s="239" t="s">
        <v>441</v>
      </c>
      <c r="C46" s="322">
        <v>700000</v>
      </c>
      <c r="D46" s="23"/>
      <c r="E46" s="23"/>
    </row>
    <row r="47" spans="1:5" ht="13.5" customHeight="1" x14ac:dyDescent="0.2">
      <c r="A47" s="294"/>
      <c r="B47" s="239" t="s">
        <v>442</v>
      </c>
      <c r="C47" s="322">
        <v>450000</v>
      </c>
      <c r="D47" s="23"/>
      <c r="E47" s="23"/>
    </row>
    <row r="48" spans="1:5" ht="13.5" customHeight="1" x14ac:dyDescent="0.2">
      <c r="A48" s="294"/>
      <c r="B48" s="239" t="s">
        <v>443</v>
      </c>
      <c r="C48" s="322">
        <v>1000000</v>
      </c>
      <c r="D48" s="23"/>
      <c r="E48" s="23"/>
    </row>
    <row r="49" spans="1:5" ht="13.5" customHeight="1" x14ac:dyDescent="0.2">
      <c r="A49" s="294"/>
      <c r="B49" s="239" t="s">
        <v>444</v>
      </c>
      <c r="C49" s="322">
        <v>2000000</v>
      </c>
      <c r="D49" s="23"/>
      <c r="E49" s="23"/>
    </row>
    <row r="50" spans="1:5" ht="13.5" customHeight="1" x14ac:dyDescent="0.2">
      <c r="A50" s="294"/>
      <c r="B50" s="239" t="s">
        <v>445</v>
      </c>
      <c r="C50" s="322">
        <v>14100000</v>
      </c>
      <c r="D50" s="23"/>
      <c r="E50" s="23"/>
    </row>
    <row r="51" spans="1:5" ht="13.5" customHeight="1" x14ac:dyDescent="0.2">
      <c r="A51" s="294"/>
      <c r="B51" s="239" t="s">
        <v>446</v>
      </c>
      <c r="C51" s="322">
        <v>350000</v>
      </c>
      <c r="D51" s="23"/>
      <c r="E51" s="23"/>
    </row>
    <row r="52" spans="1:5" ht="13.5" customHeight="1" x14ac:dyDescent="0.2">
      <c r="A52" s="294"/>
      <c r="B52" s="239" t="s">
        <v>447</v>
      </c>
      <c r="C52" s="322">
        <v>1000000</v>
      </c>
      <c r="D52" s="23"/>
      <c r="E52" s="23"/>
    </row>
    <row r="53" spans="1:5" ht="13.5" customHeight="1" x14ac:dyDescent="0.2">
      <c r="A53" s="294"/>
      <c r="B53" s="239" t="s">
        <v>459</v>
      </c>
      <c r="C53" s="322">
        <v>3500000</v>
      </c>
      <c r="D53" s="23"/>
      <c r="E53" s="23"/>
    </row>
    <row r="54" spans="1:5" ht="13.5" customHeight="1" x14ac:dyDescent="0.2">
      <c r="A54" s="294"/>
      <c r="B54" s="239" t="s">
        <v>448</v>
      </c>
      <c r="C54" s="322">
        <v>2500000</v>
      </c>
      <c r="D54" s="23"/>
      <c r="E54" s="23"/>
    </row>
    <row r="55" spans="1:5" ht="13.5" customHeight="1" x14ac:dyDescent="0.2">
      <c r="A55" s="294"/>
      <c r="B55" s="239" t="s">
        <v>450</v>
      </c>
      <c r="C55" s="322">
        <v>1100000</v>
      </c>
      <c r="D55" s="23"/>
      <c r="E55" s="23"/>
    </row>
    <row r="56" spans="1:5" ht="13.5" customHeight="1" x14ac:dyDescent="0.2">
      <c r="A56" s="294"/>
      <c r="B56" s="239" t="s">
        <v>457</v>
      </c>
      <c r="C56" s="323">
        <v>800000</v>
      </c>
      <c r="D56" s="23"/>
      <c r="E56" s="23"/>
    </row>
    <row r="57" spans="1:5" ht="13.5" customHeight="1" x14ac:dyDescent="0.2">
      <c r="A57" s="294"/>
      <c r="B57" s="239" t="s">
        <v>451</v>
      </c>
      <c r="C57" s="322">
        <v>2000000</v>
      </c>
      <c r="D57" s="23"/>
      <c r="E57" s="23"/>
    </row>
    <row r="58" spans="1:5" ht="13.5" customHeight="1" x14ac:dyDescent="0.2">
      <c r="A58" s="294"/>
      <c r="B58" s="239" t="s">
        <v>458</v>
      </c>
      <c r="C58" s="177">
        <f>19446500+280000</f>
        <v>19726500</v>
      </c>
      <c r="D58" s="23"/>
      <c r="E58" s="23"/>
    </row>
    <row r="59" spans="1:5" ht="13.5" customHeight="1" x14ac:dyDescent="0.2">
      <c r="A59" s="294"/>
      <c r="B59" s="239" t="s">
        <v>452</v>
      </c>
      <c r="C59" s="322">
        <v>1000000</v>
      </c>
      <c r="D59" s="23"/>
      <c r="E59" s="23"/>
    </row>
    <row r="60" spans="1:5" ht="13.5" customHeight="1" x14ac:dyDescent="0.2">
      <c r="A60" s="294"/>
      <c r="B60" s="239" t="s">
        <v>453</v>
      </c>
      <c r="C60" s="322">
        <v>6000000</v>
      </c>
      <c r="D60" s="23"/>
      <c r="E60" s="23"/>
    </row>
    <row r="61" spans="1:5" ht="13.5" customHeight="1" x14ac:dyDescent="0.2">
      <c r="A61" s="294"/>
      <c r="B61" s="239" t="s">
        <v>454</v>
      </c>
      <c r="C61" s="322">
        <v>1000000</v>
      </c>
      <c r="D61" s="23"/>
      <c r="E61" s="23"/>
    </row>
    <row r="62" spans="1:5" ht="13.5" customHeight="1" x14ac:dyDescent="0.2">
      <c r="A62" s="294"/>
      <c r="B62" s="239" t="s">
        <v>455</v>
      </c>
      <c r="C62" s="322">
        <v>3952500</v>
      </c>
      <c r="D62" s="23"/>
      <c r="E62" s="23"/>
    </row>
    <row r="63" spans="1:5" ht="13.5" customHeight="1" x14ac:dyDescent="0.2">
      <c r="A63" s="294"/>
      <c r="B63" s="239" t="s">
        <v>366</v>
      </c>
      <c r="C63" s="177">
        <v>11913859</v>
      </c>
      <c r="D63" s="23"/>
      <c r="E63" s="23"/>
    </row>
    <row r="64" spans="1:5" ht="13.5" customHeight="1" x14ac:dyDescent="0.2">
      <c r="A64" s="294"/>
      <c r="B64" s="239" t="s">
        <v>367</v>
      </c>
      <c r="C64" s="177">
        <v>64073375</v>
      </c>
      <c r="D64" s="23"/>
      <c r="E64" s="23"/>
    </row>
    <row r="65" spans="1:5" ht="13.5" customHeight="1" x14ac:dyDescent="0.2">
      <c r="A65" s="294"/>
      <c r="B65" s="239" t="s">
        <v>368</v>
      </c>
      <c r="C65" s="177">
        <v>70000000</v>
      </c>
      <c r="D65" s="23"/>
      <c r="E65" s="23"/>
    </row>
    <row r="66" spans="1:5" ht="13.5" customHeight="1" x14ac:dyDescent="0.2">
      <c r="A66" s="294"/>
      <c r="B66" s="291" t="s">
        <v>143</v>
      </c>
      <c r="C66" s="264">
        <f>SUM(C67:C72)</f>
        <v>30821500</v>
      </c>
    </row>
    <row r="67" spans="1:5" ht="13.5" customHeight="1" x14ac:dyDescent="0.2">
      <c r="A67" s="294"/>
      <c r="B67" s="271" t="s">
        <v>144</v>
      </c>
      <c r="C67" s="177">
        <v>1270000</v>
      </c>
    </row>
    <row r="68" spans="1:5" ht="13.5" customHeight="1" x14ac:dyDescent="0.2">
      <c r="A68" s="294"/>
      <c r="B68" s="271" t="s">
        <v>145</v>
      </c>
      <c r="C68" s="177">
        <v>22701000</v>
      </c>
    </row>
    <row r="69" spans="1:5" ht="13.5" customHeight="1" x14ac:dyDescent="0.2">
      <c r="A69" s="294"/>
      <c r="B69" s="271" t="s">
        <v>146</v>
      </c>
      <c r="C69" s="177">
        <v>3214500</v>
      </c>
    </row>
    <row r="70" spans="1:5" ht="13.5" customHeight="1" x14ac:dyDescent="0.2">
      <c r="A70" s="294"/>
      <c r="B70" s="271" t="s">
        <v>147</v>
      </c>
      <c r="C70" s="177">
        <v>3636000</v>
      </c>
    </row>
    <row r="71" spans="1:5" ht="13.5" customHeight="1" x14ac:dyDescent="0.2">
      <c r="A71" s="294"/>
      <c r="B71" s="271" t="s">
        <v>148</v>
      </c>
      <c r="C71" s="177">
        <v>0</v>
      </c>
    </row>
    <row r="72" spans="1:5" ht="13.5" customHeight="1" x14ac:dyDescent="0.2">
      <c r="A72" s="294"/>
      <c r="B72" s="271" t="s">
        <v>149</v>
      </c>
      <c r="C72" s="177">
        <v>0</v>
      </c>
    </row>
    <row r="73" spans="1:5" ht="16.5" customHeight="1" x14ac:dyDescent="0.2">
      <c r="A73" s="294" t="s">
        <v>45</v>
      </c>
      <c r="B73" s="265" t="s">
        <v>150</v>
      </c>
      <c r="C73" s="264">
        <f>C74+C80</f>
        <v>2100000</v>
      </c>
      <c r="E73" s="25"/>
    </row>
    <row r="74" spans="1:5" ht="16.5" customHeight="1" x14ac:dyDescent="0.2">
      <c r="A74" s="294"/>
      <c r="B74" s="291" t="s">
        <v>151</v>
      </c>
      <c r="C74" s="264">
        <f>C76+C75</f>
        <v>1800000</v>
      </c>
      <c r="E74" s="25"/>
    </row>
    <row r="75" spans="1:5" ht="13.5" customHeight="1" x14ac:dyDescent="0.2">
      <c r="A75" s="294"/>
      <c r="B75" s="292" t="s">
        <v>152</v>
      </c>
      <c r="C75" s="264">
        <v>0</v>
      </c>
      <c r="E75" s="25"/>
    </row>
    <row r="76" spans="1:5" ht="13.5" customHeight="1" x14ac:dyDescent="0.2">
      <c r="A76" s="294"/>
      <c r="B76" s="292" t="s">
        <v>153</v>
      </c>
      <c r="C76" s="264">
        <f>SUM(C77:C79)</f>
        <v>1800000</v>
      </c>
      <c r="E76" s="25"/>
    </row>
    <row r="77" spans="1:5" s="6" customFormat="1" ht="13.5" customHeight="1" x14ac:dyDescent="0.2">
      <c r="A77" s="294"/>
      <c r="B77" s="239" t="s">
        <v>436</v>
      </c>
      <c r="C77" s="177">
        <v>0</v>
      </c>
      <c r="D77" s="26"/>
    </row>
    <row r="78" spans="1:5" s="6" customFormat="1" ht="13.5" customHeight="1" x14ac:dyDescent="0.2">
      <c r="A78" s="294"/>
      <c r="B78" s="239" t="s">
        <v>449</v>
      </c>
      <c r="C78" s="322">
        <v>1000000</v>
      </c>
      <c r="D78" s="26"/>
    </row>
    <row r="79" spans="1:5" s="6" customFormat="1" ht="13.5" customHeight="1" x14ac:dyDescent="0.2">
      <c r="A79" s="294"/>
      <c r="B79" s="239" t="s">
        <v>456</v>
      </c>
      <c r="C79" s="322">
        <v>800000</v>
      </c>
      <c r="D79" s="26"/>
    </row>
    <row r="80" spans="1:5" s="6" customFormat="1" ht="13.5" customHeight="1" x14ac:dyDescent="0.2">
      <c r="A80" s="294"/>
      <c r="B80" s="291" t="s">
        <v>154</v>
      </c>
      <c r="C80" s="264">
        <f>SUM(C81:C81)</f>
        <v>300000</v>
      </c>
      <c r="D80" s="26"/>
    </row>
    <row r="81" spans="1:4" s="6" customFormat="1" ht="13.5" customHeight="1" x14ac:dyDescent="0.2">
      <c r="A81" s="294"/>
      <c r="B81" s="271" t="s">
        <v>144</v>
      </c>
      <c r="C81" s="177">
        <v>300000</v>
      </c>
      <c r="D81" s="26"/>
    </row>
    <row r="82" spans="1:4" s="6" customFormat="1" ht="13.5" customHeight="1" x14ac:dyDescent="0.2">
      <c r="A82" s="294" t="s">
        <v>47</v>
      </c>
      <c r="B82" s="265" t="s">
        <v>155</v>
      </c>
      <c r="C82" s="264">
        <f>C83+C86</f>
        <v>18988722</v>
      </c>
    </row>
    <row r="83" spans="1:4" s="6" customFormat="1" ht="13.5" customHeight="1" x14ac:dyDescent="0.2">
      <c r="A83" s="294"/>
      <c r="B83" s="291" t="s">
        <v>156</v>
      </c>
      <c r="C83" s="264">
        <f>SUM(C84:C85)</f>
        <v>7000000</v>
      </c>
    </row>
    <row r="84" spans="1:4" ht="26.1" customHeight="1" x14ac:dyDescent="0.2">
      <c r="A84" s="294"/>
      <c r="B84" s="296" t="s">
        <v>346</v>
      </c>
      <c r="C84" s="177">
        <v>7000000</v>
      </c>
    </row>
    <row r="85" spans="1:4" ht="14.1" customHeight="1" x14ac:dyDescent="0.2">
      <c r="A85" s="294"/>
      <c r="B85" s="296" t="s">
        <v>373</v>
      </c>
      <c r="C85" s="177">
        <v>0</v>
      </c>
    </row>
    <row r="86" spans="1:4" ht="14.1" customHeight="1" x14ac:dyDescent="0.2">
      <c r="A86" s="294"/>
      <c r="B86" s="297" t="s">
        <v>327</v>
      </c>
      <c r="C86" s="264">
        <f>SUM(C87:C88)</f>
        <v>11988722</v>
      </c>
    </row>
    <row r="87" spans="1:4" ht="14.1" customHeight="1" x14ac:dyDescent="0.2">
      <c r="A87" s="294"/>
      <c r="B87" s="245" t="s">
        <v>434</v>
      </c>
      <c r="C87" s="177">
        <v>2400000</v>
      </c>
    </row>
    <row r="88" spans="1:4" ht="14.1" customHeight="1" x14ac:dyDescent="0.2">
      <c r="A88" s="294"/>
      <c r="B88" s="244" t="s">
        <v>435</v>
      </c>
      <c r="C88" s="177">
        <v>9588722</v>
      </c>
    </row>
    <row r="89" spans="1:4" ht="14.1" customHeight="1" x14ac:dyDescent="0.2">
      <c r="A89" s="294"/>
      <c r="B89" s="269" t="s">
        <v>51</v>
      </c>
      <c r="C89" s="227">
        <v>0</v>
      </c>
      <c r="D89" s="171"/>
    </row>
    <row r="90" spans="1:4" ht="14.1" customHeight="1" x14ac:dyDescent="0.2">
      <c r="A90" s="294"/>
      <c r="B90" s="265" t="s">
        <v>52</v>
      </c>
      <c r="C90" s="229">
        <v>0</v>
      </c>
      <c r="D90" s="254"/>
    </row>
    <row r="91" spans="1:4" ht="16.5" customHeight="1" x14ac:dyDescent="0.2">
      <c r="A91" s="294" t="s">
        <v>50</v>
      </c>
      <c r="B91" s="265" t="s">
        <v>55</v>
      </c>
      <c r="C91" s="229">
        <v>0</v>
      </c>
      <c r="D91" s="24"/>
    </row>
    <row r="92" spans="1:4" ht="14.1" customHeight="1" x14ac:dyDescent="0.2">
      <c r="A92" s="294"/>
      <c r="B92" s="272" t="s">
        <v>157</v>
      </c>
      <c r="C92" s="227">
        <f>C30+C89</f>
        <v>760397115</v>
      </c>
      <c r="D92" s="24"/>
    </row>
    <row r="93" spans="1:4" ht="14.1" customHeight="1" x14ac:dyDescent="0.2">
      <c r="A93" s="341"/>
      <c r="B93" s="4"/>
      <c r="C93" s="27"/>
      <c r="D93" s="24"/>
    </row>
    <row r="94" spans="1:4" ht="18" customHeight="1" x14ac:dyDescent="0.2">
      <c r="A94" s="341"/>
      <c r="B94" s="28"/>
      <c r="C94" s="24"/>
      <c r="D94" s="24"/>
    </row>
    <row r="95" spans="1:4" x14ac:dyDescent="0.2">
      <c r="B95" s="28"/>
      <c r="C95" s="24"/>
    </row>
    <row r="96" spans="1:4" x14ac:dyDescent="0.2">
      <c r="B96" s="22"/>
      <c r="C96" s="24"/>
    </row>
    <row r="97" spans="2:3" x14ac:dyDescent="0.2">
      <c r="B97" s="22"/>
      <c r="C97" s="24"/>
    </row>
    <row r="99" spans="2:3" ht="15" x14ac:dyDescent="0.25">
      <c r="B99" s="234"/>
    </row>
    <row r="100" spans="2:3" ht="15" x14ac:dyDescent="0.2">
      <c r="B100" s="237"/>
    </row>
    <row r="101" spans="2:3" ht="15" x14ac:dyDescent="0.2">
      <c r="B101" s="237"/>
      <c r="C101" s="27"/>
    </row>
    <row r="102" spans="2:3" ht="15" x14ac:dyDescent="0.2">
      <c r="B102" s="237"/>
    </row>
    <row r="103" spans="2:3" ht="15" x14ac:dyDescent="0.2">
      <c r="B103" s="237"/>
    </row>
    <row r="104" spans="2:3" ht="15" x14ac:dyDescent="0.2">
      <c r="B104" s="237"/>
    </row>
    <row r="105" spans="2:3" ht="15" x14ac:dyDescent="0.2">
      <c r="B105" s="237"/>
    </row>
    <row r="106" spans="2:3" x14ac:dyDescent="0.2">
      <c r="B106" s="235"/>
    </row>
    <row r="107" spans="2:3" x14ac:dyDescent="0.2">
      <c r="B107" s="235"/>
    </row>
    <row r="108" spans="2:3" x14ac:dyDescent="0.2">
      <c r="B108" s="235"/>
    </row>
    <row r="109" spans="2:3" x14ac:dyDescent="0.2">
      <c r="B109" s="235"/>
    </row>
    <row r="110" spans="2:3" x14ac:dyDescent="0.2">
      <c r="B110" s="235"/>
    </row>
    <row r="111" spans="2:3" x14ac:dyDescent="0.2">
      <c r="B111" s="235"/>
    </row>
    <row r="112" spans="2:3" x14ac:dyDescent="0.2">
      <c r="B112" s="235"/>
    </row>
  </sheetData>
  <sheetProtection selectLockedCells="1" selectUnlockedCells="1"/>
  <mergeCells count="2">
    <mergeCell ref="B2:C2"/>
    <mergeCell ref="B3:C3"/>
  </mergeCells>
  <pageMargins left="0.39370078740157483" right="0" top="0.15748031496062992" bottom="0.15748031496062992" header="0.51181102362204722" footer="0.51181102362204722"/>
  <pageSetup paperSize="9" scale="6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view="pageBreakPreview" workbookViewId="0">
      <selection activeCell="B31" sqref="B31"/>
    </sheetView>
  </sheetViews>
  <sheetFormatPr defaultColWidth="0" defaultRowHeight="12.75" x14ac:dyDescent="0.2"/>
  <cols>
    <col min="1" max="1" width="2.85546875" customWidth="1"/>
    <col min="2" max="2" width="97" customWidth="1"/>
    <col min="3" max="3" width="16" customWidth="1"/>
    <col min="4" max="217" width="9.140625" customWidth="1"/>
  </cols>
  <sheetData>
    <row r="1" spans="1:4" ht="15.75" customHeight="1" x14ac:dyDescent="0.2">
      <c r="B1" s="29"/>
      <c r="C1" s="16" t="s">
        <v>158</v>
      </c>
    </row>
    <row r="2" spans="1:4" ht="15.75" x14ac:dyDescent="0.2">
      <c r="B2" s="344" t="s">
        <v>159</v>
      </c>
      <c r="C2" s="344"/>
    </row>
    <row r="3" spans="1:4" ht="15.75" x14ac:dyDescent="0.25">
      <c r="B3" s="343" t="s">
        <v>389</v>
      </c>
      <c r="C3" s="343"/>
    </row>
    <row r="4" spans="1:4" x14ac:dyDescent="0.2">
      <c r="B4" s="29"/>
      <c r="C4" s="30"/>
    </row>
    <row r="5" spans="1:4" ht="16.5" customHeight="1" x14ac:dyDescent="0.2">
      <c r="A5" s="6"/>
      <c r="B5" s="6"/>
      <c r="C5" s="31" t="s">
        <v>363</v>
      </c>
      <c r="D5" s="6"/>
    </row>
    <row r="6" spans="1:4" ht="33.6" customHeight="1" x14ac:dyDescent="0.2">
      <c r="A6" s="240"/>
      <c r="B6" s="241" t="s">
        <v>160</v>
      </c>
      <c r="C6" s="242" t="s">
        <v>388</v>
      </c>
      <c r="D6" s="6"/>
    </row>
    <row r="7" spans="1:4" ht="15" x14ac:dyDescent="0.25">
      <c r="A7" s="325"/>
      <c r="B7" s="340" t="s">
        <v>162</v>
      </c>
      <c r="C7" s="327"/>
      <c r="D7" s="6"/>
    </row>
    <row r="8" spans="1:4" ht="15" x14ac:dyDescent="0.25">
      <c r="A8" s="325">
        <v>1</v>
      </c>
      <c r="B8" s="328" t="s">
        <v>407</v>
      </c>
      <c r="C8" s="329">
        <v>50000</v>
      </c>
      <c r="D8" s="6"/>
    </row>
    <row r="9" spans="1:4" ht="15" x14ac:dyDescent="0.25">
      <c r="A9" s="325">
        <v>2</v>
      </c>
      <c r="B9" s="328" t="s">
        <v>408</v>
      </c>
      <c r="C9" s="329">
        <v>150000</v>
      </c>
      <c r="D9" s="6"/>
    </row>
    <row r="10" spans="1:4" ht="15" x14ac:dyDescent="0.25">
      <c r="A10" s="325">
        <v>3</v>
      </c>
      <c r="B10" s="330" t="s">
        <v>409</v>
      </c>
      <c r="C10" s="329">
        <v>150000</v>
      </c>
      <c r="D10" s="6"/>
    </row>
    <row r="11" spans="1:4" ht="15" x14ac:dyDescent="0.25">
      <c r="A11" s="325">
        <v>4</v>
      </c>
      <c r="B11" s="328" t="s">
        <v>410</v>
      </c>
      <c r="C11" s="329">
        <v>150000</v>
      </c>
      <c r="D11" s="6"/>
    </row>
    <row r="12" spans="1:4" ht="15" x14ac:dyDescent="0.25">
      <c r="A12" s="325">
        <v>5</v>
      </c>
      <c r="B12" s="331" t="s">
        <v>411</v>
      </c>
      <c r="C12" s="329">
        <v>1000000</v>
      </c>
      <c r="D12" s="6"/>
    </row>
    <row r="13" spans="1:4" ht="15" x14ac:dyDescent="0.25">
      <c r="A13" s="325">
        <v>6</v>
      </c>
      <c r="B13" s="330" t="s">
        <v>412</v>
      </c>
      <c r="C13" s="329">
        <v>200000</v>
      </c>
      <c r="D13" s="6"/>
    </row>
    <row r="14" spans="1:4" ht="15" x14ac:dyDescent="0.25">
      <c r="A14" s="325">
        <v>7</v>
      </c>
      <c r="B14" s="326" t="s">
        <v>161</v>
      </c>
      <c r="C14" s="327">
        <v>7000000</v>
      </c>
      <c r="D14" s="6"/>
    </row>
    <row r="15" spans="1:4" ht="15" x14ac:dyDescent="0.25">
      <c r="A15" s="325">
        <v>8</v>
      </c>
      <c r="B15" s="330" t="s">
        <v>413</v>
      </c>
      <c r="C15" s="329">
        <v>150000</v>
      </c>
      <c r="D15" s="6"/>
    </row>
    <row r="16" spans="1:4" ht="15" x14ac:dyDescent="0.25">
      <c r="A16" s="325">
        <v>9</v>
      </c>
      <c r="B16" s="331" t="s">
        <v>414</v>
      </c>
      <c r="C16" s="329">
        <v>200000</v>
      </c>
      <c r="D16" s="6"/>
    </row>
    <row r="17" spans="1:4" ht="15" x14ac:dyDescent="0.25">
      <c r="A17" s="325">
        <v>10</v>
      </c>
      <c r="B17" s="330" t="s">
        <v>415</v>
      </c>
      <c r="C17" s="329">
        <v>500000</v>
      </c>
      <c r="D17" s="6"/>
    </row>
    <row r="18" spans="1:4" ht="15" x14ac:dyDescent="0.25">
      <c r="A18" s="325">
        <v>11</v>
      </c>
      <c r="B18" s="328" t="s">
        <v>416</v>
      </c>
      <c r="C18" s="329">
        <v>1900000</v>
      </c>
      <c r="D18" s="6"/>
    </row>
    <row r="19" spans="1:4" ht="15" x14ac:dyDescent="0.25">
      <c r="A19" s="325"/>
      <c r="B19" s="340" t="s">
        <v>475</v>
      </c>
      <c r="C19" s="327"/>
      <c r="D19" s="6"/>
    </row>
    <row r="20" spans="1:4" ht="15" x14ac:dyDescent="0.25">
      <c r="A20" s="325">
        <v>12</v>
      </c>
      <c r="B20" s="330" t="s">
        <v>417</v>
      </c>
      <c r="C20" s="329">
        <v>600000</v>
      </c>
      <c r="D20" s="6"/>
    </row>
    <row r="21" spans="1:4" ht="15" x14ac:dyDescent="0.25">
      <c r="A21" s="325">
        <v>13</v>
      </c>
      <c r="B21" s="330" t="s">
        <v>418</v>
      </c>
      <c r="C21" s="329">
        <v>800000</v>
      </c>
      <c r="D21" s="6"/>
    </row>
    <row r="22" spans="1:4" ht="15" x14ac:dyDescent="0.25">
      <c r="A22" s="325">
        <v>14</v>
      </c>
      <c r="B22" s="330" t="s">
        <v>419</v>
      </c>
      <c r="C22" s="329">
        <v>500000</v>
      </c>
      <c r="D22" s="6"/>
    </row>
    <row r="23" spans="1:4" ht="15" x14ac:dyDescent="0.25">
      <c r="A23" s="325">
        <v>15</v>
      </c>
      <c r="B23" s="328" t="s">
        <v>420</v>
      </c>
      <c r="C23" s="329">
        <v>390000</v>
      </c>
      <c r="D23" s="6"/>
    </row>
    <row r="24" spans="1:4" ht="15" x14ac:dyDescent="0.25">
      <c r="A24" s="325">
        <v>16</v>
      </c>
      <c r="B24" s="330" t="s">
        <v>421</v>
      </c>
      <c r="C24" s="329">
        <v>150000</v>
      </c>
      <c r="D24" s="6"/>
    </row>
    <row r="25" spans="1:4" ht="15" x14ac:dyDescent="0.25">
      <c r="A25" s="325">
        <v>17</v>
      </c>
      <c r="B25" s="331" t="s">
        <v>362</v>
      </c>
      <c r="C25" s="329">
        <v>100000</v>
      </c>
      <c r="D25" s="6"/>
    </row>
    <row r="26" spans="1:4" ht="15" x14ac:dyDescent="0.25">
      <c r="A26" s="325">
        <v>18</v>
      </c>
      <c r="B26" s="332" t="s">
        <v>422</v>
      </c>
      <c r="C26" s="329">
        <v>800000</v>
      </c>
      <c r="D26" s="6"/>
    </row>
    <row r="27" spans="1:4" ht="15" x14ac:dyDescent="0.25">
      <c r="A27" s="325">
        <v>19</v>
      </c>
      <c r="B27" s="331" t="s">
        <v>423</v>
      </c>
      <c r="C27" s="329">
        <v>400000</v>
      </c>
      <c r="D27" s="6"/>
    </row>
    <row r="28" spans="1:4" ht="15" x14ac:dyDescent="0.25">
      <c r="A28" s="325">
        <v>20</v>
      </c>
      <c r="B28" s="336" t="s">
        <v>165</v>
      </c>
      <c r="C28" s="327">
        <v>250000</v>
      </c>
      <c r="D28" s="6"/>
    </row>
    <row r="29" spans="1:4" ht="15" x14ac:dyDescent="0.25">
      <c r="A29" s="325">
        <v>21</v>
      </c>
      <c r="B29" s="336" t="s">
        <v>477</v>
      </c>
      <c r="C29" s="327">
        <v>100000</v>
      </c>
      <c r="D29" s="6"/>
    </row>
    <row r="30" spans="1:4" ht="15" x14ac:dyDescent="0.25">
      <c r="A30" s="325">
        <v>22</v>
      </c>
      <c r="B30" s="336" t="s">
        <v>478</v>
      </c>
      <c r="C30" s="327">
        <v>600000</v>
      </c>
      <c r="D30" s="6"/>
    </row>
    <row r="31" spans="1:4" ht="15" x14ac:dyDescent="0.25">
      <c r="A31" s="325">
        <v>23</v>
      </c>
      <c r="B31" s="331" t="s">
        <v>424</v>
      </c>
      <c r="C31" s="329">
        <v>900000</v>
      </c>
      <c r="D31" s="6"/>
    </row>
    <row r="32" spans="1:4" ht="15" x14ac:dyDescent="0.25">
      <c r="A32" s="325">
        <v>24</v>
      </c>
      <c r="B32" s="330" t="s">
        <v>425</v>
      </c>
      <c r="C32" s="329">
        <v>300000</v>
      </c>
      <c r="D32" s="6"/>
    </row>
    <row r="33" spans="1:4" ht="15" x14ac:dyDescent="0.25">
      <c r="A33" s="325">
        <v>25</v>
      </c>
      <c r="B33" s="330" t="s">
        <v>426</v>
      </c>
      <c r="C33" s="329">
        <v>240000</v>
      </c>
      <c r="D33" s="6"/>
    </row>
    <row r="34" spans="1:4" ht="15" x14ac:dyDescent="0.25">
      <c r="A34" s="325">
        <v>26</v>
      </c>
      <c r="B34" s="331" t="s">
        <v>427</v>
      </c>
      <c r="C34" s="329">
        <v>700000</v>
      </c>
      <c r="D34" s="6"/>
    </row>
    <row r="35" spans="1:4" ht="15" x14ac:dyDescent="0.25">
      <c r="A35" s="325">
        <v>27</v>
      </c>
      <c r="B35" s="331" t="s">
        <v>428</v>
      </c>
      <c r="C35" s="327">
        <v>100000</v>
      </c>
      <c r="D35" s="6"/>
    </row>
    <row r="36" spans="1:4" ht="15" x14ac:dyDescent="0.25">
      <c r="A36" s="325">
        <v>28</v>
      </c>
      <c r="B36" s="331" t="s">
        <v>374</v>
      </c>
      <c r="C36" s="327">
        <v>200000</v>
      </c>
      <c r="D36" s="6"/>
    </row>
    <row r="37" spans="1:4" ht="15" x14ac:dyDescent="0.25">
      <c r="A37" s="325">
        <v>29</v>
      </c>
      <c r="B37" s="333" t="s">
        <v>364</v>
      </c>
      <c r="C37" s="327">
        <v>100000</v>
      </c>
      <c r="D37" s="6"/>
    </row>
    <row r="38" spans="1:4" ht="15" x14ac:dyDescent="0.25">
      <c r="A38" s="325">
        <v>30</v>
      </c>
      <c r="B38" s="331" t="s">
        <v>365</v>
      </c>
      <c r="C38" s="327">
        <v>100000</v>
      </c>
      <c r="D38" s="6"/>
    </row>
    <row r="39" spans="1:4" ht="15" x14ac:dyDescent="0.25">
      <c r="A39" s="325">
        <v>31</v>
      </c>
      <c r="B39" s="334" t="s">
        <v>163</v>
      </c>
      <c r="C39" s="327">
        <v>100000</v>
      </c>
      <c r="D39" s="6"/>
    </row>
    <row r="40" spans="1:4" ht="15" x14ac:dyDescent="0.25">
      <c r="A40" s="325">
        <v>32</v>
      </c>
      <c r="B40" s="335" t="s">
        <v>164</v>
      </c>
      <c r="C40" s="327">
        <v>250000</v>
      </c>
      <c r="D40" s="6"/>
    </row>
    <row r="41" spans="1:4" ht="15" x14ac:dyDescent="0.25">
      <c r="A41" s="325">
        <v>33</v>
      </c>
      <c r="B41" s="335" t="s">
        <v>463</v>
      </c>
      <c r="C41" s="327">
        <f>250000*2</f>
        <v>500000</v>
      </c>
      <c r="D41" s="6"/>
    </row>
    <row r="42" spans="1:4" ht="15" x14ac:dyDescent="0.25">
      <c r="A42" s="325">
        <v>34</v>
      </c>
      <c r="B42" s="331" t="s">
        <v>166</v>
      </c>
      <c r="C42" s="327">
        <v>200000</v>
      </c>
      <c r="D42" s="6"/>
    </row>
    <row r="43" spans="1:4" ht="15" x14ac:dyDescent="0.25">
      <c r="A43" s="325">
        <v>35</v>
      </c>
      <c r="B43" s="331" t="s">
        <v>476</v>
      </c>
      <c r="C43" s="327">
        <v>1200000</v>
      </c>
      <c r="D43" s="6"/>
    </row>
    <row r="44" spans="1:4" ht="15" x14ac:dyDescent="0.25">
      <c r="A44" s="325">
        <v>36</v>
      </c>
      <c r="B44" s="331" t="s">
        <v>397</v>
      </c>
      <c r="C44" s="327">
        <v>3513300</v>
      </c>
      <c r="D44" s="6"/>
    </row>
    <row r="45" spans="1:4" ht="17.100000000000001" customHeight="1" x14ac:dyDescent="0.2">
      <c r="A45" s="337"/>
      <c r="B45" s="338" t="s">
        <v>167</v>
      </c>
      <c r="C45" s="339">
        <f>SUM(C7:C44)</f>
        <v>24543300</v>
      </c>
      <c r="D45" s="6"/>
    </row>
    <row r="46" spans="1:4" ht="17.100000000000001" customHeight="1" x14ac:dyDescent="0.2">
      <c r="A46" s="161"/>
      <c r="B46" s="255"/>
      <c r="C46" s="162"/>
    </row>
    <row r="47" spans="1:4" x14ac:dyDescent="0.2">
      <c r="C47" s="31" t="s">
        <v>2</v>
      </c>
    </row>
    <row r="48" spans="1:4" ht="24" customHeight="1" x14ac:dyDescent="0.2">
      <c r="A48" s="158"/>
      <c r="B48" s="160" t="s">
        <v>325</v>
      </c>
      <c r="C48" s="32" t="s">
        <v>326</v>
      </c>
    </row>
    <row r="49" spans="1:3" x14ac:dyDescent="0.2">
      <c r="A49" s="156">
        <v>1</v>
      </c>
      <c r="B49" s="163" t="s">
        <v>318</v>
      </c>
      <c r="C49" s="156">
        <v>0</v>
      </c>
    </row>
    <row r="50" spans="1:3" x14ac:dyDescent="0.2">
      <c r="A50" s="156">
        <v>2</v>
      </c>
      <c r="B50" s="163" t="s">
        <v>319</v>
      </c>
      <c r="C50" s="156">
        <v>0</v>
      </c>
    </row>
    <row r="51" spans="1:3" x14ac:dyDescent="0.2">
      <c r="A51" s="156">
        <v>3</v>
      </c>
      <c r="B51" s="163" t="s">
        <v>320</v>
      </c>
      <c r="C51" s="157">
        <v>0</v>
      </c>
    </row>
    <row r="52" spans="1:3" x14ac:dyDescent="0.2">
      <c r="A52" s="156">
        <v>4</v>
      </c>
      <c r="B52" s="163" t="s">
        <v>321</v>
      </c>
      <c r="C52" s="156">
        <v>0</v>
      </c>
    </row>
    <row r="53" spans="1:3" x14ac:dyDescent="0.2">
      <c r="A53" s="156">
        <v>5</v>
      </c>
      <c r="B53" s="163" t="s">
        <v>322</v>
      </c>
      <c r="C53" s="157">
        <v>0</v>
      </c>
    </row>
    <row r="54" spans="1:3" x14ac:dyDescent="0.2">
      <c r="A54" s="156">
        <v>6</v>
      </c>
      <c r="B54" s="159" t="s">
        <v>323</v>
      </c>
      <c r="C54" s="156">
        <v>0</v>
      </c>
    </row>
    <row r="55" spans="1:3" x14ac:dyDescent="0.2">
      <c r="A55" s="156">
        <v>7</v>
      </c>
      <c r="B55" s="159" t="s">
        <v>324</v>
      </c>
      <c r="C55" s="156">
        <v>0</v>
      </c>
    </row>
  </sheetData>
  <sheetProtection selectLockedCells="1" selectUnlockedCells="1"/>
  <mergeCells count="2">
    <mergeCell ref="B2:C2"/>
    <mergeCell ref="B3:C3"/>
  </mergeCells>
  <pageMargins left="0.39370078740157483" right="0.15748031496062992" top="0.15748031496062992" bottom="0.15748031496062992" header="0.51181102362204722" footer="0.51181102362204722"/>
  <pageSetup paperSize="9" scale="8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22" zoomScale="110" zoomScaleSheetLayoutView="110" workbookViewId="0">
      <selection activeCell="D7" sqref="D7"/>
    </sheetView>
  </sheetViews>
  <sheetFormatPr defaultColWidth="11.5703125" defaultRowHeight="12.75" x14ac:dyDescent="0.2"/>
  <cols>
    <col min="1" max="1" width="39.28515625" bestFit="1" customWidth="1"/>
    <col min="2" max="2" width="12.85546875" bestFit="1" customWidth="1"/>
    <col min="3" max="3" width="11.5703125" bestFit="1" customWidth="1"/>
    <col min="4" max="5" width="11.28515625" bestFit="1" customWidth="1"/>
    <col min="6" max="6" width="14" bestFit="1" customWidth="1"/>
    <col min="7" max="7" width="11.28515625" bestFit="1" customWidth="1"/>
    <col min="8" max="8" width="12.85546875" bestFit="1" customWidth="1"/>
    <col min="9" max="238" width="9.140625" customWidth="1"/>
  </cols>
  <sheetData>
    <row r="1" spans="1:8" x14ac:dyDescent="0.2">
      <c r="A1" s="15"/>
      <c r="B1" s="15"/>
      <c r="C1" s="15"/>
      <c r="D1" s="15"/>
      <c r="E1" s="15"/>
      <c r="F1" s="15"/>
      <c r="G1" s="15"/>
      <c r="H1" s="33" t="s">
        <v>168</v>
      </c>
    </row>
    <row r="2" spans="1:8" ht="27.75" customHeight="1" x14ac:dyDescent="0.2">
      <c r="A2" s="345" t="s">
        <v>393</v>
      </c>
      <c r="B2" s="345"/>
      <c r="C2" s="345"/>
      <c r="D2" s="345"/>
      <c r="E2" s="345"/>
      <c r="F2" s="345"/>
      <c r="G2" s="345"/>
      <c r="H2" s="345"/>
    </row>
    <row r="3" spans="1:8" x14ac:dyDescent="0.2">
      <c r="A3" s="15"/>
      <c r="B3" s="15"/>
      <c r="C3" s="15"/>
      <c r="D3" s="15"/>
      <c r="E3" s="15"/>
      <c r="F3" s="15"/>
      <c r="G3" s="15"/>
      <c r="H3" s="33" t="s">
        <v>371</v>
      </c>
    </row>
    <row r="4" spans="1:8" ht="12.75" customHeight="1" x14ac:dyDescent="0.2">
      <c r="A4" s="346" t="s">
        <v>169</v>
      </c>
      <c r="B4" s="347" t="s">
        <v>170</v>
      </c>
      <c r="C4" s="348" t="s">
        <v>171</v>
      </c>
      <c r="D4" s="348"/>
      <c r="E4" s="348"/>
      <c r="F4" s="348"/>
      <c r="G4" s="347" t="s">
        <v>172</v>
      </c>
      <c r="H4" s="347" t="s">
        <v>173</v>
      </c>
    </row>
    <row r="5" spans="1:8" ht="30.75" customHeight="1" x14ac:dyDescent="0.2">
      <c r="A5" s="346"/>
      <c r="B5" s="347"/>
      <c r="C5" s="34" t="s">
        <v>174</v>
      </c>
      <c r="D5" s="34" t="s">
        <v>175</v>
      </c>
      <c r="E5" s="34" t="s">
        <v>176</v>
      </c>
      <c r="F5" s="34" t="s">
        <v>177</v>
      </c>
      <c r="G5" s="347"/>
      <c r="H5" s="347"/>
    </row>
    <row r="6" spans="1:8" ht="12.75" customHeight="1" x14ac:dyDescent="0.2">
      <c r="A6" s="35" t="s">
        <v>178</v>
      </c>
      <c r="B6" s="36"/>
      <c r="C6" s="37"/>
      <c r="D6" s="37"/>
      <c r="E6" s="37"/>
      <c r="F6" s="37"/>
      <c r="G6" s="36"/>
      <c r="H6" s="36"/>
    </row>
    <row r="7" spans="1:8" ht="13.5" customHeight="1" x14ac:dyDescent="0.2">
      <c r="A7" s="38" t="s">
        <v>394</v>
      </c>
      <c r="B7" s="36">
        <f>'2.Műk.'!C8-'2.Műk.'!C34</f>
        <v>373767444</v>
      </c>
      <c r="C7" s="37">
        <v>0</v>
      </c>
      <c r="D7" s="37">
        <f>'2.Műk.'!C34</f>
        <v>2348064</v>
      </c>
      <c r="E7" s="37">
        <v>0</v>
      </c>
      <c r="F7" s="37">
        <v>0</v>
      </c>
      <c r="G7" s="36">
        <f>SUM(C7:F7)</f>
        <v>2348064</v>
      </c>
      <c r="H7" s="36">
        <f>B7+G7</f>
        <v>376115508</v>
      </c>
    </row>
    <row r="8" spans="1:8" ht="15" customHeight="1" x14ac:dyDescent="0.2">
      <c r="A8" s="35" t="s">
        <v>179</v>
      </c>
      <c r="B8" s="36"/>
      <c r="C8" s="37"/>
      <c r="D8" s="37"/>
      <c r="E8" s="37"/>
      <c r="F8" s="37"/>
      <c r="G8" s="36"/>
      <c r="H8" s="36"/>
    </row>
    <row r="9" spans="1:8" ht="13.5" customHeight="1" x14ac:dyDescent="0.2">
      <c r="A9" s="38" t="s">
        <v>394</v>
      </c>
      <c r="B9" s="39">
        <f>'2.Műk.'!C36-'2.Műk.'!C46</f>
        <v>518200000</v>
      </c>
      <c r="C9" s="39">
        <v>900000</v>
      </c>
      <c r="D9" s="39">
        <v>0</v>
      </c>
      <c r="E9" s="39">
        <v>0</v>
      </c>
      <c r="F9" s="39">
        <v>0</v>
      </c>
      <c r="G9" s="36">
        <f>SUM(C9:F9)</f>
        <v>900000</v>
      </c>
      <c r="H9" s="36">
        <f>B9+G9</f>
        <v>519100000</v>
      </c>
    </row>
    <row r="10" spans="1:8" ht="13.5" customHeight="1" x14ac:dyDescent="0.2">
      <c r="A10" s="40" t="s">
        <v>180</v>
      </c>
      <c r="B10" s="41"/>
      <c r="C10" s="39"/>
      <c r="D10" s="41"/>
      <c r="E10" s="39"/>
      <c r="F10" s="39"/>
      <c r="G10" s="36"/>
      <c r="H10" s="36"/>
    </row>
    <row r="11" spans="1:8" ht="13.5" customHeight="1" x14ac:dyDescent="0.2">
      <c r="A11" s="38" t="s">
        <v>394</v>
      </c>
      <c r="B11" s="41">
        <v>111729000</v>
      </c>
      <c r="C11" s="39">
        <v>1560000</v>
      </c>
      <c r="D11" s="39">
        <v>17135000</v>
      </c>
      <c r="E11" s="39">
        <v>2921000</v>
      </c>
      <c r="F11" s="39">
        <v>8500000</v>
      </c>
      <c r="G11" s="36">
        <f>SUM(C11:F11)</f>
        <v>30116000</v>
      </c>
      <c r="H11" s="36">
        <f>B11+G11</f>
        <v>141845000</v>
      </c>
    </row>
    <row r="12" spans="1:8" ht="13.5" customHeight="1" x14ac:dyDescent="0.2">
      <c r="A12" s="40" t="s">
        <v>181</v>
      </c>
      <c r="B12" s="41"/>
      <c r="C12" s="39"/>
      <c r="D12" s="39"/>
      <c r="E12" s="39"/>
      <c r="F12" s="39"/>
      <c r="G12" s="36"/>
      <c r="H12" s="36"/>
    </row>
    <row r="13" spans="1:8" ht="13.5" customHeight="1" x14ac:dyDescent="0.2">
      <c r="A13" s="38" t="s">
        <v>394</v>
      </c>
      <c r="B13" s="41">
        <f>'2.Műk.'!C48</f>
        <v>0</v>
      </c>
      <c r="C13" s="39">
        <v>0</v>
      </c>
      <c r="D13" s="39">
        <v>0</v>
      </c>
      <c r="E13" s="39">
        <v>0</v>
      </c>
      <c r="F13" s="39">
        <v>0</v>
      </c>
      <c r="G13" s="36">
        <f>SUM(C13:F13)</f>
        <v>0</v>
      </c>
      <c r="H13" s="36">
        <f>B13+G13</f>
        <v>0</v>
      </c>
    </row>
    <row r="14" spans="1:8" ht="13.5" customHeight="1" x14ac:dyDescent="0.2">
      <c r="A14" s="42" t="s">
        <v>182</v>
      </c>
      <c r="B14" s="41"/>
      <c r="C14" s="39"/>
      <c r="D14" s="39"/>
      <c r="E14" s="39"/>
      <c r="F14" s="39"/>
      <c r="G14" s="36"/>
      <c r="H14" s="36"/>
    </row>
    <row r="15" spans="1:8" ht="13.5" customHeight="1" x14ac:dyDescent="0.2">
      <c r="A15" s="38" t="s">
        <v>394</v>
      </c>
      <c r="B15" s="41">
        <f>'3.Felh.'!C7+'3.Felh.'!C15+'3.Felh.'!C21</f>
        <v>306178900</v>
      </c>
      <c r="C15" s="39">
        <v>0</v>
      </c>
      <c r="D15" s="39">
        <v>0</v>
      </c>
      <c r="E15" s="39">
        <v>0</v>
      </c>
      <c r="F15" s="39">
        <v>0</v>
      </c>
      <c r="G15" s="36">
        <f>SUM(C15:F15)</f>
        <v>0</v>
      </c>
      <c r="H15" s="36">
        <f>B15+G15</f>
        <v>306178900</v>
      </c>
    </row>
    <row r="16" spans="1:8" ht="15.75" customHeight="1" x14ac:dyDescent="0.2">
      <c r="A16" s="42" t="s">
        <v>183</v>
      </c>
      <c r="B16" s="41"/>
      <c r="C16" s="39"/>
      <c r="D16" s="39"/>
      <c r="E16" s="39"/>
      <c r="F16" s="39"/>
      <c r="G16" s="36"/>
      <c r="H16" s="36"/>
    </row>
    <row r="17" spans="1:8" ht="14.25" customHeight="1" x14ac:dyDescent="0.2">
      <c r="A17" s="38" t="s">
        <v>394</v>
      </c>
      <c r="B17" s="173">
        <f>B19+B21</f>
        <v>558874189</v>
      </c>
      <c r="C17" s="173">
        <f>C19+C21</f>
        <v>179643942</v>
      </c>
      <c r="D17" s="173">
        <f>D19+D21</f>
        <v>459142631</v>
      </c>
      <c r="E17" s="173">
        <f>E19+E21</f>
        <v>108442930</v>
      </c>
      <c r="F17" s="173">
        <f>F19+F21</f>
        <v>79807196</v>
      </c>
      <c r="G17" s="174">
        <f>SUM(C17:F17)</f>
        <v>827036699</v>
      </c>
      <c r="H17" s="174">
        <f>B17+G17</f>
        <v>1385910888</v>
      </c>
    </row>
    <row r="18" spans="1:8" ht="14.25" customHeight="1" x14ac:dyDescent="0.2">
      <c r="A18" s="186" t="s">
        <v>184</v>
      </c>
      <c r="B18" s="187"/>
      <c r="C18" s="176"/>
      <c r="D18" s="176"/>
      <c r="E18" s="176"/>
      <c r="F18" s="176"/>
      <c r="G18" s="179"/>
      <c r="H18" s="177"/>
    </row>
    <row r="19" spans="1:8" ht="14.25" customHeight="1" x14ac:dyDescent="0.2">
      <c r="A19" s="38" t="s">
        <v>394</v>
      </c>
      <c r="B19" s="187">
        <f>[4]Önkormányzat!$C$20</f>
        <v>558874189</v>
      </c>
      <c r="C19" s="176">
        <v>2505261</v>
      </c>
      <c r="D19" s="176">
        <v>1182364</v>
      </c>
      <c r="E19" s="176">
        <v>28008</v>
      </c>
      <c r="F19" s="176">
        <v>1443375</v>
      </c>
      <c r="G19" s="180">
        <f>SUM(C19:F19)</f>
        <v>5159008</v>
      </c>
      <c r="H19" s="178">
        <f>B19+G19</f>
        <v>564033197</v>
      </c>
    </row>
    <row r="20" spans="1:8" ht="14.25" customHeight="1" x14ac:dyDescent="0.2">
      <c r="A20" s="186" t="s">
        <v>185</v>
      </c>
      <c r="B20" s="187"/>
      <c r="C20" s="176"/>
      <c r="D20" s="176"/>
      <c r="E20" s="176"/>
      <c r="F20" s="176"/>
      <c r="G20" s="179"/>
      <c r="H20" s="177"/>
    </row>
    <row r="21" spans="1:8" ht="14.25" customHeight="1" x14ac:dyDescent="0.2">
      <c r="A21" s="38" t="s">
        <v>394</v>
      </c>
      <c r="B21" s="187"/>
      <c r="C21" s="176">
        <v>177138681</v>
      </c>
      <c r="D21" s="176">
        <v>457960267</v>
      </c>
      <c r="E21" s="176">
        <v>108414922</v>
      </c>
      <c r="F21" s="176">
        <v>78363821</v>
      </c>
      <c r="G21" s="181">
        <f>SUM(C21:F21)</f>
        <v>821877691</v>
      </c>
      <c r="H21" s="175">
        <f>B21+G21</f>
        <v>821877691</v>
      </c>
    </row>
    <row r="22" spans="1:8" ht="14.25" customHeight="1" x14ac:dyDescent="0.2">
      <c r="A22" s="188" t="s">
        <v>186</v>
      </c>
      <c r="B22" s="189"/>
      <c r="C22" s="190"/>
      <c r="D22" s="190"/>
      <c r="E22" s="190"/>
      <c r="F22" s="190"/>
      <c r="G22" s="182"/>
      <c r="H22" s="45"/>
    </row>
    <row r="23" spans="1:8" ht="14.25" customHeight="1" x14ac:dyDescent="0.2">
      <c r="A23" s="191" t="s">
        <v>394</v>
      </c>
      <c r="B23" s="189">
        <f>B7+B9+B11+B13+B15+B17</f>
        <v>1868749533</v>
      </c>
      <c r="C23" s="189">
        <f>C7+C9+C11+C13+C15+C17</f>
        <v>182103942</v>
      </c>
      <c r="D23" s="189">
        <f>D7+D9+D11+D13+D15+D17</f>
        <v>478625695</v>
      </c>
      <c r="E23" s="189">
        <f>E7+E9+E11+E13+E15+E17</f>
        <v>111363930</v>
      </c>
      <c r="F23" s="189">
        <f>F7+F9+F11+F13+F15+F17</f>
        <v>88307196</v>
      </c>
      <c r="G23" s="183">
        <f>SUM(C23:F23)</f>
        <v>860400763</v>
      </c>
      <c r="H23" s="46">
        <f>B23+G23</f>
        <v>2729150296</v>
      </c>
    </row>
    <row r="24" spans="1:8" ht="14.25" customHeight="1" x14ac:dyDescent="0.2">
      <c r="A24" s="188" t="s">
        <v>185</v>
      </c>
      <c r="B24" s="189"/>
      <c r="C24" s="189"/>
      <c r="D24" s="189"/>
      <c r="E24" s="189"/>
      <c r="F24" s="189"/>
      <c r="G24" s="183"/>
      <c r="H24" s="45"/>
    </row>
    <row r="25" spans="1:8" ht="14.25" customHeight="1" x14ac:dyDescent="0.2">
      <c r="A25" s="191" t="s">
        <v>394</v>
      </c>
      <c r="B25" s="189"/>
      <c r="C25" s="189"/>
      <c r="D25" s="189"/>
      <c r="E25" s="189"/>
      <c r="F25" s="189"/>
      <c r="G25" s="183"/>
      <c r="H25" s="45">
        <f>H21*-1</f>
        <v>-821877691</v>
      </c>
    </row>
    <row r="26" spans="1:8" ht="14.25" customHeight="1" x14ac:dyDescent="0.2">
      <c r="A26" s="188" t="s">
        <v>187</v>
      </c>
      <c r="B26" s="189"/>
      <c r="C26" s="189"/>
      <c r="D26" s="189"/>
      <c r="E26" s="189"/>
      <c r="F26" s="189"/>
      <c r="G26" s="183"/>
      <c r="H26" s="45"/>
    </row>
    <row r="27" spans="1:8" ht="14.25" customHeight="1" x14ac:dyDescent="0.2">
      <c r="A27" s="191" t="s">
        <v>394</v>
      </c>
      <c r="B27" s="189"/>
      <c r="C27" s="189"/>
      <c r="D27" s="189"/>
      <c r="E27" s="189"/>
      <c r="F27" s="189"/>
      <c r="G27" s="183"/>
      <c r="H27" s="46">
        <f>H23+H25</f>
        <v>1907272605</v>
      </c>
    </row>
    <row r="28" spans="1:8" ht="14.25" customHeight="1" x14ac:dyDescent="0.2">
      <c r="A28" s="184" t="s">
        <v>56</v>
      </c>
      <c r="B28" s="185"/>
      <c r="C28" s="185"/>
      <c r="D28" s="185"/>
      <c r="E28" s="185"/>
      <c r="F28" s="185"/>
      <c r="G28" s="43"/>
      <c r="H28" s="45"/>
    </row>
    <row r="29" spans="1:8" ht="14.25" customHeight="1" x14ac:dyDescent="0.2">
      <c r="A29" s="191" t="s">
        <v>394</v>
      </c>
      <c r="B29" s="43">
        <f t="shared" ref="B29:G29" si="0">B35+B37+B39+B41+B43+B45+B47+B49+B51+B53</f>
        <v>1868749533</v>
      </c>
      <c r="C29" s="43">
        <f t="shared" si="0"/>
        <v>182103942</v>
      </c>
      <c r="D29" s="43">
        <f t="shared" si="0"/>
        <v>478625695</v>
      </c>
      <c r="E29" s="43">
        <f t="shared" si="0"/>
        <v>111363930</v>
      </c>
      <c r="F29" s="43">
        <f t="shared" si="0"/>
        <v>88307196.430000007</v>
      </c>
      <c r="G29" s="43">
        <f t="shared" si="0"/>
        <v>860400763.43000007</v>
      </c>
      <c r="H29" s="46">
        <f>B29+G29</f>
        <v>2729150296.4300003</v>
      </c>
    </row>
    <row r="30" spans="1:8" ht="15.6" customHeight="1" x14ac:dyDescent="0.2">
      <c r="A30" s="47" t="s">
        <v>188</v>
      </c>
      <c r="B30" s="43"/>
      <c r="C30" s="43"/>
      <c r="D30" s="43"/>
      <c r="E30" s="43"/>
      <c r="F30" s="43"/>
      <c r="G30" s="43"/>
      <c r="H30" s="45"/>
    </row>
    <row r="31" spans="1:8" ht="15.6" customHeight="1" x14ac:dyDescent="0.2">
      <c r="A31" s="191" t="s">
        <v>394</v>
      </c>
      <c r="B31" s="43"/>
      <c r="C31" s="43"/>
      <c r="D31" s="43"/>
      <c r="E31" s="43"/>
      <c r="F31" s="43"/>
      <c r="G31" s="43"/>
      <c r="H31" s="45">
        <f>H21*-1</f>
        <v>-821877691</v>
      </c>
    </row>
    <row r="32" spans="1:8" ht="15.6" customHeight="1" x14ac:dyDescent="0.2">
      <c r="A32" s="47" t="s">
        <v>189</v>
      </c>
      <c r="B32" s="43"/>
      <c r="C32" s="43"/>
      <c r="D32" s="43"/>
      <c r="E32" s="43"/>
      <c r="F32" s="43"/>
      <c r="G32" s="44"/>
      <c r="H32" s="45"/>
    </row>
    <row r="33" spans="1:8" ht="15.6" customHeight="1" x14ac:dyDescent="0.2">
      <c r="A33" s="191" t="s">
        <v>394</v>
      </c>
      <c r="B33" s="43"/>
      <c r="C33" s="43"/>
      <c r="D33" s="43"/>
      <c r="E33" s="43"/>
      <c r="F33" s="43"/>
      <c r="G33" s="44"/>
      <c r="H33" s="46">
        <f>H29+H31</f>
        <v>1907272605.4300003</v>
      </c>
    </row>
    <row r="34" spans="1:8" ht="13.5" customHeight="1" x14ac:dyDescent="0.2">
      <c r="A34" s="48" t="s">
        <v>190</v>
      </c>
      <c r="B34" s="39"/>
      <c r="C34" s="39"/>
      <c r="D34" s="39"/>
      <c r="E34" s="39"/>
      <c r="F34" s="39"/>
      <c r="G34" s="41"/>
      <c r="H34" s="39"/>
    </row>
    <row r="35" spans="1:8" ht="12.6" customHeight="1" x14ac:dyDescent="0.2">
      <c r="A35" s="38" t="s">
        <v>394</v>
      </c>
      <c r="B35" s="39">
        <v>69217851</v>
      </c>
      <c r="C35" s="39">
        <v>127024200</v>
      </c>
      <c r="D35" s="39">
        <v>217444630</v>
      </c>
      <c r="E35" s="39">
        <v>75615906</v>
      </c>
      <c r="F35" s="39">
        <v>24271330</v>
      </c>
      <c r="G35" s="41">
        <f>SUM(C35:F35)</f>
        <v>444356066</v>
      </c>
      <c r="H35" s="39">
        <f>B35+G35</f>
        <v>513573917</v>
      </c>
    </row>
    <row r="36" spans="1:8" ht="13.5" customHeight="1" x14ac:dyDescent="0.2">
      <c r="A36" s="49" t="s">
        <v>191</v>
      </c>
      <c r="B36" s="39"/>
      <c r="C36" s="39"/>
      <c r="D36" s="39"/>
      <c r="E36" s="39"/>
      <c r="F36" s="39"/>
      <c r="G36" s="41"/>
      <c r="H36" s="39"/>
    </row>
    <row r="37" spans="1:8" ht="13.5" customHeight="1" x14ac:dyDescent="0.2">
      <c r="A37" s="38" t="s">
        <v>394</v>
      </c>
      <c r="B37" s="39">
        <v>11314819</v>
      </c>
      <c r="C37" s="39">
        <v>22381952</v>
      </c>
      <c r="D37" s="39">
        <v>43533245</v>
      </c>
      <c r="E37" s="39">
        <v>13621484</v>
      </c>
      <c r="F37" s="39">
        <v>4225232</v>
      </c>
      <c r="G37" s="41">
        <f>SUM(C37:F37)</f>
        <v>83761913</v>
      </c>
      <c r="H37" s="39">
        <f>B37+G37</f>
        <v>95076732</v>
      </c>
    </row>
    <row r="38" spans="1:8" ht="13.5" customHeight="1" x14ac:dyDescent="0.2">
      <c r="A38" s="48" t="s">
        <v>192</v>
      </c>
      <c r="B38" s="39"/>
      <c r="C38" s="39"/>
      <c r="D38" s="39"/>
      <c r="E38" s="39"/>
      <c r="F38" s="39"/>
      <c r="G38" s="41"/>
      <c r="H38" s="39"/>
    </row>
    <row r="39" spans="1:8" ht="13.5" customHeight="1" x14ac:dyDescent="0.2">
      <c r="A39" s="38" t="s">
        <v>394</v>
      </c>
      <c r="B39" s="39">
        <v>172961590</v>
      </c>
      <c r="C39" s="39">
        <v>31127790</v>
      </c>
      <c r="D39" s="39">
        <v>194946820</v>
      </c>
      <c r="E39" s="39">
        <v>18912040</v>
      </c>
      <c r="F39" s="39">
        <v>56174634.43</v>
      </c>
      <c r="G39" s="41">
        <f>SUM(C39:F39)</f>
        <v>301161284.43000001</v>
      </c>
      <c r="H39" s="39">
        <f>B39+G39</f>
        <v>474122874.43000001</v>
      </c>
    </row>
    <row r="40" spans="1:8" ht="13.5" customHeight="1" x14ac:dyDescent="0.2">
      <c r="A40" s="48" t="s">
        <v>193</v>
      </c>
      <c r="B40" s="39"/>
      <c r="C40" s="39"/>
      <c r="D40" s="39"/>
      <c r="E40" s="39"/>
      <c r="F40" s="39"/>
      <c r="G40" s="41"/>
      <c r="H40" s="39"/>
    </row>
    <row r="41" spans="1:8" ht="13.5" customHeight="1" x14ac:dyDescent="0.2">
      <c r="A41" s="38" t="s">
        <v>394</v>
      </c>
      <c r="B41" s="39">
        <v>7630000</v>
      </c>
      <c r="C41" s="39">
        <v>0</v>
      </c>
      <c r="D41" s="39">
        <v>0</v>
      </c>
      <c r="E41" s="39">
        <v>0</v>
      </c>
      <c r="F41" s="39">
        <v>0</v>
      </c>
      <c r="G41" s="41">
        <f>SUM(C41:F41)</f>
        <v>0</v>
      </c>
      <c r="H41" s="39">
        <f>B41+G41</f>
        <v>7630000</v>
      </c>
    </row>
    <row r="42" spans="1:8" ht="13.5" customHeight="1" x14ac:dyDescent="0.2">
      <c r="A42" s="48" t="s">
        <v>194</v>
      </c>
      <c r="B42" s="39"/>
      <c r="C42" s="39"/>
      <c r="D42" s="39"/>
      <c r="E42" s="39"/>
      <c r="F42" s="39"/>
      <c r="G42" s="41"/>
      <c r="H42" s="39"/>
    </row>
    <row r="43" spans="1:8" ht="13.5" customHeight="1" x14ac:dyDescent="0.2">
      <c r="A43" s="38" t="s">
        <v>394</v>
      </c>
      <c r="B43" s="39">
        <f>'2.Műk.'!C63</f>
        <v>24543300</v>
      </c>
      <c r="C43" s="39">
        <v>0</v>
      </c>
      <c r="D43" s="39">
        <v>0</v>
      </c>
      <c r="E43" s="39">
        <v>0</v>
      </c>
      <c r="F43" s="39">
        <v>0</v>
      </c>
      <c r="G43" s="41">
        <f>SUM(C43:F43)</f>
        <v>0</v>
      </c>
      <c r="H43" s="39">
        <f>B43+G43</f>
        <v>24543300</v>
      </c>
    </row>
    <row r="44" spans="1:8" ht="13.5" customHeight="1" x14ac:dyDescent="0.2">
      <c r="A44" s="48" t="s">
        <v>195</v>
      </c>
      <c r="B44" s="39"/>
      <c r="C44" s="39"/>
      <c r="D44" s="39"/>
      <c r="E44" s="39"/>
      <c r="F44" s="39"/>
      <c r="G44" s="41"/>
      <c r="H44" s="39"/>
    </row>
    <row r="45" spans="1:8" ht="13.5" customHeight="1" x14ac:dyDescent="0.2">
      <c r="A45" s="38" t="s">
        <v>394</v>
      </c>
      <c r="B45" s="39">
        <f>'3.Felh.'!C32+'3.Felh.'!C71</f>
        <v>708486893</v>
      </c>
      <c r="C45" s="39">
        <v>1270000</v>
      </c>
      <c r="D45" s="39">
        <v>22701000</v>
      </c>
      <c r="E45" s="39">
        <v>3214500</v>
      </c>
      <c r="F45" s="39">
        <v>3636000</v>
      </c>
      <c r="G45" s="41">
        <f>SUM(C45:F45)</f>
        <v>30821500</v>
      </c>
      <c r="H45" s="39">
        <f>B45+G45</f>
        <v>739308393</v>
      </c>
    </row>
    <row r="46" spans="1:8" ht="13.5" customHeight="1" x14ac:dyDescent="0.2">
      <c r="A46" s="35" t="s">
        <v>196</v>
      </c>
      <c r="B46" s="39"/>
      <c r="C46" s="39"/>
      <c r="D46" s="39"/>
      <c r="E46" s="39"/>
      <c r="F46" s="39"/>
      <c r="G46" s="41"/>
      <c r="H46" s="39"/>
    </row>
    <row r="47" spans="1:8" ht="13.5" customHeight="1" x14ac:dyDescent="0.2">
      <c r="A47" s="38" t="s">
        <v>394</v>
      </c>
      <c r="B47" s="39">
        <f>'3.Felh.'!C74</f>
        <v>1800000</v>
      </c>
      <c r="C47" s="39">
        <v>300000</v>
      </c>
      <c r="D47" s="39">
        <v>0</v>
      </c>
      <c r="E47" s="39">
        <v>0</v>
      </c>
      <c r="F47" s="39">
        <v>0</v>
      </c>
      <c r="G47" s="41">
        <f>SUM(C47:F47)</f>
        <v>300000</v>
      </c>
      <c r="H47" s="39">
        <f>B47+G47</f>
        <v>2100000</v>
      </c>
    </row>
    <row r="48" spans="1:8" ht="13.5" customHeight="1" x14ac:dyDescent="0.2">
      <c r="A48" s="35" t="s">
        <v>197</v>
      </c>
      <c r="B48" s="39"/>
      <c r="C48" s="39"/>
      <c r="D48" s="39"/>
      <c r="E48" s="39"/>
      <c r="F48" s="39"/>
      <c r="G48" s="41"/>
      <c r="H48" s="39"/>
    </row>
    <row r="49" spans="1:8" ht="13.5" customHeight="1" x14ac:dyDescent="0.2">
      <c r="A49" s="38" t="s">
        <v>394</v>
      </c>
      <c r="B49" s="39">
        <f>'3.Felh.'!C86</f>
        <v>11988722</v>
      </c>
      <c r="C49" s="39">
        <v>0</v>
      </c>
      <c r="D49" s="39">
        <v>0</v>
      </c>
      <c r="E49" s="39">
        <v>0</v>
      </c>
      <c r="F49" s="39">
        <v>0</v>
      </c>
      <c r="G49" s="41">
        <f>SUM(C49:F49)</f>
        <v>0</v>
      </c>
      <c r="H49" s="39">
        <f>B49+G49</f>
        <v>11988722</v>
      </c>
    </row>
    <row r="50" spans="1:8" ht="16.350000000000001" customHeight="1" x14ac:dyDescent="0.2">
      <c r="A50" s="48" t="s">
        <v>198</v>
      </c>
      <c r="B50" s="39"/>
      <c r="C50" s="39"/>
      <c r="D50" s="39"/>
      <c r="E50" s="39"/>
      <c r="F50" s="39"/>
      <c r="G50" s="41"/>
      <c r="H50" s="39"/>
    </row>
    <row r="51" spans="1:8" ht="13.5" customHeight="1" x14ac:dyDescent="0.2">
      <c r="A51" s="38" t="s">
        <v>394</v>
      </c>
      <c r="B51" s="39">
        <f>H21+'2.Műk.'!C69</f>
        <v>836506308</v>
      </c>
      <c r="C51" s="39">
        <v>0</v>
      </c>
      <c r="D51" s="39">
        <v>0</v>
      </c>
      <c r="E51" s="39">
        <v>0</v>
      </c>
      <c r="F51" s="39">
        <v>0</v>
      </c>
      <c r="G51" s="41">
        <f>SUM(C51:F51)</f>
        <v>0</v>
      </c>
      <c r="H51" s="39">
        <f>B51+G51</f>
        <v>836506308</v>
      </c>
    </row>
    <row r="52" spans="1:8" x14ac:dyDescent="0.2">
      <c r="A52" s="48" t="s">
        <v>199</v>
      </c>
      <c r="B52" s="39"/>
      <c r="C52" s="39"/>
      <c r="D52" s="39"/>
      <c r="E52" s="39"/>
      <c r="F52" s="39"/>
      <c r="G52" s="41"/>
      <c r="H52" s="39"/>
    </row>
    <row r="53" spans="1:8" ht="14.25" customHeight="1" x14ac:dyDescent="0.2">
      <c r="A53" s="38" t="s">
        <v>394</v>
      </c>
      <c r="B53" s="39">
        <f>'3.Felh.'!C83+'2.Műk.'!C62</f>
        <v>24300050</v>
      </c>
      <c r="C53" s="39">
        <v>0</v>
      </c>
      <c r="D53" s="39">
        <v>0</v>
      </c>
      <c r="E53" s="39">
        <v>0</v>
      </c>
      <c r="F53" s="39">
        <v>0</v>
      </c>
      <c r="G53" s="41">
        <f>SUM(C53:F53)</f>
        <v>0</v>
      </c>
      <c r="H53" s="39">
        <f>B53+G53</f>
        <v>24300050</v>
      </c>
    </row>
    <row r="54" spans="1:8" x14ac:dyDescent="0.2">
      <c r="B54" s="14"/>
      <c r="C54" s="14"/>
      <c r="D54" s="14"/>
      <c r="E54" s="14"/>
      <c r="F54" s="14"/>
      <c r="G54" s="14"/>
      <c r="H54" s="172"/>
    </row>
    <row r="55" spans="1:8" x14ac:dyDescent="0.2">
      <c r="B55" s="14"/>
      <c r="C55" s="14"/>
      <c r="D55" s="14"/>
      <c r="E55" s="14"/>
      <c r="F55" s="14"/>
      <c r="G55" s="14"/>
      <c r="H55" s="14"/>
    </row>
    <row r="56" spans="1:8" x14ac:dyDescent="0.2">
      <c r="B56" s="23"/>
    </row>
    <row r="66" spans="1:1" x14ac:dyDescent="0.2">
      <c r="A66" t="s">
        <v>200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2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view="pageBreakPreview" topLeftCell="A7" zoomScaleSheetLayoutView="100" workbookViewId="0">
      <selection activeCell="N30" sqref="N30"/>
    </sheetView>
  </sheetViews>
  <sheetFormatPr defaultColWidth="9.140625" defaultRowHeight="12.95" customHeight="1" x14ac:dyDescent="0.2"/>
  <cols>
    <col min="1" max="1" width="24.28515625" style="50" customWidth="1"/>
    <col min="2" max="2" width="14.140625" style="51" customWidth="1"/>
    <col min="3" max="4" width="12.42578125" style="51" bestFit="1" customWidth="1"/>
    <col min="5" max="5" width="11.28515625" style="51" bestFit="1" customWidth="1"/>
    <col min="6" max="6" width="12.42578125" style="51" bestFit="1" customWidth="1"/>
    <col min="7" max="7" width="14.28515625" style="52" bestFit="1" customWidth="1"/>
    <col min="8" max="8" width="12.85546875" style="51" customWidth="1"/>
    <col min="9" max="10" width="12.140625" style="51" customWidth="1"/>
    <col min="11" max="11" width="12.28515625" style="51" customWidth="1"/>
    <col min="12" max="12" width="12.42578125" style="51" bestFit="1" customWidth="1"/>
    <col min="13" max="13" width="14" style="51" customWidth="1"/>
    <col min="14" max="14" width="12.28515625" style="50" bestFit="1" customWidth="1"/>
    <col min="15" max="16384" width="9.140625" style="50"/>
  </cols>
  <sheetData>
    <row r="1" spans="1:25" ht="15" customHeight="1" x14ac:dyDescent="0.2">
      <c r="A1" s="350" t="s">
        <v>201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15" customHeight="1" x14ac:dyDescent="0.2">
      <c r="A2" s="345" t="s">
        <v>462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" customHeight="1" x14ac:dyDescent="0.2">
      <c r="A3" s="54"/>
      <c r="B3" s="55"/>
      <c r="C3" s="56"/>
      <c r="D3" s="56"/>
      <c r="E3" s="56"/>
      <c r="F3" s="56"/>
      <c r="G3" s="56"/>
      <c r="H3" s="57"/>
      <c r="I3" s="57"/>
      <c r="J3" s="57"/>
      <c r="K3" s="58"/>
      <c r="L3" s="58"/>
      <c r="M3" s="58"/>
      <c r="N3" s="51"/>
    </row>
    <row r="4" spans="1:25" ht="12" customHeight="1" x14ac:dyDescent="0.2">
      <c r="A4" s="59"/>
      <c r="B4" s="58"/>
      <c r="C4" s="58"/>
      <c r="D4" s="58"/>
      <c r="E4" s="58"/>
      <c r="F4" s="58"/>
      <c r="G4" s="60"/>
      <c r="H4" s="58"/>
      <c r="I4" s="58"/>
      <c r="J4" s="58"/>
      <c r="K4" s="58"/>
      <c r="L4" s="58"/>
      <c r="M4" s="61" t="s">
        <v>371</v>
      </c>
      <c r="N4" s="51"/>
    </row>
    <row r="5" spans="1:25" ht="18" customHeight="1" x14ac:dyDescent="0.2">
      <c r="A5" s="222"/>
      <c r="B5" s="351" t="s">
        <v>395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</row>
    <row r="6" spans="1:25" ht="16.5" customHeight="1" x14ac:dyDescent="0.2">
      <c r="A6" s="222"/>
      <c r="B6" s="352" t="s">
        <v>180</v>
      </c>
      <c r="C6" s="352"/>
      <c r="D6" s="352"/>
      <c r="E6" s="352"/>
      <c r="F6" s="352"/>
      <c r="G6" s="352"/>
      <c r="H6" s="352" t="s">
        <v>182</v>
      </c>
      <c r="I6" s="352"/>
      <c r="J6" s="352"/>
      <c r="K6" s="352"/>
      <c r="L6" s="352"/>
      <c r="M6" s="353" t="s">
        <v>28</v>
      </c>
    </row>
    <row r="7" spans="1:25" ht="51" customHeight="1" x14ac:dyDescent="0.2">
      <c r="A7" s="222"/>
      <c r="B7" s="222" t="s">
        <v>202</v>
      </c>
      <c r="C7" s="222" t="s">
        <v>179</v>
      </c>
      <c r="D7" s="222" t="s">
        <v>180</v>
      </c>
      <c r="E7" s="222" t="s">
        <v>203</v>
      </c>
      <c r="F7" s="222" t="s">
        <v>25</v>
      </c>
      <c r="G7" s="222" t="s">
        <v>204</v>
      </c>
      <c r="H7" s="222" t="s">
        <v>205</v>
      </c>
      <c r="I7" s="222" t="s">
        <v>206</v>
      </c>
      <c r="J7" s="222" t="s">
        <v>207</v>
      </c>
      <c r="K7" s="222" t="s">
        <v>208</v>
      </c>
      <c r="L7" s="222" t="s">
        <v>204</v>
      </c>
      <c r="M7" s="353"/>
    </row>
    <row r="8" spans="1:25" ht="13.5" customHeight="1" x14ac:dyDescent="0.2">
      <c r="A8" s="222"/>
      <c r="B8" s="224"/>
      <c r="C8" s="225"/>
      <c r="D8" s="225"/>
      <c r="E8" s="225"/>
      <c r="F8" s="225"/>
      <c r="G8" s="222"/>
      <c r="H8" s="224"/>
      <c r="I8" s="349"/>
      <c r="J8" s="349"/>
      <c r="K8" s="349"/>
      <c r="L8" s="222"/>
      <c r="M8" s="223"/>
    </row>
    <row r="9" spans="1:25" ht="19.5" customHeight="1" x14ac:dyDescent="0.2">
      <c r="A9" s="226" t="s">
        <v>170</v>
      </c>
      <c r="B9" s="227">
        <f>SUM(B10:B12)</f>
        <v>373767444</v>
      </c>
      <c r="C9" s="227">
        <f>SUM(C10:C12)</f>
        <v>518200000</v>
      </c>
      <c r="D9" s="227">
        <f>SUM(D10:D12)</f>
        <v>111729000</v>
      </c>
      <c r="E9" s="227">
        <f>SUM(E10:E12)</f>
        <v>0</v>
      </c>
      <c r="F9" s="227">
        <f>SUM(F10:F12)</f>
        <v>245662374</v>
      </c>
      <c r="G9" s="227">
        <f>SUM(B9:F9)</f>
        <v>1249358818</v>
      </c>
      <c r="H9" s="227">
        <f>SUM(H10:H12)</f>
        <v>306178900</v>
      </c>
      <c r="I9" s="227">
        <f>SUM(I10:I12)</f>
        <v>0</v>
      </c>
      <c r="J9" s="227">
        <f>SUM(J10:J12)</f>
        <v>0</v>
      </c>
      <c r="K9" s="227">
        <f>SUM(K10:K12)</f>
        <v>313211815</v>
      </c>
      <c r="L9" s="227">
        <f t="shared" ref="L9:L25" si="0">SUM(H9:K9)</f>
        <v>619390715</v>
      </c>
      <c r="M9" s="227">
        <f t="shared" ref="M9:M30" si="1">G9+L9</f>
        <v>1868749533</v>
      </c>
    </row>
    <row r="10" spans="1:25" ht="19.5" customHeight="1" x14ac:dyDescent="0.2">
      <c r="A10" s="228" t="s">
        <v>209</v>
      </c>
      <c r="B10" s="229">
        <f>'5.finanszírozás'!B7</f>
        <v>373767444</v>
      </c>
      <c r="C10" s="229">
        <f>'5.finanszírozás'!B9</f>
        <v>518200000</v>
      </c>
      <c r="D10" s="229">
        <f>'5.finanszírozás'!B11</f>
        <v>111729000</v>
      </c>
      <c r="E10" s="229">
        <f>'5.finanszírozás'!B13</f>
        <v>0</v>
      </c>
      <c r="F10" s="229">
        <f>'2.Műk.'!C53-F13</f>
        <v>245662374</v>
      </c>
      <c r="G10" s="229">
        <f>SUM(B10:F10)</f>
        <v>1249358818</v>
      </c>
      <c r="H10" s="229">
        <f>'3.Felh.'!C7</f>
        <v>306178900</v>
      </c>
      <c r="I10" s="229">
        <f>'3.Felh.'!C15</f>
        <v>0</v>
      </c>
      <c r="J10" s="229">
        <f>'3.Felh.'!C21</f>
        <v>0</v>
      </c>
      <c r="K10" s="229">
        <f>'3.Felh.'!C26</f>
        <v>313211815</v>
      </c>
      <c r="L10" s="229">
        <f t="shared" si="0"/>
        <v>619390715</v>
      </c>
      <c r="M10" s="229">
        <f t="shared" si="1"/>
        <v>1868749533</v>
      </c>
    </row>
    <row r="11" spans="1:25" ht="19.5" customHeight="1" x14ac:dyDescent="0.2">
      <c r="A11" s="228" t="s">
        <v>210</v>
      </c>
      <c r="B11" s="227"/>
      <c r="C11" s="227"/>
      <c r="D11" s="227"/>
      <c r="E11" s="227"/>
      <c r="F11" s="227"/>
      <c r="G11" s="229"/>
      <c r="H11" s="227"/>
      <c r="I11" s="227"/>
      <c r="J11" s="227"/>
      <c r="K11" s="227"/>
      <c r="L11" s="229">
        <f t="shared" si="0"/>
        <v>0</v>
      </c>
      <c r="M11" s="227">
        <f t="shared" si="1"/>
        <v>0</v>
      </c>
    </row>
    <row r="12" spans="1:25" ht="19.5" customHeight="1" x14ac:dyDescent="0.2">
      <c r="A12" s="228" t="s">
        <v>211</v>
      </c>
      <c r="B12" s="227"/>
      <c r="C12" s="227"/>
      <c r="D12" s="227"/>
      <c r="E12" s="227"/>
      <c r="F12" s="227"/>
      <c r="G12" s="229">
        <f t="shared" ref="G12:G25" si="2">SUM(B12:F12)</f>
        <v>0</v>
      </c>
      <c r="H12" s="227"/>
      <c r="I12" s="227"/>
      <c r="J12" s="227"/>
      <c r="K12" s="227"/>
      <c r="L12" s="229">
        <f t="shared" si="0"/>
        <v>0</v>
      </c>
      <c r="M12" s="227">
        <f t="shared" si="1"/>
        <v>0</v>
      </c>
    </row>
    <row r="13" spans="1:25" ht="19.5" customHeight="1" x14ac:dyDescent="0.2">
      <c r="A13" s="226" t="s">
        <v>171</v>
      </c>
      <c r="B13" s="227">
        <f>SUM(B14+B18+B22+B26)</f>
        <v>2348064</v>
      </c>
      <c r="C13" s="227">
        <f>SUM(C14+C18+C22+C26)</f>
        <v>900000</v>
      </c>
      <c r="D13" s="227">
        <f>SUM(D14+D18+D22+D26)</f>
        <v>30116000</v>
      </c>
      <c r="E13" s="227">
        <f>SUM(E14+E18+E22+E26)</f>
        <v>0</v>
      </c>
      <c r="F13" s="227">
        <f>SUM(F14+F18+F22+F26)</f>
        <v>5159008</v>
      </c>
      <c r="G13" s="227">
        <f t="shared" si="2"/>
        <v>38523072</v>
      </c>
      <c r="H13" s="227">
        <f>SUM(H14+H18+H22+H26)</f>
        <v>0</v>
      </c>
      <c r="I13" s="227">
        <f>SUM(I14+I18+I22+I26)</f>
        <v>0</v>
      </c>
      <c r="J13" s="227"/>
      <c r="K13" s="227">
        <f>SUM(K14+K18+K22+K26)</f>
        <v>0</v>
      </c>
      <c r="L13" s="227">
        <f t="shared" si="0"/>
        <v>0</v>
      </c>
      <c r="M13" s="227">
        <f t="shared" si="1"/>
        <v>38523072</v>
      </c>
    </row>
    <row r="14" spans="1:25" ht="19.5" customHeight="1" x14ac:dyDescent="0.2">
      <c r="A14" s="230" t="s">
        <v>212</v>
      </c>
      <c r="B14" s="227">
        <f>SUM(B15:B17)</f>
        <v>0</v>
      </c>
      <c r="C14" s="227">
        <f>SUM(C15:C17)</f>
        <v>900000</v>
      </c>
      <c r="D14" s="227">
        <f>SUM(D15:D17)</f>
        <v>1560000</v>
      </c>
      <c r="E14" s="227">
        <f>SUM(E15:E17)</f>
        <v>0</v>
      </c>
      <c r="F14" s="227">
        <f>SUM(F15:F17)</f>
        <v>2505261</v>
      </c>
      <c r="G14" s="227">
        <f t="shared" si="2"/>
        <v>4965261</v>
      </c>
      <c r="H14" s="227">
        <f>SUM(H15:H17)</f>
        <v>0</v>
      </c>
      <c r="I14" s="227">
        <f>SUM(I15:I17)</f>
        <v>0</v>
      </c>
      <c r="J14" s="227"/>
      <c r="K14" s="227">
        <f>SUM(K15:K17)</f>
        <v>0</v>
      </c>
      <c r="L14" s="227">
        <f t="shared" si="0"/>
        <v>0</v>
      </c>
      <c r="M14" s="227">
        <f t="shared" si="1"/>
        <v>4965261</v>
      </c>
    </row>
    <row r="15" spans="1:25" ht="19.5" customHeight="1" x14ac:dyDescent="0.2">
      <c r="A15" s="228" t="s">
        <v>209</v>
      </c>
      <c r="B15" s="229">
        <f>'5.finanszírozás'!C7</f>
        <v>0</v>
      </c>
      <c r="C15" s="229">
        <f>'5.finanszírozás'!C9</f>
        <v>900000</v>
      </c>
      <c r="D15" s="229">
        <f>'5.finanszírozás'!C11</f>
        <v>1560000</v>
      </c>
      <c r="E15" s="229"/>
      <c r="F15" s="229">
        <f>'5.finanszírozás'!C19</f>
        <v>2505261</v>
      </c>
      <c r="G15" s="229">
        <f t="shared" si="2"/>
        <v>4965261</v>
      </c>
      <c r="H15" s="231"/>
      <c r="I15" s="231"/>
      <c r="J15" s="231"/>
      <c r="K15" s="231"/>
      <c r="L15" s="229">
        <f t="shared" si="0"/>
        <v>0</v>
      </c>
      <c r="M15" s="229">
        <f t="shared" si="1"/>
        <v>4965261</v>
      </c>
    </row>
    <row r="16" spans="1:25" ht="19.5" customHeight="1" x14ac:dyDescent="0.2">
      <c r="A16" s="228" t="s">
        <v>210</v>
      </c>
      <c r="B16" s="229"/>
      <c r="C16" s="229"/>
      <c r="D16" s="229"/>
      <c r="E16" s="229"/>
      <c r="F16" s="229"/>
      <c r="G16" s="229">
        <f t="shared" si="2"/>
        <v>0</v>
      </c>
      <c r="H16" s="229"/>
      <c r="I16" s="229"/>
      <c r="J16" s="229"/>
      <c r="K16" s="229"/>
      <c r="L16" s="229">
        <f t="shared" si="0"/>
        <v>0</v>
      </c>
      <c r="M16" s="227">
        <f t="shared" si="1"/>
        <v>0</v>
      </c>
    </row>
    <row r="17" spans="1:14" ht="19.5" customHeight="1" x14ac:dyDescent="0.2">
      <c r="A17" s="228" t="s">
        <v>211</v>
      </c>
      <c r="B17" s="229"/>
      <c r="C17" s="229"/>
      <c r="D17" s="229"/>
      <c r="E17" s="229"/>
      <c r="F17" s="229"/>
      <c r="G17" s="229">
        <f t="shared" si="2"/>
        <v>0</v>
      </c>
      <c r="H17" s="229"/>
      <c r="I17" s="229"/>
      <c r="J17" s="229"/>
      <c r="K17" s="229"/>
      <c r="L17" s="229">
        <f t="shared" si="0"/>
        <v>0</v>
      </c>
      <c r="M17" s="227">
        <f t="shared" si="1"/>
        <v>0</v>
      </c>
    </row>
    <row r="18" spans="1:14" ht="19.5" customHeight="1" x14ac:dyDescent="0.2">
      <c r="A18" s="226" t="s">
        <v>213</v>
      </c>
      <c r="B18" s="227">
        <f>SUM(B19:B21)</f>
        <v>2348064</v>
      </c>
      <c r="C18" s="227">
        <f>SUM(C19:C21)</f>
        <v>0</v>
      </c>
      <c r="D18" s="227">
        <f>SUM(D19:D21)</f>
        <v>17135000</v>
      </c>
      <c r="E18" s="227">
        <f>SUM(E19:E21)</f>
        <v>0</v>
      </c>
      <c r="F18" s="227">
        <f>SUM(F19:F21)</f>
        <v>1182364</v>
      </c>
      <c r="G18" s="227">
        <f t="shared" si="2"/>
        <v>20665428</v>
      </c>
      <c r="H18" s="227">
        <f>SUM(H19:H21)</f>
        <v>0</v>
      </c>
      <c r="I18" s="227">
        <f>SUM(I19:I21)</f>
        <v>0</v>
      </c>
      <c r="J18" s="227"/>
      <c r="K18" s="227">
        <f>SUM(K19:K21)</f>
        <v>0</v>
      </c>
      <c r="L18" s="227">
        <f t="shared" si="0"/>
        <v>0</v>
      </c>
      <c r="M18" s="227">
        <f t="shared" si="1"/>
        <v>20665428</v>
      </c>
      <c r="N18" s="64"/>
    </row>
    <row r="19" spans="1:14" ht="19.5" customHeight="1" x14ac:dyDescent="0.2">
      <c r="A19" s="228" t="s">
        <v>209</v>
      </c>
      <c r="B19" s="229">
        <f>'5.finanszírozás'!D7</f>
        <v>2348064</v>
      </c>
      <c r="C19" s="229">
        <f>'5.finanszírozás'!D9</f>
        <v>0</v>
      </c>
      <c r="D19" s="229">
        <f>'5.finanszírozás'!D11</f>
        <v>17135000</v>
      </c>
      <c r="E19" s="229">
        <f>'5.finanszírozás'!D13</f>
        <v>0</v>
      </c>
      <c r="F19" s="229">
        <f>'5.finanszírozás'!D19</f>
        <v>1182364</v>
      </c>
      <c r="G19" s="229">
        <f t="shared" si="2"/>
        <v>20665428</v>
      </c>
      <c r="H19" s="229"/>
      <c r="I19" s="229"/>
      <c r="J19" s="229"/>
      <c r="K19" s="229"/>
      <c r="L19" s="229">
        <f t="shared" si="0"/>
        <v>0</v>
      </c>
      <c r="M19" s="229">
        <f t="shared" si="1"/>
        <v>20665428</v>
      </c>
    </row>
    <row r="20" spans="1:14" ht="19.5" customHeight="1" x14ac:dyDescent="0.2">
      <c r="A20" s="228" t="s">
        <v>210</v>
      </c>
      <c r="B20" s="229"/>
      <c r="C20" s="229"/>
      <c r="D20" s="229"/>
      <c r="E20" s="229"/>
      <c r="F20" s="229"/>
      <c r="G20" s="229">
        <f t="shared" si="2"/>
        <v>0</v>
      </c>
      <c r="H20" s="229"/>
      <c r="I20" s="229"/>
      <c r="J20" s="229"/>
      <c r="K20" s="229"/>
      <c r="L20" s="229">
        <f t="shared" si="0"/>
        <v>0</v>
      </c>
      <c r="M20" s="227">
        <f t="shared" si="1"/>
        <v>0</v>
      </c>
    </row>
    <row r="21" spans="1:14" ht="19.5" customHeight="1" x14ac:dyDescent="0.2">
      <c r="A21" s="228" t="s">
        <v>211</v>
      </c>
      <c r="B21" s="229"/>
      <c r="C21" s="229"/>
      <c r="D21" s="229"/>
      <c r="E21" s="229"/>
      <c r="F21" s="229"/>
      <c r="G21" s="229">
        <f t="shared" si="2"/>
        <v>0</v>
      </c>
      <c r="H21" s="229"/>
      <c r="I21" s="229"/>
      <c r="J21" s="229"/>
      <c r="K21" s="229"/>
      <c r="L21" s="229">
        <f t="shared" si="0"/>
        <v>0</v>
      </c>
      <c r="M21" s="227">
        <f t="shared" si="1"/>
        <v>0</v>
      </c>
    </row>
    <row r="22" spans="1:14" ht="19.5" customHeight="1" x14ac:dyDescent="0.2">
      <c r="A22" s="230" t="s">
        <v>214</v>
      </c>
      <c r="B22" s="227">
        <f>SUM(B23:B25)</f>
        <v>0</v>
      </c>
      <c r="C22" s="227">
        <f>SUM(C23:C25)</f>
        <v>0</v>
      </c>
      <c r="D22" s="227">
        <f>SUM(D23:D25)</f>
        <v>2921000</v>
      </c>
      <c r="E22" s="227">
        <f>SUM(E23:E25)</f>
        <v>0</v>
      </c>
      <c r="F22" s="227">
        <f>SUM(F23:F25)</f>
        <v>28008</v>
      </c>
      <c r="G22" s="227">
        <f t="shared" si="2"/>
        <v>2949008</v>
      </c>
      <c r="H22" s="227">
        <f>SUM(H23:H25)</f>
        <v>0</v>
      </c>
      <c r="I22" s="227">
        <f>SUM(I23:I25)</f>
        <v>0</v>
      </c>
      <c r="J22" s="227"/>
      <c r="K22" s="227">
        <f>SUM(K23:K25)</f>
        <v>0</v>
      </c>
      <c r="L22" s="227">
        <f t="shared" si="0"/>
        <v>0</v>
      </c>
      <c r="M22" s="227">
        <f t="shared" si="1"/>
        <v>2949008</v>
      </c>
    </row>
    <row r="23" spans="1:14" ht="19.5" customHeight="1" x14ac:dyDescent="0.2">
      <c r="A23" s="228" t="s">
        <v>209</v>
      </c>
      <c r="B23" s="229">
        <f>'5.finanszírozás'!E7</f>
        <v>0</v>
      </c>
      <c r="C23" s="229"/>
      <c r="D23" s="229">
        <f>'5.finanszírozás'!E11</f>
        <v>2921000</v>
      </c>
      <c r="E23" s="229"/>
      <c r="F23" s="229">
        <f>'5.finanszírozás'!E19</f>
        <v>28008</v>
      </c>
      <c r="G23" s="229">
        <f t="shared" si="2"/>
        <v>2949008</v>
      </c>
      <c r="H23" s="229"/>
      <c r="I23" s="229"/>
      <c r="J23" s="229"/>
      <c r="K23" s="229"/>
      <c r="L23" s="229">
        <f t="shared" si="0"/>
        <v>0</v>
      </c>
      <c r="M23" s="229">
        <f t="shared" si="1"/>
        <v>2949008</v>
      </c>
    </row>
    <row r="24" spans="1:14" ht="19.5" customHeight="1" x14ac:dyDescent="0.2">
      <c r="A24" s="228" t="s">
        <v>210</v>
      </c>
      <c r="B24" s="229"/>
      <c r="C24" s="229"/>
      <c r="D24" s="229"/>
      <c r="E24" s="229"/>
      <c r="F24" s="229"/>
      <c r="G24" s="229">
        <f t="shared" si="2"/>
        <v>0</v>
      </c>
      <c r="H24" s="229"/>
      <c r="I24" s="229"/>
      <c r="J24" s="229"/>
      <c r="K24" s="229"/>
      <c r="L24" s="229">
        <f t="shared" si="0"/>
        <v>0</v>
      </c>
      <c r="M24" s="227">
        <f t="shared" si="1"/>
        <v>0</v>
      </c>
    </row>
    <row r="25" spans="1:14" ht="19.5" customHeight="1" x14ac:dyDescent="0.2">
      <c r="A25" s="228" t="s">
        <v>211</v>
      </c>
      <c r="B25" s="229"/>
      <c r="C25" s="229"/>
      <c r="D25" s="229"/>
      <c r="E25" s="229"/>
      <c r="F25" s="229"/>
      <c r="G25" s="229">
        <f t="shared" si="2"/>
        <v>0</v>
      </c>
      <c r="H25" s="229"/>
      <c r="I25" s="229"/>
      <c r="J25" s="229"/>
      <c r="K25" s="229"/>
      <c r="L25" s="229">
        <f t="shared" si="0"/>
        <v>0</v>
      </c>
      <c r="M25" s="227">
        <f t="shared" si="1"/>
        <v>0</v>
      </c>
    </row>
    <row r="26" spans="1:14" ht="19.5" customHeight="1" x14ac:dyDescent="0.2">
      <c r="A26" s="230" t="s">
        <v>177</v>
      </c>
      <c r="B26" s="227">
        <f t="shared" ref="B26:L26" si="3">SUM(B27:B29)</f>
        <v>0</v>
      </c>
      <c r="C26" s="227">
        <f t="shared" si="3"/>
        <v>0</v>
      </c>
      <c r="D26" s="227">
        <f t="shared" si="3"/>
        <v>8500000</v>
      </c>
      <c r="E26" s="227">
        <f t="shared" si="3"/>
        <v>0</v>
      </c>
      <c r="F26" s="227">
        <f t="shared" si="3"/>
        <v>1443375</v>
      </c>
      <c r="G26" s="227">
        <f t="shared" si="3"/>
        <v>9943375</v>
      </c>
      <c r="H26" s="227">
        <f t="shared" si="3"/>
        <v>0</v>
      </c>
      <c r="I26" s="227">
        <f t="shared" si="3"/>
        <v>0</v>
      </c>
      <c r="J26" s="227">
        <f t="shared" si="3"/>
        <v>0</v>
      </c>
      <c r="K26" s="227">
        <f t="shared" si="3"/>
        <v>0</v>
      </c>
      <c r="L26" s="227">
        <f t="shared" si="3"/>
        <v>0</v>
      </c>
      <c r="M26" s="227">
        <f t="shared" si="1"/>
        <v>9943375</v>
      </c>
    </row>
    <row r="27" spans="1:14" ht="19.5" customHeight="1" x14ac:dyDescent="0.2">
      <c r="A27" s="228" t="s">
        <v>209</v>
      </c>
      <c r="B27" s="229"/>
      <c r="C27" s="229"/>
      <c r="D27" s="229">
        <v>2010000</v>
      </c>
      <c r="E27" s="229"/>
      <c r="F27" s="229">
        <f>'5.finanszírozás'!F19</f>
        <v>1443375</v>
      </c>
      <c r="G27" s="229">
        <f>SUM(B27:F27)</f>
        <v>3453375</v>
      </c>
      <c r="H27" s="229"/>
      <c r="I27" s="229"/>
      <c r="J27" s="229"/>
      <c r="K27" s="229"/>
      <c r="L27" s="229">
        <f>SUM(H27:K27)</f>
        <v>0</v>
      </c>
      <c r="M27" s="229">
        <f t="shared" si="1"/>
        <v>3453375</v>
      </c>
      <c r="N27" s="51"/>
    </row>
    <row r="28" spans="1:14" ht="19.5" customHeight="1" x14ac:dyDescent="0.2">
      <c r="A28" s="228" t="s">
        <v>210</v>
      </c>
      <c r="B28" s="229"/>
      <c r="C28" s="229"/>
      <c r="D28" s="229">
        <v>6490000</v>
      </c>
      <c r="E28" s="229"/>
      <c r="F28" s="229"/>
      <c r="G28" s="229">
        <f>SUM(B28:F28)</f>
        <v>6490000</v>
      </c>
      <c r="H28" s="229"/>
      <c r="I28" s="229"/>
      <c r="J28" s="229"/>
      <c r="K28" s="229"/>
      <c r="L28" s="229">
        <f>SUM(H28:K28)</f>
        <v>0</v>
      </c>
      <c r="M28" s="229">
        <f t="shared" si="1"/>
        <v>6490000</v>
      </c>
    </row>
    <row r="29" spans="1:14" ht="19.5" customHeight="1" x14ac:dyDescent="0.2">
      <c r="A29" s="228" t="s">
        <v>211</v>
      </c>
      <c r="B29" s="229"/>
      <c r="C29" s="229"/>
      <c r="D29" s="229"/>
      <c r="E29" s="229"/>
      <c r="F29" s="229"/>
      <c r="G29" s="229">
        <f>SUM(B29:F29)</f>
        <v>0</v>
      </c>
      <c r="H29" s="229"/>
      <c r="I29" s="229"/>
      <c r="J29" s="229"/>
      <c r="K29" s="229"/>
      <c r="L29" s="229">
        <f>SUM(H29:K29)</f>
        <v>0</v>
      </c>
      <c r="M29" s="227">
        <f t="shared" si="1"/>
        <v>0</v>
      </c>
    </row>
    <row r="30" spans="1:14" ht="30" customHeight="1" x14ac:dyDescent="0.2">
      <c r="A30" s="232" t="s">
        <v>215</v>
      </c>
      <c r="B30" s="233">
        <f>SUM(B9+B13)</f>
        <v>376115508</v>
      </c>
      <c r="C30" s="233">
        <f>SUM(C9+C13)</f>
        <v>519100000</v>
      </c>
      <c r="D30" s="233">
        <f>SUM(D9+D13)</f>
        <v>141845000</v>
      </c>
      <c r="E30" s="233">
        <f>SUM(E9+E13)</f>
        <v>0</v>
      </c>
      <c r="F30" s="233">
        <f>SUM(F9+F13)</f>
        <v>250821382</v>
      </c>
      <c r="G30" s="233">
        <f>SUM(B30:F30)</f>
        <v>1287881890</v>
      </c>
      <c r="H30" s="233">
        <f>SUM(H9+H13)</f>
        <v>306178900</v>
      </c>
      <c r="I30" s="233">
        <f>SUM(I9+I13)</f>
        <v>0</v>
      </c>
      <c r="J30" s="233">
        <f>SUM(J9+J13)</f>
        <v>0</v>
      </c>
      <c r="K30" s="233">
        <f>SUM(K9+K13)</f>
        <v>313211815</v>
      </c>
      <c r="L30" s="233">
        <f>SUM(H30:K30)</f>
        <v>619390715</v>
      </c>
      <c r="M30" s="233">
        <f t="shared" si="1"/>
        <v>1907272605</v>
      </c>
      <c r="N30" s="51"/>
    </row>
    <row r="31" spans="1:14" ht="12.95" customHeight="1" x14ac:dyDescent="0.2">
      <c r="G31" s="65"/>
      <c r="H31" s="66"/>
      <c r="I31" s="66"/>
      <c r="J31" s="66"/>
      <c r="K31" s="66"/>
      <c r="L31" s="66"/>
      <c r="M31" s="256"/>
      <c r="N31" s="51"/>
    </row>
  </sheetData>
  <sheetProtection selectLockedCells="1" selectUnlockedCells="1"/>
  <mergeCells count="7">
    <mergeCell ref="I8:K8"/>
    <mergeCell ref="A1:M1"/>
    <mergeCell ref="A2:M2"/>
    <mergeCell ref="B5:M5"/>
    <mergeCell ref="B6:G6"/>
    <mergeCell ref="H6:L6"/>
    <mergeCell ref="M6:M7"/>
  </mergeCells>
  <pageMargins left="0.78740157480314965" right="0.78740157480314965" top="1.0629921259842521" bottom="1.0629921259842521" header="0.78740157480314965" footer="0.78740157480314965"/>
  <pageSetup paperSize="9" scale="75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view="pageBreakPreview" topLeftCell="A7" zoomScaleSheetLayoutView="100" workbookViewId="0">
      <selection activeCell="T12" sqref="T12"/>
    </sheetView>
  </sheetViews>
  <sheetFormatPr defaultColWidth="9.140625" defaultRowHeight="12.75" x14ac:dyDescent="0.2"/>
  <cols>
    <col min="1" max="1" width="23.42578125" style="67" customWidth="1"/>
    <col min="2" max="2" width="10.85546875" style="68" bestFit="1" customWidth="1"/>
    <col min="3" max="3" width="11.85546875" style="68" customWidth="1"/>
    <col min="4" max="4" width="10.85546875" style="68" bestFit="1" customWidth="1"/>
    <col min="5" max="5" width="9.28515625" style="68" customWidth="1"/>
    <col min="6" max="6" width="9.85546875" style="68" bestFit="1" customWidth="1"/>
    <col min="7" max="7" width="13.5703125" style="68" customWidth="1"/>
    <col min="8" max="8" width="10.28515625" style="68" customWidth="1"/>
    <col min="9" max="9" width="12.28515625" style="68" bestFit="1" customWidth="1"/>
    <col min="10" max="10" width="10.85546875" style="68" bestFit="1" customWidth="1"/>
    <col min="11" max="11" width="9.85546875" style="68" bestFit="1" customWidth="1"/>
    <col min="12" max="12" width="11" style="68" customWidth="1"/>
    <col min="13" max="13" width="11.28515625" style="68" customWidth="1"/>
    <col min="14" max="14" width="11.5703125" style="68" customWidth="1"/>
    <col min="15" max="15" width="12.140625" style="68" customWidth="1"/>
    <col min="16" max="16" width="0" style="69" hidden="1" customWidth="1"/>
    <col min="17" max="17" width="8.28515625" style="69" customWidth="1"/>
    <col min="18" max="16384" width="9.140625" style="69"/>
  </cols>
  <sheetData>
    <row r="1" spans="1:18" ht="1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71"/>
      <c r="Q1" s="72" t="s">
        <v>216</v>
      </c>
      <c r="R1" s="53"/>
    </row>
    <row r="2" spans="1:18" ht="38.25" customHeight="1" x14ac:dyDescent="0.2">
      <c r="A2" s="356" t="s">
        <v>396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73"/>
      <c r="Q2" s="324"/>
      <c r="R2" s="53"/>
    </row>
    <row r="3" spans="1:18" ht="15" customHeight="1" x14ac:dyDescent="0.2">
      <c r="A3" s="74"/>
      <c r="B3" s="75"/>
      <c r="C3" s="76"/>
      <c r="D3" s="77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</row>
    <row r="4" spans="1:18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80"/>
      <c r="Q4" s="61" t="s">
        <v>371</v>
      </c>
    </row>
    <row r="5" spans="1:18" ht="18" customHeight="1" x14ac:dyDescent="0.2">
      <c r="A5" s="357" t="s">
        <v>217</v>
      </c>
      <c r="B5" s="358" t="s">
        <v>395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9" t="s">
        <v>218</v>
      </c>
      <c r="Q5" s="360" t="s">
        <v>219</v>
      </c>
    </row>
    <row r="6" spans="1:18" ht="23.25" customHeight="1" x14ac:dyDescent="0.2">
      <c r="A6" s="357"/>
      <c r="B6" s="361" t="s">
        <v>220</v>
      </c>
      <c r="C6" s="361"/>
      <c r="D6" s="361"/>
      <c r="E6" s="361"/>
      <c r="F6" s="361"/>
      <c r="G6" s="361"/>
      <c r="H6" s="361"/>
      <c r="I6" s="361"/>
      <c r="J6" s="361" t="s">
        <v>221</v>
      </c>
      <c r="K6" s="361"/>
      <c r="L6" s="361"/>
      <c r="M6" s="361"/>
      <c r="N6" s="361"/>
      <c r="O6" s="361" t="s">
        <v>222</v>
      </c>
      <c r="P6" s="359"/>
      <c r="Q6" s="360"/>
    </row>
    <row r="7" spans="1:18" ht="67.900000000000006" customHeight="1" x14ac:dyDescent="0.2">
      <c r="A7" s="357"/>
      <c r="B7" s="62" t="s">
        <v>190</v>
      </c>
      <c r="C7" s="81" t="s">
        <v>223</v>
      </c>
      <c r="D7" s="62" t="s">
        <v>192</v>
      </c>
      <c r="E7" s="62" t="s">
        <v>193</v>
      </c>
      <c r="F7" s="62" t="s">
        <v>194</v>
      </c>
      <c r="G7" s="62" t="s">
        <v>224</v>
      </c>
      <c r="H7" s="62" t="s">
        <v>225</v>
      </c>
      <c r="I7" s="62" t="s">
        <v>204</v>
      </c>
      <c r="J7" s="62" t="s">
        <v>226</v>
      </c>
      <c r="K7" s="62" t="s">
        <v>227</v>
      </c>
      <c r="L7" s="62" t="s">
        <v>228</v>
      </c>
      <c r="M7" s="62" t="s">
        <v>229</v>
      </c>
      <c r="N7" s="62" t="s">
        <v>204</v>
      </c>
      <c r="O7" s="361"/>
      <c r="P7" s="359"/>
      <c r="Q7" s="360"/>
    </row>
    <row r="8" spans="1:18" ht="12.75" customHeight="1" x14ac:dyDescent="0.2">
      <c r="A8" s="357"/>
      <c r="B8" s="82"/>
      <c r="C8" s="82"/>
      <c r="D8" s="82"/>
      <c r="E8" s="82"/>
      <c r="F8" s="82"/>
      <c r="G8" s="82"/>
      <c r="H8" s="82"/>
      <c r="I8" s="62"/>
      <c r="J8" s="82"/>
      <c r="K8" s="83"/>
      <c r="L8" s="83"/>
      <c r="M8" s="83"/>
      <c r="N8" s="62"/>
      <c r="O8" s="361"/>
      <c r="P8" s="359"/>
      <c r="Q8" s="360"/>
    </row>
    <row r="9" spans="1:18" s="50" customFormat="1" ht="25.5" customHeight="1" x14ac:dyDescent="0.2">
      <c r="A9" s="84" t="s">
        <v>170</v>
      </c>
      <c r="B9" s="85">
        <f t="shared" ref="B9:H9" si="0">SUM(B10:B12)</f>
        <v>69217851</v>
      </c>
      <c r="C9" s="85">
        <f t="shared" si="0"/>
        <v>11314819</v>
      </c>
      <c r="D9" s="85">
        <f t="shared" si="0"/>
        <v>172961590</v>
      </c>
      <c r="E9" s="85">
        <f t="shared" si="0"/>
        <v>7630000</v>
      </c>
      <c r="F9" s="85">
        <f>SUM(F11:F12)</f>
        <v>24543300</v>
      </c>
      <c r="G9" s="85">
        <f t="shared" si="0"/>
        <v>14628617</v>
      </c>
      <c r="H9" s="85">
        <f t="shared" si="0"/>
        <v>17300050</v>
      </c>
      <c r="I9" s="85">
        <f>SUM(B9:H9)</f>
        <v>317596227</v>
      </c>
      <c r="J9" s="85">
        <f>SUM(J10:J12)</f>
        <v>708486893</v>
      </c>
      <c r="K9" s="85">
        <f>SUM(K10:K12)</f>
        <v>1800000</v>
      </c>
      <c r="L9" s="85">
        <f>SUM(L10:L12)</f>
        <v>11988722</v>
      </c>
      <c r="M9" s="85">
        <f>SUM(M10:M12)</f>
        <v>7000000</v>
      </c>
      <c r="N9" s="85">
        <f>SUM(J9:M9)</f>
        <v>729275615</v>
      </c>
      <c r="O9" s="85">
        <f>N9+I9</f>
        <v>1046871842</v>
      </c>
      <c r="P9" s="63" t="e">
        <f>SUM(#REF!)</f>
        <v>#REF!</v>
      </c>
      <c r="Q9" s="86">
        <f>SUM(Q10:Q12)</f>
        <v>7</v>
      </c>
    </row>
    <row r="10" spans="1:18" s="50" customFormat="1" ht="19.5" customHeight="1" x14ac:dyDescent="0.2">
      <c r="A10" s="87" t="s">
        <v>209</v>
      </c>
      <c r="B10" s="88">
        <f>'5.finanszírozás'!B35</f>
        <v>69217851</v>
      </c>
      <c r="C10" s="88">
        <f>'5.finanszírozás'!B37</f>
        <v>11314819</v>
      </c>
      <c r="D10" s="88">
        <v>110515471</v>
      </c>
      <c r="E10" s="88">
        <f>'5.finanszírozás'!B41</f>
        <v>7630000</v>
      </c>
      <c r="F10" s="50">
        <v>0</v>
      </c>
      <c r="G10" s="88">
        <f>'2.Műk.'!C67</f>
        <v>14628617</v>
      </c>
      <c r="H10" s="88">
        <f>'2.Műk.'!C62</f>
        <v>17300050</v>
      </c>
      <c r="I10" s="85">
        <f>SUM(B10:H10)</f>
        <v>230606808</v>
      </c>
      <c r="J10" s="88"/>
      <c r="K10" s="88"/>
      <c r="L10" s="88"/>
      <c r="M10" s="88"/>
      <c r="N10" s="85">
        <f>SUM(J10:M10)</f>
        <v>0</v>
      </c>
      <c r="O10" s="85">
        <f>N10+I10</f>
        <v>230606808</v>
      </c>
      <c r="P10" s="63"/>
      <c r="Q10" s="89">
        <v>7</v>
      </c>
    </row>
    <row r="11" spans="1:18" s="50" customFormat="1" ht="19.5" customHeight="1" x14ac:dyDescent="0.2">
      <c r="A11" s="87" t="s">
        <v>210</v>
      </c>
      <c r="B11" s="88"/>
      <c r="C11" s="88"/>
      <c r="D11" s="88">
        <v>62446119</v>
      </c>
      <c r="E11" s="88"/>
      <c r="F11" s="88">
        <f>'2.Műk.'!C63</f>
        <v>24543300</v>
      </c>
      <c r="G11" s="88"/>
      <c r="H11" s="88"/>
      <c r="I11" s="85">
        <f>SUM(B11:H11)</f>
        <v>86989419</v>
      </c>
      <c r="J11" s="88">
        <f>'3.Felh.'!C32+'3.Felh.'!C71</f>
        <v>708486893</v>
      </c>
      <c r="K11" s="88">
        <f>'3.Felh.'!C74</f>
        <v>1800000</v>
      </c>
      <c r="L11" s="88">
        <f>'3.Felh.'!C86</f>
        <v>11988722</v>
      </c>
      <c r="M11" s="88">
        <f>'3.Felh.'!C83</f>
        <v>7000000</v>
      </c>
      <c r="N11" s="85">
        <f>SUM(J11:M11)</f>
        <v>729275615</v>
      </c>
      <c r="O11" s="85">
        <f>N11+I11</f>
        <v>816265034</v>
      </c>
      <c r="P11" s="63"/>
      <c r="Q11" s="89"/>
    </row>
    <row r="12" spans="1:18" s="50" customFormat="1" ht="19.5" customHeight="1" x14ac:dyDescent="0.2">
      <c r="A12" s="87" t="s">
        <v>211</v>
      </c>
      <c r="B12" s="88"/>
      <c r="C12" s="88"/>
      <c r="D12" s="88"/>
      <c r="E12" s="88"/>
      <c r="F12" s="88"/>
      <c r="G12" s="88"/>
      <c r="H12" s="88"/>
      <c r="I12" s="85">
        <f>SUM(B12:H12)</f>
        <v>0</v>
      </c>
      <c r="J12" s="88"/>
      <c r="K12" s="88"/>
      <c r="L12" s="88"/>
      <c r="M12" s="88"/>
      <c r="N12" s="85">
        <f>SUM(J12:M12)</f>
        <v>0</v>
      </c>
      <c r="O12" s="85">
        <f>N12+I12</f>
        <v>0</v>
      </c>
      <c r="P12" s="63"/>
      <c r="Q12" s="89"/>
    </row>
    <row r="13" spans="1:18" s="50" customFormat="1" ht="25.5" customHeight="1" x14ac:dyDescent="0.2">
      <c r="A13" s="84" t="s">
        <v>171</v>
      </c>
      <c r="B13" s="85">
        <f t="shared" ref="B13:P13" si="1">SUM(B14+B18+B22+B26)</f>
        <v>444356066</v>
      </c>
      <c r="C13" s="85">
        <f t="shared" si="1"/>
        <v>83761913</v>
      </c>
      <c r="D13" s="85">
        <f t="shared" si="1"/>
        <v>301161284</v>
      </c>
      <c r="E13" s="85">
        <f t="shared" si="1"/>
        <v>0</v>
      </c>
      <c r="F13" s="85">
        <f t="shared" si="1"/>
        <v>0</v>
      </c>
      <c r="G13" s="85">
        <f t="shared" si="1"/>
        <v>0</v>
      </c>
      <c r="H13" s="85">
        <f t="shared" si="1"/>
        <v>0</v>
      </c>
      <c r="I13" s="85">
        <f t="shared" si="1"/>
        <v>829279263</v>
      </c>
      <c r="J13" s="85">
        <f t="shared" si="1"/>
        <v>30821500</v>
      </c>
      <c r="K13" s="85">
        <f t="shared" si="1"/>
        <v>300000</v>
      </c>
      <c r="L13" s="85">
        <f t="shared" si="1"/>
        <v>0</v>
      </c>
      <c r="M13" s="85">
        <f t="shared" si="1"/>
        <v>0</v>
      </c>
      <c r="N13" s="85">
        <f t="shared" si="1"/>
        <v>31121500</v>
      </c>
      <c r="O13" s="85">
        <f t="shared" si="1"/>
        <v>860400763</v>
      </c>
      <c r="P13" s="85">
        <f t="shared" si="1"/>
        <v>501326695</v>
      </c>
      <c r="Q13" s="86">
        <f>Q14+Q18+Q22+Q26</f>
        <v>102</v>
      </c>
    </row>
    <row r="14" spans="1:18" s="50" customFormat="1" ht="25.5" customHeight="1" x14ac:dyDescent="0.2">
      <c r="A14" s="90" t="s">
        <v>212</v>
      </c>
      <c r="B14" s="85">
        <f t="shared" ref="B14:Q14" si="2">SUM(B15:B17)</f>
        <v>127024200</v>
      </c>
      <c r="C14" s="85">
        <f t="shared" si="2"/>
        <v>22381952</v>
      </c>
      <c r="D14" s="85">
        <f t="shared" si="2"/>
        <v>31127790</v>
      </c>
      <c r="E14" s="85">
        <f t="shared" si="2"/>
        <v>0</v>
      </c>
      <c r="F14" s="85">
        <f t="shared" si="2"/>
        <v>0</v>
      </c>
      <c r="G14" s="85">
        <f t="shared" si="2"/>
        <v>0</v>
      </c>
      <c r="H14" s="85">
        <f t="shared" si="2"/>
        <v>0</v>
      </c>
      <c r="I14" s="85">
        <f t="shared" si="2"/>
        <v>180533942</v>
      </c>
      <c r="J14" s="85">
        <f t="shared" si="2"/>
        <v>1270000</v>
      </c>
      <c r="K14" s="85">
        <f t="shared" si="2"/>
        <v>300000</v>
      </c>
      <c r="L14" s="85">
        <f t="shared" si="2"/>
        <v>0</v>
      </c>
      <c r="M14" s="85">
        <f t="shared" si="2"/>
        <v>0</v>
      </c>
      <c r="N14" s="85">
        <f t="shared" si="2"/>
        <v>1570000</v>
      </c>
      <c r="O14" s="85">
        <f t="shared" si="2"/>
        <v>182103942</v>
      </c>
      <c r="P14" s="85">
        <f t="shared" si="2"/>
        <v>0</v>
      </c>
      <c r="Q14" s="91">
        <f t="shared" si="2"/>
        <v>24</v>
      </c>
    </row>
    <row r="15" spans="1:18" s="50" customFormat="1" ht="19.5" customHeight="1" x14ac:dyDescent="0.2">
      <c r="A15" s="87" t="s">
        <v>209</v>
      </c>
      <c r="B15" s="88">
        <v>116073700</v>
      </c>
      <c r="C15" s="88">
        <v>20425664</v>
      </c>
      <c r="D15" s="88">
        <v>28032590</v>
      </c>
      <c r="E15" s="88"/>
      <c r="F15" s="88"/>
      <c r="G15" s="88"/>
      <c r="H15" s="88"/>
      <c r="I15" s="88">
        <f>SUM(B15:H15)</f>
        <v>164531954</v>
      </c>
      <c r="J15" s="88">
        <f>'5.finanszírozás'!C45</f>
        <v>1270000</v>
      </c>
      <c r="K15" s="88">
        <f>'5.finanszírozás'!C47</f>
        <v>300000</v>
      </c>
      <c r="L15" s="88"/>
      <c r="M15" s="88"/>
      <c r="N15" s="88">
        <f>SUM(J15:M15)</f>
        <v>1570000</v>
      </c>
      <c r="O15" s="88">
        <f>N15+I15</f>
        <v>166101954</v>
      </c>
      <c r="P15" s="92"/>
      <c r="Q15" s="89">
        <v>21</v>
      </c>
    </row>
    <row r="16" spans="1:18" s="50" customFormat="1" ht="19.5" customHeight="1" x14ac:dyDescent="0.2">
      <c r="A16" s="87" t="s">
        <v>210</v>
      </c>
      <c r="B16" s="257">
        <v>10950500</v>
      </c>
      <c r="C16" s="257">
        <v>1956288</v>
      </c>
      <c r="D16" s="257">
        <v>3095200</v>
      </c>
      <c r="E16" s="88"/>
      <c r="F16" s="88"/>
      <c r="G16" s="88"/>
      <c r="H16" s="88"/>
      <c r="I16" s="88">
        <f>SUM(B16:H16)</f>
        <v>16001988</v>
      </c>
      <c r="J16" s="88"/>
      <c r="K16" s="88"/>
      <c r="L16" s="88"/>
      <c r="M16" s="88"/>
      <c r="N16" s="88">
        <f>SUM(J16:M16)</f>
        <v>0</v>
      </c>
      <c r="O16" s="88">
        <f>N16+I16</f>
        <v>16001988</v>
      </c>
      <c r="P16" s="92"/>
      <c r="Q16" s="89">
        <v>3</v>
      </c>
    </row>
    <row r="17" spans="1:17" s="50" customFormat="1" ht="19.5" customHeight="1" x14ac:dyDescent="0.2">
      <c r="A17" s="87" t="s">
        <v>211</v>
      </c>
      <c r="B17" s="88"/>
      <c r="C17" s="88"/>
      <c r="D17" s="88"/>
      <c r="E17" s="88"/>
      <c r="F17" s="88"/>
      <c r="G17" s="88"/>
      <c r="H17" s="88"/>
      <c r="I17" s="88">
        <f>SUM(B17:H17)</f>
        <v>0</v>
      </c>
      <c r="J17" s="88"/>
      <c r="K17" s="88"/>
      <c r="L17" s="88"/>
      <c r="M17" s="88"/>
      <c r="N17" s="88">
        <f>SUM(J17:M17)</f>
        <v>0</v>
      </c>
      <c r="O17" s="88">
        <f>N17+I17</f>
        <v>0</v>
      </c>
      <c r="P17" s="92"/>
      <c r="Q17" s="89"/>
    </row>
    <row r="18" spans="1:17" s="50" customFormat="1" ht="22.5" customHeight="1" x14ac:dyDescent="0.2">
      <c r="A18" s="84" t="s">
        <v>213</v>
      </c>
      <c r="B18" s="85">
        <f t="shared" ref="B18:O18" si="3">SUM(B19:B21)</f>
        <v>217444630</v>
      </c>
      <c r="C18" s="85">
        <f t="shared" si="3"/>
        <v>43533245</v>
      </c>
      <c r="D18" s="85">
        <f t="shared" si="3"/>
        <v>194946820</v>
      </c>
      <c r="E18" s="85">
        <f t="shared" si="3"/>
        <v>0</v>
      </c>
      <c r="F18" s="85">
        <f t="shared" si="3"/>
        <v>0</v>
      </c>
      <c r="G18" s="85">
        <f t="shared" si="3"/>
        <v>0</v>
      </c>
      <c r="H18" s="85">
        <f t="shared" si="3"/>
        <v>0</v>
      </c>
      <c r="I18" s="85">
        <f t="shared" si="3"/>
        <v>455924695</v>
      </c>
      <c r="J18" s="85">
        <f t="shared" si="3"/>
        <v>22701000</v>
      </c>
      <c r="K18" s="85">
        <f t="shared" si="3"/>
        <v>0</v>
      </c>
      <c r="L18" s="85">
        <f t="shared" si="3"/>
        <v>0</v>
      </c>
      <c r="M18" s="85">
        <f t="shared" si="3"/>
        <v>0</v>
      </c>
      <c r="N18" s="85">
        <f t="shared" si="3"/>
        <v>22701000</v>
      </c>
      <c r="O18" s="85">
        <f t="shared" si="3"/>
        <v>478625695</v>
      </c>
      <c r="P18" s="85">
        <f>O18+J18</f>
        <v>501326695</v>
      </c>
      <c r="Q18" s="91">
        <f>SUM(Q19:Q21)</f>
        <v>54</v>
      </c>
    </row>
    <row r="19" spans="1:17" s="50" customFormat="1" ht="19.5" customHeight="1" x14ac:dyDescent="0.2">
      <c r="A19" s="87" t="s">
        <v>209</v>
      </c>
      <c r="B19" s="88">
        <f>'5.finanszírozás'!D35</f>
        <v>217444630</v>
      </c>
      <c r="C19" s="88">
        <f>'5.finanszírozás'!D37</f>
        <v>43533245</v>
      </c>
      <c r="D19" s="88">
        <f>'5.finanszírozás'!D39</f>
        <v>194946820</v>
      </c>
      <c r="E19" s="88"/>
      <c r="F19" s="88"/>
      <c r="G19" s="88"/>
      <c r="H19" s="88"/>
      <c r="I19" s="88">
        <f>SUM(B19:H19)</f>
        <v>455924695</v>
      </c>
      <c r="J19" s="88">
        <f>'5.finanszírozás'!D45</f>
        <v>22701000</v>
      </c>
      <c r="K19" s="88"/>
      <c r="L19" s="88"/>
      <c r="M19" s="88"/>
      <c r="N19" s="88">
        <f>SUM(J19:M19)</f>
        <v>22701000</v>
      </c>
      <c r="O19" s="88">
        <f>N19+I19</f>
        <v>478625695</v>
      </c>
      <c r="P19" s="92"/>
      <c r="Q19" s="89">
        <v>54</v>
      </c>
    </row>
    <row r="20" spans="1:17" s="50" customFormat="1" ht="19.5" customHeight="1" x14ac:dyDescent="0.25">
      <c r="A20" s="87" t="s">
        <v>210</v>
      </c>
      <c r="B20" s="93"/>
      <c r="C20" s="93"/>
      <c r="D20" s="93"/>
      <c r="E20" s="88"/>
      <c r="F20" s="88"/>
      <c r="G20" s="88"/>
      <c r="H20" s="88"/>
      <c r="I20" s="88">
        <f>SUM(B20:H20)</f>
        <v>0</v>
      </c>
      <c r="J20" s="88"/>
      <c r="K20" s="88"/>
      <c r="L20" s="88"/>
      <c r="M20" s="88"/>
      <c r="N20" s="88">
        <f>SUM(J20:M20)</f>
        <v>0</v>
      </c>
      <c r="O20" s="88">
        <f>N20+I20</f>
        <v>0</v>
      </c>
      <c r="P20" s="92"/>
      <c r="Q20" s="89"/>
    </row>
    <row r="21" spans="1:17" s="50" customFormat="1" ht="19.5" customHeight="1" x14ac:dyDescent="0.2">
      <c r="A21" s="87" t="s">
        <v>211</v>
      </c>
      <c r="B21" s="88"/>
      <c r="C21" s="88"/>
      <c r="D21" s="88"/>
      <c r="E21" s="88"/>
      <c r="F21" s="88"/>
      <c r="G21" s="88"/>
      <c r="H21" s="88"/>
      <c r="I21" s="88">
        <f>SUM(B21:H21)</f>
        <v>0</v>
      </c>
      <c r="J21" s="88"/>
      <c r="K21" s="88"/>
      <c r="L21" s="88"/>
      <c r="M21" s="88"/>
      <c r="N21" s="88">
        <f>SUM(J21:M21)</f>
        <v>0</v>
      </c>
      <c r="O21" s="88">
        <f>N21+I21</f>
        <v>0</v>
      </c>
      <c r="P21" s="92"/>
      <c r="Q21" s="89"/>
    </row>
    <row r="22" spans="1:17" s="50" customFormat="1" ht="22.5" customHeight="1" x14ac:dyDescent="0.2">
      <c r="A22" s="90" t="s">
        <v>214</v>
      </c>
      <c r="B22" s="85">
        <f>SUM(B23:B25)</f>
        <v>75615906</v>
      </c>
      <c r="C22" s="85">
        <f>SUM(C23:C25)</f>
        <v>13621484</v>
      </c>
      <c r="D22" s="85">
        <f>SUM(D23:D25)</f>
        <v>18912040</v>
      </c>
      <c r="E22" s="85">
        <f>SUM(E23:E25)</f>
        <v>0</v>
      </c>
      <c r="F22" s="85">
        <f>SUM(F23:F25)</f>
        <v>0</v>
      </c>
      <c r="G22" s="85"/>
      <c r="H22" s="85">
        <f t="shared" ref="H22:O22" si="4">SUM(H23:H25)</f>
        <v>0</v>
      </c>
      <c r="I22" s="85">
        <f t="shared" si="4"/>
        <v>108149430</v>
      </c>
      <c r="J22" s="85">
        <f t="shared" si="4"/>
        <v>3214500</v>
      </c>
      <c r="K22" s="85">
        <f t="shared" si="4"/>
        <v>0</v>
      </c>
      <c r="L22" s="85">
        <f t="shared" si="4"/>
        <v>0</v>
      </c>
      <c r="M22" s="85">
        <f t="shared" si="4"/>
        <v>0</v>
      </c>
      <c r="N22" s="85">
        <f t="shared" si="4"/>
        <v>3214500</v>
      </c>
      <c r="O22" s="85">
        <f t="shared" si="4"/>
        <v>111363930</v>
      </c>
      <c r="P22" s="94"/>
      <c r="Q22" s="86">
        <f>SUM(Q23:Q25)</f>
        <v>19</v>
      </c>
    </row>
    <row r="23" spans="1:17" s="50" customFormat="1" ht="19.5" customHeight="1" x14ac:dyDescent="0.2">
      <c r="A23" s="87" t="s">
        <v>209</v>
      </c>
      <c r="B23" s="88">
        <f>'5.finanszírozás'!E35</f>
        <v>75615906</v>
      </c>
      <c r="C23" s="88">
        <f>'5.finanszírozás'!E37</f>
        <v>13621484</v>
      </c>
      <c r="D23" s="88">
        <f>'5.finanszírozás'!E39</f>
        <v>18912040</v>
      </c>
      <c r="E23" s="88"/>
      <c r="F23" s="88"/>
      <c r="G23" s="88"/>
      <c r="H23" s="88"/>
      <c r="I23" s="88">
        <f>SUM(B23:H23)</f>
        <v>108149430</v>
      </c>
      <c r="J23" s="88">
        <f>'5.finanszírozás'!E45</f>
        <v>3214500</v>
      </c>
      <c r="K23" s="88"/>
      <c r="L23" s="88"/>
      <c r="M23" s="88"/>
      <c r="N23" s="88">
        <f>SUM(J23:M23)</f>
        <v>3214500</v>
      </c>
      <c r="O23" s="88">
        <f>N23+I23</f>
        <v>111363930</v>
      </c>
      <c r="P23" s="92"/>
      <c r="Q23" s="89">
        <v>19</v>
      </c>
    </row>
    <row r="24" spans="1:17" s="50" customFormat="1" ht="19.5" customHeight="1" x14ac:dyDescent="0.2">
      <c r="A24" s="87" t="s">
        <v>210</v>
      </c>
      <c r="B24" s="88"/>
      <c r="C24" s="88"/>
      <c r="D24" s="88"/>
      <c r="E24" s="88"/>
      <c r="F24" s="88"/>
      <c r="G24" s="88"/>
      <c r="H24" s="88"/>
      <c r="I24" s="88">
        <f>SUM(B24:H24)</f>
        <v>0</v>
      </c>
      <c r="J24" s="88"/>
      <c r="K24" s="88"/>
      <c r="L24" s="88"/>
      <c r="M24" s="88"/>
      <c r="N24" s="88">
        <f>SUM(J24:M24)</f>
        <v>0</v>
      </c>
      <c r="O24" s="88">
        <f>N24+I24</f>
        <v>0</v>
      </c>
      <c r="P24" s="92"/>
      <c r="Q24" s="89"/>
    </row>
    <row r="25" spans="1:17" s="50" customFormat="1" ht="19.5" customHeight="1" x14ac:dyDescent="0.2">
      <c r="A25" s="87" t="s">
        <v>211</v>
      </c>
      <c r="B25" s="88"/>
      <c r="C25" s="88"/>
      <c r="D25" s="88"/>
      <c r="E25" s="88"/>
      <c r="F25" s="88"/>
      <c r="G25" s="88"/>
      <c r="H25" s="88"/>
      <c r="I25" s="88">
        <f>SUM(B25:H25)</f>
        <v>0</v>
      </c>
      <c r="J25" s="88"/>
      <c r="K25" s="88"/>
      <c r="L25" s="88"/>
      <c r="M25" s="88"/>
      <c r="N25" s="88">
        <f>SUM(J25:M25)</f>
        <v>0</v>
      </c>
      <c r="O25" s="88">
        <f>N25+I25</f>
        <v>0</v>
      </c>
      <c r="P25" s="92"/>
      <c r="Q25" s="89"/>
    </row>
    <row r="26" spans="1:17" s="50" customFormat="1" ht="19.5" customHeight="1" x14ac:dyDescent="0.2">
      <c r="A26" s="90" t="s">
        <v>177</v>
      </c>
      <c r="B26" s="85">
        <f t="shared" ref="B26:Q26" si="5">SUM(B27:B29)</f>
        <v>24271330</v>
      </c>
      <c r="C26" s="85">
        <f t="shared" si="5"/>
        <v>4225232</v>
      </c>
      <c r="D26" s="85">
        <f t="shared" si="5"/>
        <v>56174634</v>
      </c>
      <c r="E26" s="85">
        <f t="shared" si="5"/>
        <v>0</v>
      </c>
      <c r="F26" s="85">
        <f t="shared" si="5"/>
        <v>0</v>
      </c>
      <c r="G26" s="85">
        <f t="shared" si="5"/>
        <v>0</v>
      </c>
      <c r="H26" s="85">
        <f t="shared" si="5"/>
        <v>0</v>
      </c>
      <c r="I26" s="85">
        <f t="shared" si="5"/>
        <v>84671196</v>
      </c>
      <c r="J26" s="85">
        <f t="shared" si="5"/>
        <v>3636000</v>
      </c>
      <c r="K26" s="85">
        <f t="shared" si="5"/>
        <v>0</v>
      </c>
      <c r="L26" s="85">
        <f t="shared" si="5"/>
        <v>0</v>
      </c>
      <c r="M26" s="85">
        <f t="shared" si="5"/>
        <v>0</v>
      </c>
      <c r="N26" s="85">
        <f t="shared" si="5"/>
        <v>3636000</v>
      </c>
      <c r="O26" s="85">
        <f t="shared" si="5"/>
        <v>88307196</v>
      </c>
      <c r="P26" s="85">
        <f t="shared" si="5"/>
        <v>0</v>
      </c>
      <c r="Q26" s="91">
        <f t="shared" si="5"/>
        <v>5</v>
      </c>
    </row>
    <row r="27" spans="1:17" s="50" customFormat="1" ht="19.5" customHeight="1" x14ac:dyDescent="0.2">
      <c r="A27" s="87" t="s">
        <v>209</v>
      </c>
      <c r="B27" s="258">
        <v>8369620</v>
      </c>
      <c r="C27" s="258">
        <v>1418233</v>
      </c>
      <c r="D27" s="258">
        <v>37983610</v>
      </c>
      <c r="E27" s="88"/>
      <c r="F27" s="88"/>
      <c r="G27" s="88"/>
      <c r="H27" s="88"/>
      <c r="I27" s="88">
        <f>SUM(B27:H27)</f>
        <v>47771463</v>
      </c>
      <c r="J27" s="88">
        <v>2986000</v>
      </c>
      <c r="K27" s="88"/>
      <c r="L27" s="88"/>
      <c r="M27" s="88"/>
      <c r="N27" s="88">
        <f>SUM(J27:M27)</f>
        <v>2986000</v>
      </c>
      <c r="O27" s="88">
        <f>N27+I27</f>
        <v>50757463</v>
      </c>
      <c r="P27" s="92"/>
      <c r="Q27" s="89">
        <v>2</v>
      </c>
    </row>
    <row r="28" spans="1:17" s="50" customFormat="1" ht="19.5" customHeight="1" x14ac:dyDescent="0.2">
      <c r="A28" s="87" t="s">
        <v>210</v>
      </c>
      <c r="B28" s="88">
        <v>15901710</v>
      </c>
      <c r="C28" s="88">
        <v>2806999</v>
      </c>
      <c r="D28" s="88">
        <v>18191024</v>
      </c>
      <c r="E28" s="88"/>
      <c r="F28" s="88"/>
      <c r="G28" s="88"/>
      <c r="H28" s="88"/>
      <c r="I28" s="88">
        <f>SUM(B28:H28)</f>
        <v>36899733</v>
      </c>
      <c r="J28" s="88">
        <v>650000</v>
      </c>
      <c r="K28" s="88"/>
      <c r="L28" s="88"/>
      <c r="M28" s="88"/>
      <c r="N28" s="88">
        <f>SUM(J28:M28)</f>
        <v>650000</v>
      </c>
      <c r="O28" s="88">
        <f>N28+I28</f>
        <v>37549733</v>
      </c>
      <c r="P28" s="92"/>
      <c r="Q28" s="89">
        <v>3</v>
      </c>
    </row>
    <row r="29" spans="1:17" s="50" customFormat="1" ht="19.5" customHeight="1" x14ac:dyDescent="0.2">
      <c r="A29" s="87" t="s">
        <v>211</v>
      </c>
      <c r="B29" s="88"/>
      <c r="C29" s="88"/>
      <c r="D29" s="88"/>
      <c r="E29" s="88"/>
      <c r="F29" s="88"/>
      <c r="G29" s="88"/>
      <c r="H29" s="88"/>
      <c r="I29" s="88">
        <f>SUM(B29:H29)</f>
        <v>0</v>
      </c>
      <c r="J29" s="88"/>
      <c r="K29" s="88"/>
      <c r="L29" s="88"/>
      <c r="M29" s="88"/>
      <c r="N29" s="88">
        <f>SUM(J29:M29)</f>
        <v>0</v>
      </c>
      <c r="O29" s="88">
        <f>N29+I29</f>
        <v>0</v>
      </c>
      <c r="P29" s="92"/>
      <c r="Q29" s="89"/>
    </row>
    <row r="30" spans="1:17" s="50" customFormat="1" ht="30" customHeight="1" x14ac:dyDescent="0.2">
      <c r="A30" s="95" t="s">
        <v>215</v>
      </c>
      <c r="B30" s="96">
        <f t="shared" ref="B30:H30" si="6">SUM(B9+B13)</f>
        <v>513573917</v>
      </c>
      <c r="C30" s="96">
        <f t="shared" si="6"/>
        <v>95076732</v>
      </c>
      <c r="D30" s="96">
        <f>SUM(D9+D13)</f>
        <v>474122874</v>
      </c>
      <c r="E30" s="96">
        <f t="shared" si="6"/>
        <v>7630000</v>
      </c>
      <c r="F30" s="96">
        <f t="shared" si="6"/>
        <v>24543300</v>
      </c>
      <c r="G30" s="96">
        <f t="shared" si="6"/>
        <v>14628617</v>
      </c>
      <c r="H30" s="96">
        <f t="shared" si="6"/>
        <v>17300050</v>
      </c>
      <c r="I30" s="96">
        <f>SUM(I9+I13)</f>
        <v>1146875490</v>
      </c>
      <c r="J30" s="96">
        <f>SUM(J9+J13)</f>
        <v>739308393</v>
      </c>
      <c r="K30" s="96">
        <f>SUM(K9+K13)</f>
        <v>2100000</v>
      </c>
      <c r="L30" s="96">
        <f>SUM(L9+L13)</f>
        <v>11988722</v>
      </c>
      <c r="M30" s="96">
        <f>SUM(M9+M13)</f>
        <v>7000000</v>
      </c>
      <c r="N30" s="96">
        <f>SUM(J30:M30)</f>
        <v>760397115</v>
      </c>
      <c r="O30" s="96">
        <f>N30+I30</f>
        <v>1907272605</v>
      </c>
      <c r="P30" s="97" t="e">
        <f>SUM(P9+P13)</f>
        <v>#REF!</v>
      </c>
      <c r="Q30" s="98">
        <f>Q9+Q13</f>
        <v>109</v>
      </c>
    </row>
    <row r="31" spans="1:17" x14ac:dyDescent="0.2">
      <c r="A31" s="67" t="s">
        <v>230</v>
      </c>
      <c r="Q31" s="69">
        <v>0</v>
      </c>
    </row>
    <row r="32" spans="1:17" x14ac:dyDescent="0.2">
      <c r="A32" s="51" t="s">
        <v>231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0">
        <v>0</v>
      </c>
    </row>
    <row r="33" spans="1:17" x14ac:dyDescent="0.2">
      <c r="A33" s="51" t="s">
        <v>232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193">
        <v>5</v>
      </c>
    </row>
    <row r="34" spans="1:17" x14ac:dyDescent="0.2">
      <c r="A34" s="51" t="s">
        <v>233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0">
        <f>SUM(Q31:Q33)</f>
        <v>5</v>
      </c>
    </row>
    <row r="35" spans="1:17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50"/>
    </row>
    <row r="36" spans="1:17" ht="15.75" customHeight="1" x14ac:dyDescent="0.2">
      <c r="A36" s="355" t="s">
        <v>234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  <row r="37" spans="1:17" ht="13.5" customHeight="1" x14ac:dyDescent="0.2">
      <c r="A37" s="354" t="s">
        <v>235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</row>
    <row r="38" spans="1:17" ht="13.5" customHeight="1" x14ac:dyDescent="0.2">
      <c r="A38" s="354" t="s">
        <v>236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</row>
    <row r="39" spans="1:17" x14ac:dyDescent="0.2">
      <c r="A39" s="354" t="s">
        <v>237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</row>
    <row r="40" spans="1:17" x14ac:dyDescent="0.2">
      <c r="A40" s="354" t="s">
        <v>238</v>
      </c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</row>
    <row r="41" spans="1:17" ht="12.75" customHeight="1" x14ac:dyDescent="0.2">
      <c r="A41" s="354" t="s">
        <v>239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</row>
    <row r="42" spans="1:17" ht="12.75" customHeight="1" x14ac:dyDescent="0.2">
      <c r="A42" s="354" t="s">
        <v>240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</row>
    <row r="43" spans="1:17" ht="13.5" customHeight="1" x14ac:dyDescent="0.2">
      <c r="A43" s="354" t="s">
        <v>241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</row>
    <row r="44" spans="1:17" ht="13.5" customHeight="1" x14ac:dyDescent="0.2">
      <c r="A44" s="354" t="s">
        <v>242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</row>
    <row r="45" spans="1:17" x14ac:dyDescent="0.2">
      <c r="A45" s="354" t="s">
        <v>243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</row>
    <row r="46" spans="1:17" x14ac:dyDescent="0.2">
      <c r="A46" s="354" t="s">
        <v>244</v>
      </c>
      <c r="B46" s="354"/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</row>
    <row r="47" spans="1:17" ht="12.75" customHeight="1" x14ac:dyDescent="0.2">
      <c r="A47" s="354" t="s">
        <v>354</v>
      </c>
      <c r="B47" s="354"/>
      <c r="C47" s="354"/>
      <c r="D47" s="354"/>
      <c r="E47" s="354"/>
      <c r="F47" s="354"/>
      <c r="G47" s="354"/>
      <c r="H47" s="354"/>
      <c r="I47" s="354"/>
      <c r="J47" s="354"/>
      <c r="K47" s="354"/>
      <c r="L47" s="99"/>
      <c r="M47" s="99"/>
      <c r="N47" s="99"/>
      <c r="O47" s="99"/>
      <c r="P47" s="100"/>
      <c r="Q47" s="100"/>
    </row>
    <row r="48" spans="1:17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0"/>
      <c r="Q48" s="50"/>
    </row>
    <row r="49" spans="1:17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0"/>
      <c r="Q49" s="50"/>
    </row>
    <row r="50" spans="1:17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0"/>
      <c r="Q50" s="50"/>
    </row>
  </sheetData>
  <sheetProtection selectLockedCells="1" selectUnlockedCells="1"/>
  <mergeCells count="20">
    <mergeCell ref="A2:O2"/>
    <mergeCell ref="A5:A8"/>
    <mergeCell ref="B5:O5"/>
    <mergeCell ref="P5:P8"/>
    <mergeCell ref="Q5:Q8"/>
    <mergeCell ref="B6:I6"/>
    <mergeCell ref="J6:N6"/>
    <mergeCell ref="O6:O8"/>
    <mergeCell ref="A36:Q36"/>
    <mergeCell ref="A37:Q37"/>
    <mergeCell ref="A38:Q38"/>
    <mergeCell ref="A39:Q39"/>
    <mergeCell ref="A40:Q40"/>
    <mergeCell ref="A41:Q41"/>
    <mergeCell ref="A47:K47"/>
    <mergeCell ref="A42:Q42"/>
    <mergeCell ref="A43:Q43"/>
    <mergeCell ref="A44:Q44"/>
    <mergeCell ref="A45:Q45"/>
    <mergeCell ref="A46:Q46"/>
  </mergeCells>
  <pageMargins left="0.78740157480314965" right="0.78740157480314965" top="0.47244094488188981" bottom="0.47244094488188981" header="0.78740157480314965" footer="0.78740157480314965"/>
  <pageSetup paperSize="9" scale="7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E27" sqref="E27"/>
    </sheetView>
  </sheetViews>
  <sheetFormatPr defaultRowHeight="12.75" x14ac:dyDescent="0.2"/>
  <cols>
    <col min="1" max="1" width="62.85546875" bestFit="1" customWidth="1"/>
    <col min="2" max="2" width="12.7109375" customWidth="1"/>
    <col min="3" max="3" width="12.7109375" style="101" customWidth="1"/>
    <col min="4" max="12" width="12.7109375" customWidth="1"/>
    <col min="13" max="13" width="10.28515625" customWidth="1"/>
  </cols>
  <sheetData>
    <row r="1" spans="1:27" ht="13.5" customHeight="1" x14ac:dyDescent="0.2">
      <c r="A1" s="15"/>
      <c r="B1" s="15"/>
      <c r="C1" s="15"/>
      <c r="D1" s="15"/>
      <c r="E1" s="15"/>
      <c r="F1" s="33" t="s">
        <v>245</v>
      </c>
      <c r="G1" s="33"/>
      <c r="H1" s="33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3.5" customHeight="1" x14ac:dyDescent="0.2">
      <c r="A2" s="102"/>
      <c r="B2" s="15"/>
      <c r="C2" s="103"/>
      <c r="D2" s="15"/>
      <c r="E2" s="15"/>
      <c r="F2" s="104"/>
      <c r="G2" s="104"/>
      <c r="H2" s="104"/>
      <c r="I2" s="15"/>
      <c r="J2" s="15"/>
      <c r="K2" s="15"/>
      <c r="L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3.5" customHeight="1" x14ac:dyDescent="0.2">
      <c r="A3" s="102"/>
      <c r="B3" s="15"/>
      <c r="C3" s="105"/>
      <c r="D3" s="15"/>
      <c r="E3" s="15"/>
      <c r="F3" s="106"/>
      <c r="G3" s="106"/>
      <c r="H3" s="10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25" customFormat="1" ht="18" customHeight="1" x14ac:dyDescent="0.2">
      <c r="A4" s="344" t="s">
        <v>246</v>
      </c>
      <c r="B4" s="344"/>
      <c r="C4" s="344"/>
      <c r="D4" s="344"/>
      <c r="E4" s="344"/>
      <c r="F4" s="344"/>
      <c r="G4" s="107"/>
      <c r="H4" s="107"/>
      <c r="I4" s="30"/>
      <c r="J4" s="30"/>
      <c r="K4" s="30"/>
      <c r="L4" s="30"/>
      <c r="M4" s="15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s="25" customFormat="1" ht="13.5" customHeight="1" x14ac:dyDescent="0.2">
      <c r="A5" s="362"/>
      <c r="B5" s="362"/>
      <c r="C5" s="362"/>
      <c r="D5" s="362"/>
      <c r="E5" s="362"/>
      <c r="F5" s="362"/>
      <c r="G5" s="107"/>
      <c r="H5" s="107"/>
      <c r="I5" s="30"/>
      <c r="J5" s="30"/>
      <c r="K5" s="30"/>
      <c r="L5" s="15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7" s="25" customFormat="1" ht="13.5" customHeight="1" x14ac:dyDescent="0.2">
      <c r="A6" s="15"/>
      <c r="B6" s="15"/>
      <c r="C6" s="103"/>
      <c r="D6" s="30"/>
      <c r="F6" s="33" t="s">
        <v>375</v>
      </c>
      <c r="G6" s="108"/>
      <c r="H6" s="108"/>
      <c r="I6" s="30"/>
      <c r="J6" s="30"/>
      <c r="K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7" s="25" customFormat="1" ht="44.25" customHeight="1" x14ac:dyDescent="0.2">
      <c r="A7" s="109" t="s">
        <v>247</v>
      </c>
      <c r="B7" s="110" t="s">
        <v>248</v>
      </c>
      <c r="C7" s="110">
        <v>2020</v>
      </c>
      <c r="D7" s="110">
        <v>2021</v>
      </c>
      <c r="E7" s="110">
        <v>2022</v>
      </c>
      <c r="F7" s="110">
        <v>2023</v>
      </c>
      <c r="G7" s="111"/>
      <c r="H7" s="111"/>
    </row>
    <row r="8" spans="1:27" s="25" customFormat="1" ht="13.5" customHeight="1" x14ac:dyDescent="0.2">
      <c r="A8" s="112" t="s">
        <v>44</v>
      </c>
      <c r="B8" s="113"/>
      <c r="C8" s="113"/>
      <c r="D8" s="164"/>
      <c r="E8" s="164"/>
      <c r="F8" s="114"/>
      <c r="G8" s="115"/>
      <c r="H8" s="115"/>
    </row>
    <row r="9" spans="1:27" s="25" customFormat="1" ht="13.5" customHeight="1" x14ac:dyDescent="0.2">
      <c r="A9" s="116" t="s">
        <v>461</v>
      </c>
      <c r="B9" s="117">
        <f>SUM(C9:D9)</f>
        <v>225583800</v>
      </c>
      <c r="C9" s="117">
        <v>112092288</v>
      </c>
      <c r="D9" s="257">
        <v>113491512</v>
      </c>
      <c r="E9" s="165"/>
      <c r="F9" s="119"/>
      <c r="G9" s="115"/>
      <c r="H9" s="115"/>
    </row>
    <row r="10" spans="1:27" s="25" customFormat="1" ht="13.5" customHeight="1" x14ac:dyDescent="0.2">
      <c r="A10" s="120" t="s">
        <v>46</v>
      </c>
      <c r="B10" s="121"/>
      <c r="C10" s="117"/>
      <c r="D10" s="165"/>
      <c r="E10" s="165"/>
      <c r="F10" s="119"/>
      <c r="G10" s="115"/>
      <c r="H10" s="115"/>
    </row>
    <row r="11" spans="1:27" s="25" customFormat="1" ht="13.5" customHeight="1" x14ac:dyDescent="0.2">
      <c r="A11" s="120" t="s">
        <v>249</v>
      </c>
      <c r="B11" s="118"/>
      <c r="C11" s="118"/>
      <c r="D11" s="165"/>
      <c r="E11" s="165"/>
      <c r="F11" s="119"/>
      <c r="G11" s="115"/>
      <c r="H11" s="115"/>
    </row>
    <row r="12" spans="1:27" s="25" customFormat="1" ht="13.5" customHeight="1" x14ac:dyDescent="0.2">
      <c r="A12" s="116" t="s">
        <v>250</v>
      </c>
      <c r="B12" s="117"/>
      <c r="C12" s="117"/>
      <c r="D12" s="165"/>
      <c r="E12" s="165"/>
      <c r="F12" s="119"/>
      <c r="G12" s="115"/>
      <c r="H12" s="115"/>
    </row>
    <row r="13" spans="1:27" s="25" customFormat="1" ht="13.5" customHeight="1" x14ac:dyDescent="0.2">
      <c r="A13" s="122" t="s">
        <v>249</v>
      </c>
      <c r="B13" s="117"/>
      <c r="C13" s="117"/>
      <c r="D13" s="165"/>
      <c r="E13" s="165"/>
      <c r="F13" s="119"/>
      <c r="G13" s="26"/>
      <c r="H13" s="26"/>
    </row>
    <row r="14" spans="1:27" s="25" customFormat="1" ht="13.5" customHeight="1" x14ac:dyDescent="0.2">
      <c r="A14" s="123" t="s">
        <v>204</v>
      </c>
      <c r="B14" s="124">
        <f>SUM(B9:B13)</f>
        <v>225583800</v>
      </c>
      <c r="C14" s="124">
        <f>SUM(C9:C13)</f>
        <v>112092288</v>
      </c>
      <c r="D14" s="166">
        <f>SUM(D9:D13)</f>
        <v>113491512</v>
      </c>
      <c r="E14" s="166">
        <f>SUM(E9:E13)</f>
        <v>0</v>
      </c>
      <c r="F14" s="125">
        <f>SUM(F9:F13)</f>
        <v>0</v>
      </c>
      <c r="G14" s="126"/>
      <c r="H14" s="126"/>
    </row>
    <row r="15" spans="1:27" s="25" customFormat="1" ht="13.5" customHeight="1" x14ac:dyDescent="0.2">
      <c r="A15" s="15"/>
      <c r="B15" s="15"/>
      <c r="C15" s="15"/>
      <c r="D15" s="15"/>
      <c r="E15" s="30"/>
      <c r="F15" s="30"/>
      <c r="G15" s="30"/>
      <c r="H15" s="30"/>
      <c r="I15" s="30"/>
      <c r="J15" s="30"/>
      <c r="K15" s="30"/>
      <c r="L15" s="30"/>
    </row>
    <row r="16" spans="1:27" s="25" customFormat="1" ht="13.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3" ht="12.9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</row>
    <row r="18" spans="1:13" ht="12.95" customHeight="1" x14ac:dyDescent="0.2">
      <c r="B18" s="23"/>
      <c r="C18" s="127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ht="12.95" customHeight="1" x14ac:dyDescent="0.2">
      <c r="B19" s="23"/>
      <c r="C19" s="127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2.95" customHeight="1" x14ac:dyDescent="0.2">
      <c r="B20" s="23"/>
      <c r="C20" s="127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ht="12.95" customHeight="1" x14ac:dyDescent="0.2">
      <c r="B21" s="23"/>
      <c r="C21" s="127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2.95" customHeight="1" x14ac:dyDescent="0.2">
      <c r="B22" s="23"/>
      <c r="C22" s="127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2.95" customHeight="1" x14ac:dyDescent="0.2">
      <c r="B23" s="23"/>
      <c r="C23" s="127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ht="12.95" customHeight="1" x14ac:dyDescent="0.2">
      <c r="B24" s="23"/>
      <c r="C24" s="127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12.95" customHeight="1" x14ac:dyDescent="0.2">
      <c r="B25" s="23"/>
      <c r="C25" s="127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2.95" customHeight="1" x14ac:dyDescent="0.2">
      <c r="B26" s="23"/>
      <c r="C26" s="127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2.95" customHeight="1" x14ac:dyDescent="0.2">
      <c r="B27" s="23"/>
      <c r="C27" s="127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12.95" customHeight="1" x14ac:dyDescent="0.2">
      <c r="B28" s="23"/>
      <c r="C28" s="127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12.95" customHeight="1" x14ac:dyDescent="0.2">
      <c r="B29" s="23"/>
      <c r="C29" s="127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12.95" customHeight="1" x14ac:dyDescent="0.2">
      <c r="B30" s="23"/>
      <c r="C30" s="127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12.95" customHeight="1" x14ac:dyDescent="0.2">
      <c r="B31" s="23"/>
      <c r="C31" s="127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ht="12.95" customHeight="1" x14ac:dyDescent="0.2">
      <c r="B32" s="23"/>
      <c r="C32" s="127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2:13" ht="12.95" customHeight="1" x14ac:dyDescent="0.2">
      <c r="B33" s="23"/>
      <c r="C33" s="127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2:13" ht="12.95" customHeight="1" x14ac:dyDescent="0.2">
      <c r="B34" s="23"/>
      <c r="C34" s="127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2:13" ht="12.95" customHeight="1" x14ac:dyDescent="0.2">
      <c r="B35" s="23"/>
      <c r="C35" s="127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2:13" ht="12.95" customHeight="1" x14ac:dyDescent="0.2">
      <c r="B36" s="23"/>
      <c r="C36" s="127"/>
    </row>
    <row r="37" spans="2:13" ht="12.95" customHeight="1" x14ac:dyDescent="0.2">
      <c r="B37" s="23"/>
      <c r="C37" s="127"/>
    </row>
    <row r="38" spans="2:13" ht="12.95" customHeight="1" x14ac:dyDescent="0.2">
      <c r="B38" s="23"/>
      <c r="C38" s="127"/>
    </row>
    <row r="39" spans="2:13" ht="12.95" customHeight="1" x14ac:dyDescent="0.2">
      <c r="B39" s="23"/>
      <c r="C39" s="127"/>
    </row>
    <row r="40" spans="2:13" ht="12.95" customHeight="1" x14ac:dyDescent="0.2">
      <c r="B40" s="23"/>
      <c r="C40" s="127"/>
    </row>
    <row r="41" spans="2:13" ht="12.95" customHeight="1" x14ac:dyDescent="0.2">
      <c r="B41" s="23"/>
      <c r="C41" s="127"/>
    </row>
    <row r="42" spans="2:13" ht="12.95" customHeight="1" x14ac:dyDescent="0.2">
      <c r="B42" s="23"/>
      <c r="C42" s="127"/>
    </row>
    <row r="43" spans="2:13" ht="12.95" customHeight="1" x14ac:dyDescent="0.2">
      <c r="B43" s="23"/>
      <c r="C43" s="127"/>
    </row>
    <row r="44" spans="2:13" ht="12.95" customHeight="1" x14ac:dyDescent="0.2">
      <c r="B44" s="23"/>
      <c r="C44" s="127"/>
    </row>
    <row r="45" spans="2:13" x14ac:dyDescent="0.2">
      <c r="B45" s="23"/>
      <c r="C45" s="127"/>
    </row>
    <row r="46" spans="2:13" x14ac:dyDescent="0.2">
      <c r="B46" s="23"/>
      <c r="C46" s="127"/>
    </row>
    <row r="47" spans="2:13" x14ac:dyDescent="0.2">
      <c r="B47" s="23"/>
      <c r="C47" s="127"/>
    </row>
    <row r="48" spans="2:13" x14ac:dyDescent="0.2">
      <c r="B48" s="23"/>
      <c r="C48" s="127"/>
    </row>
    <row r="49" spans="2:3" x14ac:dyDescent="0.2">
      <c r="B49" s="23"/>
      <c r="C49" s="127"/>
    </row>
    <row r="50" spans="2:3" x14ac:dyDescent="0.2">
      <c r="B50" s="23"/>
      <c r="C50" s="127"/>
    </row>
    <row r="51" spans="2:3" x14ac:dyDescent="0.2">
      <c r="B51" s="23"/>
      <c r="C51" s="127"/>
    </row>
    <row r="52" spans="2:3" x14ac:dyDescent="0.2">
      <c r="B52" s="23"/>
      <c r="C52" s="127"/>
    </row>
    <row r="53" spans="2:3" x14ac:dyDescent="0.2">
      <c r="B53" s="23"/>
      <c r="C53" s="127"/>
    </row>
    <row r="54" spans="2:3" x14ac:dyDescent="0.2">
      <c r="B54" s="23"/>
      <c r="C54" s="127"/>
    </row>
    <row r="55" spans="2:3" x14ac:dyDescent="0.2">
      <c r="B55" s="23"/>
      <c r="C55" s="127"/>
    </row>
    <row r="56" spans="2:3" x14ac:dyDescent="0.2">
      <c r="B56" s="23"/>
      <c r="C56" s="127"/>
    </row>
    <row r="57" spans="2:3" x14ac:dyDescent="0.2">
      <c r="B57" s="23"/>
      <c r="C57" s="127"/>
    </row>
    <row r="58" spans="2:3" x14ac:dyDescent="0.2">
      <c r="B58" s="23"/>
      <c r="C58" s="127"/>
    </row>
    <row r="59" spans="2:3" x14ac:dyDescent="0.2">
      <c r="B59" s="23"/>
      <c r="C59" s="127"/>
    </row>
    <row r="60" spans="2:3" x14ac:dyDescent="0.2">
      <c r="B60" s="23"/>
      <c r="C60" s="127"/>
    </row>
    <row r="61" spans="2:3" x14ac:dyDescent="0.2">
      <c r="B61" s="23"/>
      <c r="C61" s="127"/>
    </row>
    <row r="62" spans="2:3" x14ac:dyDescent="0.2">
      <c r="B62" s="23"/>
      <c r="C62" s="127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zoomScaleSheetLayoutView="100" workbookViewId="0">
      <selection activeCell="F7" sqref="F1:Z1048576"/>
    </sheetView>
  </sheetViews>
  <sheetFormatPr defaultColWidth="11.5703125" defaultRowHeight="12.75" x14ac:dyDescent="0.2"/>
  <cols>
    <col min="1" max="1" width="91.28515625" customWidth="1"/>
    <col min="2" max="2" width="12.42578125" bestFit="1" customWidth="1"/>
    <col min="3" max="3" width="11.28515625" bestFit="1" customWidth="1"/>
    <col min="4" max="4" width="12.42578125" bestFit="1" customWidth="1"/>
    <col min="5" max="5" width="13.42578125" bestFit="1" customWidth="1"/>
    <col min="6" max="6" width="12" customWidth="1"/>
    <col min="7" max="7" width="14.140625" bestFit="1" customWidth="1"/>
    <col min="8" max="8" width="11.140625" bestFit="1" customWidth="1"/>
    <col min="9" max="9" width="11.28515625" customWidth="1"/>
    <col min="10" max="10" width="15.28515625" style="23" bestFit="1" customWidth="1"/>
    <col min="11" max="11" width="15" style="23" customWidth="1"/>
    <col min="12" max="12" width="12.7109375" customWidth="1"/>
    <col min="13" max="13" width="14" bestFit="1" customWidth="1"/>
    <col min="14" max="14" width="11.7109375" customWidth="1"/>
    <col min="15" max="15" width="17" bestFit="1" customWidth="1"/>
    <col min="16" max="16" width="16.5703125" bestFit="1" customWidth="1"/>
    <col min="17" max="18" width="19.5703125" bestFit="1" customWidth="1"/>
    <col min="19" max="20" width="17.7109375" bestFit="1" customWidth="1"/>
    <col min="21" max="21" width="18.7109375" bestFit="1" customWidth="1"/>
    <col min="22" max="22" width="11.140625" bestFit="1" customWidth="1"/>
    <col min="23" max="23" width="16.28515625" bestFit="1" customWidth="1"/>
    <col min="24" max="24" width="9.140625" customWidth="1"/>
    <col min="25" max="25" width="11.140625" bestFit="1" customWidth="1"/>
    <col min="26" max="255" width="9.140625" customWidth="1"/>
  </cols>
  <sheetData>
    <row r="1" spans="1:21" x14ac:dyDescent="0.2">
      <c r="C1" s="14"/>
      <c r="D1" s="14"/>
      <c r="E1" s="14" t="s">
        <v>251</v>
      </c>
    </row>
    <row r="3" spans="1:21" ht="27.75" customHeight="1" x14ac:dyDescent="0.2">
      <c r="A3" s="365" t="s">
        <v>252</v>
      </c>
      <c r="B3" s="365"/>
      <c r="C3" s="365"/>
      <c r="D3" s="365"/>
      <c r="E3" s="246"/>
    </row>
    <row r="4" spans="1:21" ht="15.75" x14ac:dyDescent="0.25">
      <c r="A4" s="221"/>
      <c r="B4" s="220"/>
      <c r="C4" s="200"/>
      <c r="D4" s="200"/>
      <c r="E4" s="200"/>
    </row>
    <row r="5" spans="1:21" ht="68.25" customHeight="1" x14ac:dyDescent="0.2">
      <c r="A5" s="366" t="s">
        <v>253</v>
      </c>
      <c r="B5" s="366"/>
      <c r="C5" s="366"/>
      <c r="D5" s="366"/>
      <c r="E5" s="366"/>
    </row>
    <row r="6" spans="1:21" ht="15.75" x14ac:dyDescent="0.2">
      <c r="A6" s="198"/>
      <c r="B6" s="199"/>
      <c r="C6" s="200"/>
      <c r="D6" s="200"/>
      <c r="E6" s="200"/>
    </row>
    <row r="7" spans="1:21" ht="15.75" x14ac:dyDescent="0.25">
      <c r="A7" s="214" t="s">
        <v>357</v>
      </c>
      <c r="B7" s="200"/>
      <c r="C7" s="200"/>
      <c r="D7" s="200"/>
      <c r="E7" s="200"/>
    </row>
    <row r="8" spans="1:21" ht="15.75" x14ac:dyDescent="0.25">
      <c r="A8" s="214"/>
      <c r="B8" s="200"/>
      <c r="C8" s="200"/>
      <c r="D8" s="200"/>
      <c r="E8" s="200"/>
    </row>
    <row r="9" spans="1:21" ht="12.75" customHeight="1" x14ac:dyDescent="0.2">
      <c r="A9" s="215" t="s">
        <v>340</v>
      </c>
      <c r="B9" s="216"/>
      <c r="C9" s="200"/>
      <c r="D9" s="200"/>
      <c r="E9" s="200"/>
    </row>
    <row r="10" spans="1:21" ht="15.75" x14ac:dyDescent="0.2">
      <c r="A10" s="215" t="s">
        <v>339</v>
      </c>
      <c r="B10" s="216"/>
      <c r="C10" s="200"/>
      <c r="D10" s="200"/>
      <c r="E10" s="200"/>
    </row>
    <row r="11" spans="1:21" ht="15.75" x14ac:dyDescent="0.2">
      <c r="A11" s="215" t="s">
        <v>384</v>
      </c>
      <c r="B11" s="216"/>
      <c r="C11" s="200"/>
      <c r="D11" s="200"/>
      <c r="E11" s="200"/>
    </row>
    <row r="12" spans="1:21" ht="15.75" x14ac:dyDescent="0.2">
      <c r="A12" s="215" t="s">
        <v>385</v>
      </c>
      <c r="B12" s="216"/>
      <c r="C12" s="200"/>
      <c r="D12" s="200"/>
      <c r="E12" s="200"/>
    </row>
    <row r="13" spans="1:21" ht="15.75" x14ac:dyDescent="0.2">
      <c r="A13" s="215" t="s">
        <v>335</v>
      </c>
      <c r="B13" s="200"/>
      <c r="C13" s="200"/>
      <c r="D13" s="200"/>
      <c r="E13" s="200"/>
      <c r="O13" s="23"/>
    </row>
    <row r="14" spans="1:21" ht="15.75" x14ac:dyDescent="0.25">
      <c r="A14" s="213"/>
      <c r="B14" s="200"/>
      <c r="C14" s="201"/>
      <c r="D14" s="201"/>
      <c r="E14" s="201" t="s">
        <v>371</v>
      </c>
    </row>
    <row r="15" spans="1:21" ht="15.75" x14ac:dyDescent="0.2">
      <c r="A15" s="202" t="s">
        <v>254</v>
      </c>
      <c r="B15" s="203">
        <v>2017</v>
      </c>
      <c r="C15" s="203">
        <v>2018</v>
      </c>
      <c r="D15" s="203">
        <v>2019</v>
      </c>
      <c r="E15" s="203">
        <v>2020</v>
      </c>
      <c r="J15" s="298"/>
      <c r="K15" s="298"/>
    </row>
    <row r="16" spans="1:21" ht="15.75" x14ac:dyDescent="0.2">
      <c r="A16" s="204" t="s">
        <v>255</v>
      </c>
      <c r="B16" s="205">
        <v>0</v>
      </c>
      <c r="C16" s="205">
        <v>0</v>
      </c>
      <c r="D16" s="205">
        <v>13538007</v>
      </c>
      <c r="E16" s="205">
        <f>11897649+16210</f>
        <v>11913859</v>
      </c>
      <c r="L16" s="23"/>
      <c r="M16" s="6"/>
      <c r="N16" s="6"/>
      <c r="O16" s="6"/>
      <c r="P16" s="299"/>
      <c r="Q16" s="299"/>
      <c r="R16" s="299"/>
      <c r="S16" s="299"/>
      <c r="T16" s="6"/>
      <c r="U16" s="6"/>
    </row>
    <row r="17" spans="1:21" ht="15.75" x14ac:dyDescent="0.2">
      <c r="A17" s="204" t="s">
        <v>334</v>
      </c>
      <c r="B17" s="205">
        <f>B18</f>
        <v>180834900</v>
      </c>
      <c r="C17" s="205">
        <v>0</v>
      </c>
      <c r="D17" s="205">
        <v>0</v>
      </c>
      <c r="E17" s="205">
        <v>4165100</v>
      </c>
      <c r="G17" s="23"/>
      <c r="L17" s="23"/>
      <c r="M17" s="6"/>
      <c r="N17" s="6"/>
      <c r="O17" s="6"/>
      <c r="P17" s="299"/>
      <c r="Q17" s="299"/>
      <c r="R17" s="299"/>
      <c r="S17" s="299"/>
      <c r="T17" s="6"/>
      <c r="U17" s="6"/>
    </row>
    <row r="18" spans="1:21" ht="15.75" x14ac:dyDescent="0.2">
      <c r="A18" s="217" t="s">
        <v>333</v>
      </c>
      <c r="B18" s="205">
        <v>180834900</v>
      </c>
      <c r="C18" s="205">
        <v>0</v>
      </c>
      <c r="D18" s="205">
        <v>0</v>
      </c>
      <c r="E18" s="205">
        <v>0</v>
      </c>
      <c r="G18" s="23"/>
      <c r="L18" s="23"/>
      <c r="M18" s="6"/>
      <c r="N18" s="6"/>
      <c r="O18" s="6"/>
      <c r="P18" s="299"/>
      <c r="Q18" s="299"/>
      <c r="R18" s="299"/>
      <c r="S18" s="299"/>
      <c r="T18" s="6"/>
      <c r="U18" s="6"/>
    </row>
    <row r="19" spans="1:21" ht="15.75" x14ac:dyDescent="0.25">
      <c r="A19" s="206" t="s">
        <v>256</v>
      </c>
      <c r="B19" s="207">
        <f>B17+B16</f>
        <v>180834900</v>
      </c>
      <c r="C19" s="301">
        <f>C17+C16</f>
        <v>0</v>
      </c>
      <c r="D19" s="207">
        <f>SUM(D16:D18)</f>
        <v>13538007</v>
      </c>
      <c r="E19" s="207">
        <f>SUM(E16:E18)</f>
        <v>16078959</v>
      </c>
      <c r="G19" s="23"/>
      <c r="L19" s="23"/>
      <c r="M19" s="6"/>
      <c r="N19" s="6"/>
      <c r="O19" s="6"/>
      <c r="P19" s="299"/>
      <c r="Q19" s="299"/>
      <c r="R19" s="299"/>
      <c r="S19" s="299"/>
      <c r="T19" s="6"/>
      <c r="U19" s="6"/>
    </row>
    <row r="20" spans="1:21" ht="15.75" x14ac:dyDescent="0.2">
      <c r="A20" s="208"/>
      <c r="B20" s="208"/>
      <c r="C20" s="208"/>
      <c r="D20" s="208"/>
      <c r="E20" s="208"/>
      <c r="L20" s="23"/>
      <c r="M20" s="23"/>
      <c r="N20" s="23"/>
    </row>
    <row r="21" spans="1:21" ht="15.75" x14ac:dyDescent="0.2">
      <c r="A21" s="202" t="s">
        <v>257</v>
      </c>
      <c r="B21" s="203">
        <f>+B15</f>
        <v>2017</v>
      </c>
      <c r="C21" s="203">
        <f>+C15</f>
        <v>2018</v>
      </c>
      <c r="D21" s="203">
        <v>2019</v>
      </c>
      <c r="E21" s="203">
        <v>2020</v>
      </c>
      <c r="L21" s="23"/>
      <c r="M21" s="23"/>
      <c r="N21" s="23"/>
    </row>
    <row r="22" spans="1:21" ht="15.75" x14ac:dyDescent="0.2">
      <c r="A22" s="209" t="s">
        <v>332</v>
      </c>
      <c r="B22" s="210"/>
      <c r="C22" s="210"/>
      <c r="D22" s="210"/>
      <c r="E22" s="210"/>
      <c r="G22" s="167"/>
      <c r="L22" s="23"/>
      <c r="M22" s="23"/>
      <c r="N22" s="23"/>
    </row>
    <row r="23" spans="1:21" ht="31.5" x14ac:dyDescent="0.2">
      <c r="A23" s="342" t="s">
        <v>331</v>
      </c>
      <c r="B23" s="210"/>
      <c r="C23" s="210"/>
      <c r="D23" s="210"/>
      <c r="E23" s="210"/>
      <c r="F23" s="23"/>
      <c r="G23" s="167"/>
      <c r="L23" s="23"/>
      <c r="M23" s="23"/>
      <c r="N23" s="23"/>
    </row>
    <row r="24" spans="1:21" ht="15.75" x14ac:dyDescent="0.2">
      <c r="A24" s="209" t="s">
        <v>338</v>
      </c>
      <c r="B24" s="210"/>
      <c r="C24" s="210">
        <v>0</v>
      </c>
      <c r="D24" s="210">
        <v>695000</v>
      </c>
      <c r="E24" s="210"/>
      <c r="G24" s="167"/>
      <c r="L24" s="23"/>
      <c r="M24" s="23"/>
      <c r="N24" s="238"/>
    </row>
    <row r="25" spans="1:21" ht="15.75" x14ac:dyDescent="0.2">
      <c r="A25" s="204" t="s">
        <v>329</v>
      </c>
      <c r="B25" s="205"/>
      <c r="C25" s="205">
        <v>63629459</v>
      </c>
      <c r="D25" s="205">
        <v>107862230</v>
      </c>
      <c r="E25" s="205">
        <f>L30+E16</f>
        <v>11913859</v>
      </c>
      <c r="F25" s="23"/>
      <c r="G25" s="200"/>
      <c r="L25" s="23"/>
      <c r="M25" s="23"/>
      <c r="N25" s="238"/>
    </row>
    <row r="26" spans="1:21" ht="15.75" x14ac:dyDescent="0.2">
      <c r="A26" s="211" t="s">
        <v>204</v>
      </c>
      <c r="B26" s="212">
        <f>SUM(B22:B25)</f>
        <v>0</v>
      </c>
      <c r="C26" s="212">
        <f>SUM(C22:C25)</f>
        <v>63629459</v>
      </c>
      <c r="D26" s="212">
        <f>SUM(D22:D25)</f>
        <v>108557230</v>
      </c>
      <c r="E26" s="212">
        <f>SUM(E22:E25)</f>
        <v>11913859</v>
      </c>
      <c r="G26" s="252"/>
      <c r="H26" s="23"/>
      <c r="L26" s="23"/>
      <c r="M26" s="23"/>
      <c r="N26" s="238"/>
      <c r="Q26" s="23"/>
    </row>
    <row r="27" spans="1:21" ht="15.75" x14ac:dyDescent="0.2">
      <c r="A27" s="218"/>
      <c r="B27" s="219"/>
      <c r="C27" s="200"/>
      <c r="D27" s="200"/>
      <c r="E27" s="200"/>
      <c r="G27" s="252"/>
      <c r="L27" s="23"/>
      <c r="M27" s="23"/>
      <c r="N27" s="238"/>
      <c r="Q27" s="23"/>
    </row>
    <row r="28" spans="1:21" ht="15.75" x14ac:dyDescent="0.25">
      <c r="A28" s="213"/>
      <c r="B28" s="200"/>
      <c r="C28" s="200"/>
      <c r="D28" s="200"/>
      <c r="F28" s="167"/>
      <c r="L28" s="23"/>
      <c r="N28" s="238"/>
      <c r="Q28" s="23"/>
    </row>
    <row r="29" spans="1:21" ht="15.75" x14ac:dyDescent="0.25">
      <c r="A29" s="214" t="s">
        <v>358</v>
      </c>
      <c r="B29" s="220"/>
      <c r="C29" s="200"/>
      <c r="D29" s="200"/>
      <c r="F29" s="167"/>
      <c r="N29" s="238"/>
      <c r="Q29" s="23"/>
    </row>
    <row r="30" spans="1:21" ht="15.75" x14ac:dyDescent="0.25">
      <c r="A30" s="214"/>
      <c r="B30" s="220"/>
      <c r="C30" s="200"/>
      <c r="D30" s="200"/>
      <c r="F30" s="167"/>
      <c r="L30" s="23"/>
      <c r="N30" s="23"/>
      <c r="Q30" s="23"/>
    </row>
    <row r="31" spans="1:21" ht="12.75" customHeight="1" x14ac:dyDescent="0.2">
      <c r="A31" s="364" t="s">
        <v>337</v>
      </c>
      <c r="B31" s="364"/>
      <c r="C31" s="200"/>
      <c r="D31" s="200"/>
      <c r="E31" s="200"/>
      <c r="F31" s="168"/>
      <c r="L31" s="23"/>
      <c r="N31" s="23"/>
      <c r="Q31" s="23"/>
    </row>
    <row r="32" spans="1:21" ht="15.75" x14ac:dyDescent="0.2">
      <c r="A32" s="215" t="s">
        <v>336</v>
      </c>
      <c r="B32" s="215"/>
      <c r="C32" s="200"/>
      <c r="D32" s="200"/>
      <c r="E32" s="200"/>
      <c r="F32" s="23"/>
      <c r="L32" s="23"/>
      <c r="P32" s="23"/>
      <c r="Q32" s="23"/>
    </row>
    <row r="33" spans="1:25" ht="15.75" x14ac:dyDescent="0.2">
      <c r="A33" s="215" t="s">
        <v>382</v>
      </c>
      <c r="B33" s="215"/>
      <c r="C33" s="200"/>
      <c r="D33" s="200"/>
      <c r="E33" s="200"/>
      <c r="R33" s="23"/>
    </row>
    <row r="34" spans="1:25" ht="15.75" x14ac:dyDescent="0.2">
      <c r="A34" s="315" t="s">
        <v>383</v>
      </c>
      <c r="B34" s="315"/>
      <c r="C34" s="316"/>
      <c r="D34" s="316"/>
      <c r="E34" s="316"/>
      <c r="F34" s="317"/>
      <c r="Q34" s="23"/>
    </row>
    <row r="35" spans="1:25" ht="15.75" x14ac:dyDescent="0.25">
      <c r="A35" s="315" t="s">
        <v>335</v>
      </c>
      <c r="B35" s="306"/>
      <c r="C35" s="316"/>
      <c r="D35" s="316"/>
      <c r="E35" s="316"/>
      <c r="F35" s="317"/>
      <c r="I35" s="4"/>
      <c r="J35" s="171"/>
      <c r="K35" s="171"/>
    </row>
    <row r="36" spans="1:25" ht="15.75" x14ac:dyDescent="0.25">
      <c r="A36" s="316"/>
      <c r="B36" s="316"/>
      <c r="C36" s="201"/>
      <c r="D36" s="201"/>
      <c r="E36" s="201" t="s">
        <v>371</v>
      </c>
      <c r="F36" s="317"/>
      <c r="I36" s="171"/>
      <c r="J36" s="171"/>
      <c r="K36" s="171"/>
    </row>
    <row r="37" spans="1:25" ht="15.75" x14ac:dyDescent="0.2">
      <c r="A37" s="202" t="s">
        <v>254</v>
      </c>
      <c r="B37" s="203">
        <v>2017</v>
      </c>
      <c r="C37" s="203">
        <v>2018</v>
      </c>
      <c r="D37" s="203">
        <v>2019</v>
      </c>
      <c r="E37" s="203">
        <v>2020</v>
      </c>
      <c r="F37" s="317"/>
      <c r="G37" s="4"/>
      <c r="I37" s="23"/>
      <c r="J37" s="171"/>
      <c r="K37" s="171"/>
      <c r="N37" s="4"/>
      <c r="O37" s="4"/>
      <c r="P37" s="4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x14ac:dyDescent="0.2">
      <c r="A38" s="204" t="s">
        <v>255</v>
      </c>
      <c r="B38" s="205">
        <v>0</v>
      </c>
      <c r="C38" s="205">
        <v>0</v>
      </c>
      <c r="D38" s="205">
        <v>0</v>
      </c>
      <c r="E38" s="205">
        <v>81373186</v>
      </c>
      <c r="F38" s="317"/>
      <c r="G38" s="4"/>
      <c r="I38" s="23"/>
      <c r="J38" s="171"/>
      <c r="K38" s="171"/>
      <c r="L38" s="307"/>
      <c r="N38" s="171"/>
      <c r="O38" s="171"/>
      <c r="P38" s="4"/>
      <c r="Q38" s="6"/>
      <c r="R38" s="6"/>
      <c r="S38" s="6"/>
      <c r="T38" s="299"/>
      <c r="U38" s="299"/>
      <c r="V38" s="299"/>
      <c r="W38" s="299"/>
      <c r="X38" s="299"/>
      <c r="Y38" s="299"/>
    </row>
    <row r="39" spans="1:25" ht="15.75" x14ac:dyDescent="0.2">
      <c r="A39" s="204" t="s">
        <v>334</v>
      </c>
      <c r="B39" s="205">
        <f>B40</f>
        <v>287000000</v>
      </c>
      <c r="C39" s="205">
        <f>C40</f>
        <v>0</v>
      </c>
      <c r="D39" s="205">
        <v>0</v>
      </c>
      <c r="E39" s="205">
        <v>36750000</v>
      </c>
      <c r="F39" s="317"/>
      <c r="G39" s="4"/>
      <c r="H39" s="169"/>
      <c r="I39" s="171"/>
      <c r="J39" s="308"/>
      <c r="K39" s="308"/>
      <c r="L39" s="309"/>
      <c r="N39" s="171"/>
      <c r="O39" s="171"/>
      <c r="P39" s="4"/>
      <c r="Q39" s="6"/>
      <c r="R39" s="6"/>
      <c r="S39" s="6"/>
      <c r="T39" s="299"/>
      <c r="U39" s="299"/>
      <c r="V39" s="299"/>
      <c r="W39" s="299"/>
      <c r="X39" s="299"/>
      <c r="Y39" s="299"/>
    </row>
    <row r="40" spans="1:25" ht="15.75" x14ac:dyDescent="0.2">
      <c r="A40" s="217" t="s">
        <v>333</v>
      </c>
      <c r="B40" s="205">
        <v>287000000</v>
      </c>
      <c r="C40" s="205">
        <v>0</v>
      </c>
      <c r="D40" s="205">
        <v>0</v>
      </c>
      <c r="E40" s="205">
        <v>0</v>
      </c>
      <c r="F40" s="317"/>
      <c r="G40" s="4"/>
      <c r="H40" s="171"/>
      <c r="I40" s="171"/>
      <c r="J40" s="308"/>
      <c r="K40" s="308"/>
      <c r="L40" s="308"/>
      <c r="N40" s="169"/>
      <c r="O40" s="171"/>
      <c r="P40" s="4"/>
      <c r="Q40" s="6"/>
      <c r="R40" s="6"/>
      <c r="S40" s="6"/>
      <c r="T40" s="299"/>
      <c r="U40" s="299"/>
      <c r="V40" s="299"/>
      <c r="W40" s="299"/>
      <c r="X40" s="299"/>
      <c r="Y40" s="299"/>
    </row>
    <row r="41" spans="1:25" ht="15.75" x14ac:dyDescent="0.2">
      <c r="A41" s="206" t="s">
        <v>256</v>
      </c>
      <c r="B41" s="207">
        <f>B39+B38</f>
        <v>287000000</v>
      </c>
      <c r="C41" s="205">
        <f>C38+C39</f>
        <v>0</v>
      </c>
      <c r="D41" s="205">
        <f>D38+D39</f>
        <v>0</v>
      </c>
      <c r="E41" s="207">
        <f>E38+E39</f>
        <v>118123186</v>
      </c>
      <c r="F41" s="317"/>
      <c r="G41" s="4"/>
      <c r="H41" s="4"/>
      <c r="I41" s="171"/>
      <c r="J41" s="308"/>
      <c r="K41" s="308"/>
      <c r="L41" s="308"/>
      <c r="N41" s="171"/>
      <c r="O41" s="171"/>
      <c r="P41" s="4"/>
      <c r="Q41" s="6"/>
      <c r="R41" s="6"/>
      <c r="S41" s="6"/>
      <c r="T41" s="299"/>
      <c r="U41" s="299"/>
      <c r="V41" s="299"/>
      <c r="W41" s="299"/>
      <c r="X41" s="299"/>
      <c r="Y41" s="299"/>
    </row>
    <row r="42" spans="1:25" ht="15.75" x14ac:dyDescent="0.2">
      <c r="A42" s="208"/>
      <c r="B42" s="208"/>
      <c r="C42" s="208"/>
      <c r="D42" s="208"/>
      <c r="E42" s="208"/>
      <c r="F42" s="317"/>
      <c r="G42" s="171"/>
      <c r="H42" s="311"/>
      <c r="I42" s="171"/>
      <c r="J42" s="308"/>
      <c r="K42" s="308"/>
      <c r="L42" s="309"/>
      <c r="N42" s="171"/>
      <c r="O42" s="171"/>
      <c r="P42" s="4"/>
      <c r="Q42" s="6"/>
      <c r="R42" s="6"/>
      <c r="S42" s="6"/>
      <c r="T42" s="299"/>
      <c r="U42" s="299"/>
      <c r="V42" s="299"/>
      <c r="W42" s="299"/>
      <c r="X42" s="299"/>
      <c r="Y42" s="299"/>
    </row>
    <row r="43" spans="1:25" ht="15.75" x14ac:dyDescent="0.2">
      <c r="A43" s="202" t="s">
        <v>257</v>
      </c>
      <c r="B43" s="203">
        <f>+B37</f>
        <v>2017</v>
      </c>
      <c r="C43" s="203">
        <f>+C37</f>
        <v>2018</v>
      </c>
      <c r="D43" s="203">
        <v>2019</v>
      </c>
      <c r="E43" s="203">
        <v>2020</v>
      </c>
      <c r="F43" s="317"/>
      <c r="G43" s="171"/>
      <c r="H43" s="171"/>
      <c r="I43" s="171"/>
      <c r="J43" s="308"/>
      <c r="K43" s="308"/>
      <c r="L43" s="308"/>
      <c r="N43" s="171"/>
      <c r="O43" s="171"/>
      <c r="P43" s="4"/>
      <c r="Q43" s="6"/>
      <c r="R43" s="6"/>
      <c r="S43" s="6"/>
      <c r="T43" s="299"/>
      <c r="U43" s="299"/>
      <c r="V43" s="299"/>
      <c r="W43" s="299"/>
      <c r="X43" s="299"/>
      <c r="Y43" s="299"/>
    </row>
    <row r="44" spans="1:25" ht="15.75" x14ac:dyDescent="0.2">
      <c r="A44" s="209" t="s">
        <v>332</v>
      </c>
      <c r="B44" s="210">
        <v>0</v>
      </c>
      <c r="C44" s="210">
        <v>0</v>
      </c>
      <c r="D44" s="210">
        <v>0</v>
      </c>
      <c r="E44" s="210">
        <v>0</v>
      </c>
      <c r="F44" s="317"/>
      <c r="G44" s="171"/>
      <c r="H44" s="169"/>
      <c r="I44" s="171"/>
      <c r="J44" s="308"/>
      <c r="K44" s="308"/>
      <c r="L44" s="308"/>
      <c r="N44" s="171"/>
      <c r="O44" s="171"/>
      <c r="P44" s="4"/>
      <c r="Q44" s="6"/>
      <c r="R44" s="6"/>
      <c r="S44" s="6"/>
      <c r="T44" s="299"/>
      <c r="U44" s="299"/>
      <c r="V44" s="299"/>
      <c r="W44" s="299"/>
      <c r="X44" s="299"/>
      <c r="Y44" s="299"/>
    </row>
    <row r="45" spans="1:25" ht="31.5" x14ac:dyDescent="0.2">
      <c r="A45" s="342" t="s">
        <v>331</v>
      </c>
      <c r="B45" s="210">
        <v>0</v>
      </c>
      <c r="C45" s="210">
        <v>0</v>
      </c>
      <c r="D45" s="210">
        <v>0</v>
      </c>
      <c r="E45" s="210">
        <v>0</v>
      </c>
      <c r="F45" s="169"/>
      <c r="G45" s="171"/>
      <c r="H45" s="310"/>
      <c r="I45" s="171"/>
      <c r="J45" s="308"/>
      <c r="K45" s="308"/>
      <c r="L45" s="25"/>
      <c r="N45" s="171"/>
      <c r="O45" s="171"/>
      <c r="P45" s="4"/>
    </row>
    <row r="46" spans="1:25" ht="15.75" x14ac:dyDescent="0.2">
      <c r="A46" s="209" t="s">
        <v>330</v>
      </c>
      <c r="B46" s="210">
        <v>0</v>
      </c>
      <c r="C46" s="210">
        <v>0</v>
      </c>
      <c r="D46" s="210">
        <v>42122118</v>
      </c>
      <c r="E46" s="210">
        <v>38356041</v>
      </c>
      <c r="F46" s="169"/>
      <c r="G46" s="171"/>
      <c r="H46" s="170"/>
      <c r="I46" s="171"/>
      <c r="J46" s="308"/>
      <c r="K46" s="308"/>
      <c r="L46" s="308"/>
      <c r="N46" s="171"/>
      <c r="O46" s="171"/>
      <c r="P46" s="4"/>
    </row>
    <row r="47" spans="1:25" ht="15.75" x14ac:dyDescent="0.2">
      <c r="A47" s="204" t="s">
        <v>195</v>
      </c>
      <c r="B47" s="205">
        <v>0</v>
      </c>
      <c r="C47" s="205">
        <v>0</v>
      </c>
      <c r="D47" s="205">
        <v>158547845</v>
      </c>
      <c r="E47" s="205">
        <v>166097182</v>
      </c>
      <c r="F47" s="318"/>
      <c r="H47" s="169"/>
      <c r="I47" s="171"/>
      <c r="J47" s="308"/>
      <c r="K47" s="308"/>
      <c r="L47" s="308"/>
      <c r="N47" s="171"/>
      <c r="O47" s="171"/>
      <c r="P47" s="4"/>
    </row>
    <row r="48" spans="1:25" ht="15.75" x14ac:dyDescent="0.2">
      <c r="A48" s="211" t="s">
        <v>204</v>
      </c>
      <c r="B48" s="212">
        <f>SUM(B44:B47)</f>
        <v>0</v>
      </c>
      <c r="C48" s="212">
        <f>SUM(C44:C47)</f>
        <v>0</v>
      </c>
      <c r="D48" s="212">
        <f>SUM(D44:D47)</f>
        <v>200669963</v>
      </c>
      <c r="E48" s="212">
        <f>SUM(E44:E47)</f>
        <v>204453223</v>
      </c>
      <c r="F48" s="319"/>
      <c r="H48" s="171"/>
      <c r="I48" s="171"/>
      <c r="J48" s="171"/>
      <c r="K48" s="171"/>
      <c r="L48" s="171"/>
      <c r="N48" s="171"/>
      <c r="O48" s="171"/>
      <c r="P48" s="171"/>
    </row>
    <row r="49" spans="1:16" ht="15" x14ac:dyDescent="0.2">
      <c r="A49" s="316"/>
      <c r="B49" s="316"/>
      <c r="C49" s="316"/>
      <c r="D49" s="316"/>
      <c r="E49" s="316"/>
      <c r="F49" s="319"/>
    </row>
    <row r="50" spans="1:16" ht="15" x14ac:dyDescent="0.2">
      <c r="A50" s="316"/>
      <c r="B50" s="316"/>
      <c r="C50" s="316"/>
      <c r="D50" s="316"/>
      <c r="E50" s="316"/>
      <c r="F50" s="170"/>
      <c r="I50" s="23"/>
    </row>
    <row r="51" spans="1:16" ht="15.75" x14ac:dyDescent="0.25">
      <c r="A51" s="305" t="s">
        <v>359</v>
      </c>
      <c r="B51" s="306"/>
      <c r="C51" s="316"/>
      <c r="D51" s="316"/>
      <c r="E51" s="316"/>
      <c r="F51" s="170"/>
    </row>
    <row r="52" spans="1:16" ht="15.75" x14ac:dyDescent="0.25">
      <c r="A52" s="305"/>
      <c r="B52" s="306"/>
      <c r="C52" s="316"/>
      <c r="D52" s="316"/>
      <c r="E52" s="316"/>
      <c r="F52" s="170"/>
      <c r="N52" s="23"/>
      <c r="O52" s="23"/>
      <c r="P52" s="23"/>
    </row>
    <row r="53" spans="1:16" ht="15.75" x14ac:dyDescent="0.2">
      <c r="A53" s="363" t="s">
        <v>431</v>
      </c>
      <c r="B53" s="363"/>
      <c r="C53" s="316"/>
      <c r="D53" s="316"/>
      <c r="E53" s="316"/>
      <c r="F53" s="169"/>
      <c r="N53" s="23"/>
      <c r="O53" s="23"/>
      <c r="P53" s="23"/>
    </row>
    <row r="54" spans="1:16" ht="15.75" x14ac:dyDescent="0.2">
      <c r="A54" s="315" t="s">
        <v>336</v>
      </c>
      <c r="B54" s="315"/>
      <c r="C54" s="316"/>
      <c r="D54" s="316"/>
      <c r="E54" s="316"/>
      <c r="F54" s="318"/>
      <c r="N54" s="23"/>
      <c r="O54" s="23"/>
      <c r="P54" s="23"/>
    </row>
    <row r="55" spans="1:16" ht="15.75" x14ac:dyDescent="0.2">
      <c r="A55" s="315" t="s">
        <v>430</v>
      </c>
      <c r="B55" s="315"/>
      <c r="C55" s="316"/>
      <c r="D55" s="316"/>
      <c r="E55" s="316"/>
      <c r="F55" s="317"/>
      <c r="N55" s="23"/>
      <c r="O55" s="23"/>
      <c r="P55" s="23"/>
    </row>
    <row r="56" spans="1:16" ht="15.75" x14ac:dyDescent="0.2">
      <c r="A56" s="315" t="s">
        <v>429</v>
      </c>
      <c r="B56" s="315"/>
      <c r="C56" s="316"/>
      <c r="D56" s="316"/>
      <c r="E56" s="316"/>
      <c r="F56" s="317"/>
      <c r="N56" s="23"/>
      <c r="O56" s="23"/>
      <c r="P56" s="23"/>
    </row>
    <row r="57" spans="1:16" ht="15.75" x14ac:dyDescent="0.25">
      <c r="A57" s="315" t="s">
        <v>335</v>
      </c>
      <c r="B57" s="306"/>
      <c r="C57" s="316"/>
      <c r="D57" s="316"/>
      <c r="E57" s="316"/>
      <c r="F57" s="317"/>
    </row>
    <row r="58" spans="1:16" ht="15.75" x14ac:dyDescent="0.25">
      <c r="A58" s="316"/>
      <c r="B58" s="316"/>
      <c r="C58" s="201"/>
      <c r="D58" s="201" t="s">
        <v>371</v>
      </c>
      <c r="E58" s="201"/>
      <c r="F58" s="317"/>
    </row>
    <row r="59" spans="1:16" ht="15.75" x14ac:dyDescent="0.2">
      <c r="A59" s="202" t="s">
        <v>254</v>
      </c>
      <c r="B59" s="203">
        <v>2018</v>
      </c>
      <c r="C59" s="203">
        <v>2019</v>
      </c>
      <c r="D59" s="203">
        <v>2020</v>
      </c>
      <c r="E59" s="247"/>
      <c r="F59" s="317"/>
      <c r="H59" s="171"/>
    </row>
    <row r="60" spans="1:16" ht="15.75" x14ac:dyDescent="0.2">
      <c r="A60" s="204" t="s">
        <v>255</v>
      </c>
      <c r="B60" s="205">
        <v>0</v>
      </c>
      <c r="C60" s="205">
        <v>0</v>
      </c>
      <c r="D60" s="302">
        <v>70000000</v>
      </c>
      <c r="E60" s="248"/>
      <c r="F60" s="317"/>
      <c r="H60" s="171"/>
    </row>
    <row r="61" spans="1:16" ht="15.75" x14ac:dyDescent="0.2">
      <c r="A61" s="204" t="s">
        <v>334</v>
      </c>
      <c r="B61" s="205">
        <f>B62</f>
        <v>47917068</v>
      </c>
      <c r="C61" s="205">
        <f t="shared" ref="C61:D61" si="0">C62</f>
        <v>0</v>
      </c>
      <c r="D61" s="205">
        <f t="shared" si="0"/>
        <v>0</v>
      </c>
      <c r="E61" s="248"/>
      <c r="F61" s="317"/>
      <c r="H61" s="171"/>
    </row>
    <row r="62" spans="1:16" ht="15.75" x14ac:dyDescent="0.2">
      <c r="A62" s="217" t="s">
        <v>356</v>
      </c>
      <c r="B62" s="205">
        <v>47917068</v>
      </c>
      <c r="C62" s="205">
        <v>0</v>
      </c>
      <c r="D62" s="303">
        <v>0</v>
      </c>
      <c r="E62" s="248"/>
      <c r="F62" s="317"/>
      <c r="H62" s="171"/>
    </row>
    <row r="63" spans="1:16" ht="15.75" x14ac:dyDescent="0.2">
      <c r="A63" s="206" t="s">
        <v>256</v>
      </c>
      <c r="B63" s="207">
        <f>B61+B60</f>
        <v>47917068</v>
      </c>
      <c r="C63" s="205">
        <f t="shared" ref="C63:D63" si="1">C61+C60</f>
        <v>0</v>
      </c>
      <c r="D63" s="207">
        <f t="shared" si="1"/>
        <v>70000000</v>
      </c>
      <c r="E63" s="249"/>
      <c r="F63" s="317"/>
      <c r="H63" s="171"/>
    </row>
    <row r="64" spans="1:16" ht="15.75" x14ac:dyDescent="0.2">
      <c r="A64" s="208"/>
      <c r="B64" s="208"/>
      <c r="C64" s="208"/>
      <c r="D64" s="304"/>
      <c r="E64" s="250"/>
      <c r="F64" s="317"/>
      <c r="H64" s="171"/>
    </row>
    <row r="65" spans="1:8" ht="15.75" x14ac:dyDescent="0.2">
      <c r="A65" s="202" t="s">
        <v>257</v>
      </c>
      <c r="B65" s="203">
        <f>+B59</f>
        <v>2018</v>
      </c>
      <c r="C65" s="203">
        <f>+C59</f>
        <v>2019</v>
      </c>
      <c r="D65" s="203">
        <v>2020</v>
      </c>
      <c r="E65" s="247"/>
      <c r="F65" s="317"/>
      <c r="H65" s="171"/>
    </row>
    <row r="66" spans="1:8" ht="15.75" x14ac:dyDescent="0.2">
      <c r="A66" s="209" t="s">
        <v>332</v>
      </c>
      <c r="B66" s="210">
        <v>0</v>
      </c>
      <c r="C66" s="210">
        <v>0</v>
      </c>
      <c r="D66" s="210">
        <v>70000000</v>
      </c>
      <c r="E66" s="251"/>
      <c r="F66" s="317"/>
      <c r="H66" s="171"/>
    </row>
    <row r="67" spans="1:8" ht="31.5" x14ac:dyDescent="0.2">
      <c r="A67" s="342" t="s">
        <v>331</v>
      </c>
      <c r="B67" s="210">
        <v>0</v>
      </c>
      <c r="C67" s="210">
        <v>0</v>
      </c>
      <c r="D67" s="210">
        <v>0</v>
      </c>
      <c r="E67" s="251"/>
      <c r="F67" s="318"/>
      <c r="H67" s="171"/>
    </row>
    <row r="68" spans="1:8" ht="15.75" x14ac:dyDescent="0.2">
      <c r="A68" s="209" t="s">
        <v>330</v>
      </c>
      <c r="B68" s="210">
        <v>0</v>
      </c>
      <c r="C68" s="210">
        <v>117000</v>
      </c>
      <c r="D68" s="210"/>
      <c r="E68" s="251"/>
      <c r="F68" s="318"/>
    </row>
    <row r="69" spans="1:8" ht="15.75" x14ac:dyDescent="0.2">
      <c r="A69" s="204" t="s">
        <v>195</v>
      </c>
      <c r="B69" s="205">
        <v>1905000</v>
      </c>
      <c r="C69" s="205">
        <v>0</v>
      </c>
      <c r="D69" s="205">
        <f>45895068</f>
        <v>45895068</v>
      </c>
      <c r="E69" s="248"/>
      <c r="F69" s="318"/>
    </row>
    <row r="70" spans="1:8" ht="15.75" x14ac:dyDescent="0.2">
      <c r="A70" s="211" t="s">
        <v>204</v>
      </c>
      <c r="B70" s="212">
        <f>SUM(B66:B69)</f>
        <v>1905000</v>
      </c>
      <c r="C70" s="212">
        <f>SUM(C66:C69)</f>
        <v>117000</v>
      </c>
      <c r="D70" s="212">
        <f>SUM(D66:D69)</f>
        <v>115895068</v>
      </c>
      <c r="E70" s="219"/>
      <c r="F70" s="318"/>
      <c r="H70" s="23"/>
    </row>
    <row r="71" spans="1:8" x14ac:dyDescent="0.2">
      <c r="A71" s="317"/>
      <c r="B71" s="317"/>
      <c r="C71" s="317"/>
      <c r="D71" s="317"/>
      <c r="E71" s="317"/>
      <c r="F71" s="318"/>
    </row>
    <row r="72" spans="1:8" x14ac:dyDescent="0.2">
      <c r="A72" s="317"/>
      <c r="B72" s="238"/>
      <c r="C72" s="238"/>
      <c r="D72" s="238"/>
      <c r="E72" s="317"/>
      <c r="F72" s="318"/>
    </row>
    <row r="73" spans="1:8" ht="15.75" x14ac:dyDescent="0.25">
      <c r="A73" s="305" t="s">
        <v>398</v>
      </c>
      <c r="B73" s="306"/>
      <c r="C73" s="317"/>
      <c r="D73" s="317"/>
      <c r="E73" s="317"/>
      <c r="F73" s="318"/>
    </row>
    <row r="74" spans="1:8" ht="15.75" x14ac:dyDescent="0.25">
      <c r="A74" s="305"/>
      <c r="B74" s="306"/>
      <c r="C74" s="317"/>
      <c r="D74" s="317"/>
      <c r="E74" s="317"/>
      <c r="F74" s="318"/>
    </row>
    <row r="75" spans="1:8" ht="15.75" x14ac:dyDescent="0.2">
      <c r="A75" s="363" t="s">
        <v>337</v>
      </c>
      <c r="B75" s="363"/>
      <c r="C75" s="317"/>
      <c r="D75" s="317"/>
      <c r="E75" s="317"/>
      <c r="F75" s="318"/>
    </row>
    <row r="76" spans="1:8" ht="15.75" x14ac:dyDescent="0.2">
      <c r="A76" s="315" t="s">
        <v>336</v>
      </c>
      <c r="B76" s="315"/>
      <c r="C76" s="317"/>
      <c r="D76" s="317"/>
      <c r="E76" s="317"/>
      <c r="F76" s="318"/>
    </row>
    <row r="77" spans="1:8" ht="15.75" x14ac:dyDescent="0.2">
      <c r="A77" s="315" t="s">
        <v>382</v>
      </c>
      <c r="B77" s="315"/>
      <c r="C77" s="317"/>
      <c r="D77" s="317"/>
      <c r="E77" s="317"/>
      <c r="F77" s="317"/>
    </row>
    <row r="78" spans="1:8" ht="15.75" x14ac:dyDescent="0.2">
      <c r="A78" s="315" t="s">
        <v>383</v>
      </c>
      <c r="B78" s="315"/>
      <c r="C78" s="317"/>
      <c r="D78" s="317"/>
      <c r="E78" s="317"/>
      <c r="F78" s="317"/>
    </row>
    <row r="79" spans="1:8" ht="15.75" x14ac:dyDescent="0.25">
      <c r="A79" s="315" t="s">
        <v>335</v>
      </c>
      <c r="B79" s="306"/>
      <c r="C79" s="317"/>
      <c r="D79" s="317"/>
      <c r="E79" s="317"/>
      <c r="F79" s="317"/>
    </row>
    <row r="80" spans="1:8" x14ac:dyDescent="0.2">
      <c r="A80" s="317"/>
      <c r="B80" s="317"/>
      <c r="C80" s="317"/>
      <c r="D80" s="317"/>
      <c r="E80" s="317"/>
      <c r="F80" s="317"/>
    </row>
    <row r="81" spans="1:15" ht="15.75" x14ac:dyDescent="0.2">
      <c r="A81" s="202" t="s">
        <v>254</v>
      </c>
      <c r="B81" s="203">
        <v>2019</v>
      </c>
      <c r="C81" s="203">
        <v>2020</v>
      </c>
      <c r="D81" s="317"/>
      <c r="E81" s="317"/>
      <c r="F81" s="317"/>
      <c r="H81" s="23"/>
      <c r="I81" s="23"/>
      <c r="K81"/>
      <c r="O81" s="23"/>
    </row>
    <row r="82" spans="1:15" ht="15.75" x14ac:dyDescent="0.2">
      <c r="A82" s="204" t="s">
        <v>255</v>
      </c>
      <c r="B82" s="205">
        <v>0</v>
      </c>
      <c r="C82" s="205">
        <v>0</v>
      </c>
      <c r="D82" s="317"/>
      <c r="E82" s="317"/>
      <c r="F82" s="317"/>
      <c r="H82" s="23"/>
      <c r="I82" s="23"/>
      <c r="K82"/>
      <c r="O82" s="23"/>
    </row>
    <row r="83" spans="1:15" ht="15.75" x14ac:dyDescent="0.2">
      <c r="A83" s="204" t="s">
        <v>334</v>
      </c>
      <c r="B83" s="205">
        <f>B84</f>
        <v>49492200</v>
      </c>
      <c r="C83" s="205">
        <f>C84</f>
        <v>0</v>
      </c>
      <c r="D83" s="317"/>
      <c r="E83" s="317"/>
      <c r="F83" s="317"/>
      <c r="H83" s="23"/>
      <c r="I83" s="23"/>
      <c r="K83"/>
      <c r="O83" s="23"/>
    </row>
    <row r="84" spans="1:15" ht="15.75" x14ac:dyDescent="0.2">
      <c r="A84" s="217" t="s">
        <v>356</v>
      </c>
      <c r="B84" s="205">
        <v>49492200</v>
      </c>
      <c r="C84" s="205">
        <v>0</v>
      </c>
      <c r="D84" s="317"/>
      <c r="E84" s="317"/>
      <c r="F84" s="317"/>
      <c r="H84" s="23"/>
      <c r="I84" s="23"/>
      <c r="K84"/>
    </row>
    <row r="85" spans="1:15" ht="15.75" x14ac:dyDescent="0.25">
      <c r="A85" s="206" t="s">
        <v>256</v>
      </c>
      <c r="B85" s="207">
        <f>B82+B83</f>
        <v>49492200</v>
      </c>
      <c r="C85" s="320">
        <f>C83+C82</f>
        <v>0</v>
      </c>
      <c r="D85" s="317"/>
      <c r="E85" s="317"/>
      <c r="F85" s="317"/>
      <c r="H85" s="23"/>
      <c r="I85" s="23"/>
      <c r="K85"/>
      <c r="L85" s="23"/>
      <c r="M85" s="23"/>
    </row>
    <row r="86" spans="1:15" ht="15.75" x14ac:dyDescent="0.2">
      <c r="A86" s="208"/>
      <c r="B86" s="208"/>
      <c r="C86" s="208"/>
      <c r="D86" s="317"/>
      <c r="E86" s="317"/>
      <c r="F86" s="317"/>
      <c r="H86" s="23"/>
      <c r="I86" s="23"/>
      <c r="K86"/>
      <c r="L86" s="23"/>
      <c r="M86" s="23"/>
      <c r="N86" s="23"/>
    </row>
    <row r="87" spans="1:15" ht="15.75" x14ac:dyDescent="0.2">
      <c r="A87" s="202" t="s">
        <v>257</v>
      </c>
      <c r="B87" s="203">
        <f>+B81</f>
        <v>2019</v>
      </c>
      <c r="C87" s="203">
        <v>2020</v>
      </c>
      <c r="D87" s="317"/>
      <c r="E87" s="317"/>
      <c r="F87" s="317"/>
      <c r="G87" s="23"/>
      <c r="H87" s="23"/>
      <c r="I87" s="23"/>
      <c r="K87"/>
      <c r="L87" s="23"/>
    </row>
    <row r="88" spans="1:15" ht="15.75" x14ac:dyDescent="0.2">
      <c r="A88" s="209" t="s">
        <v>332</v>
      </c>
      <c r="B88" s="210">
        <v>0</v>
      </c>
      <c r="C88" s="210"/>
      <c r="D88" s="317"/>
      <c r="E88" s="317"/>
      <c r="F88" s="317"/>
      <c r="G88" s="23"/>
      <c r="H88" s="23"/>
      <c r="I88" s="23"/>
      <c r="K88"/>
      <c r="L88" s="23"/>
      <c r="M88" s="23"/>
    </row>
    <row r="89" spans="1:15" ht="31.5" x14ac:dyDescent="0.2">
      <c r="A89" s="342" t="s">
        <v>331</v>
      </c>
      <c r="B89" s="210">
        <v>0</v>
      </c>
      <c r="C89" s="210"/>
      <c r="D89" s="317"/>
      <c r="E89" s="317"/>
      <c r="F89" s="317"/>
      <c r="H89" s="23"/>
      <c r="K89"/>
      <c r="L89" s="23"/>
    </row>
    <row r="90" spans="1:15" ht="15.75" x14ac:dyDescent="0.2">
      <c r="A90" s="209" t="s">
        <v>330</v>
      </c>
      <c r="B90" s="210">
        <v>5091750</v>
      </c>
      <c r="C90" s="210">
        <v>5540450</v>
      </c>
      <c r="D90" s="317"/>
      <c r="E90" s="317"/>
      <c r="F90" s="317"/>
      <c r="H90" s="23"/>
      <c r="K90"/>
      <c r="L90" s="23"/>
      <c r="O90" s="23"/>
    </row>
    <row r="91" spans="1:15" ht="15.75" x14ac:dyDescent="0.2">
      <c r="A91" s="204" t="s">
        <v>195</v>
      </c>
      <c r="B91" s="205">
        <v>18958334</v>
      </c>
      <c r="C91" s="205">
        <v>19901666</v>
      </c>
      <c r="D91" s="317"/>
      <c r="E91" s="317"/>
      <c r="F91" s="317"/>
      <c r="O91" s="23"/>
    </row>
    <row r="92" spans="1:15" ht="15.75" x14ac:dyDescent="0.2">
      <c r="A92" s="211" t="s">
        <v>204</v>
      </c>
      <c r="B92" s="212">
        <f>SUM(B88:B91)</f>
        <v>24050084</v>
      </c>
      <c r="C92" s="212">
        <f>SUM(C88:C91)</f>
        <v>25442116</v>
      </c>
      <c r="D92" s="317"/>
      <c r="E92" s="317"/>
      <c r="F92" s="317"/>
    </row>
    <row r="93" spans="1:15" x14ac:dyDescent="0.2">
      <c r="A93" s="317"/>
      <c r="B93" s="317"/>
      <c r="C93" s="317"/>
      <c r="D93" s="317"/>
      <c r="E93" s="317"/>
      <c r="F93" s="317"/>
    </row>
    <row r="94" spans="1:15" x14ac:dyDescent="0.2">
      <c r="A94" s="317"/>
      <c r="B94" s="317"/>
      <c r="C94" s="317"/>
      <c r="D94" s="317"/>
      <c r="E94" s="317"/>
      <c r="F94" s="317"/>
    </row>
    <row r="95" spans="1:15" ht="15.75" x14ac:dyDescent="0.25">
      <c r="A95" s="305" t="s">
        <v>401</v>
      </c>
      <c r="B95" s="306"/>
      <c r="C95" s="317"/>
      <c r="D95" s="238"/>
      <c r="E95" s="317"/>
      <c r="F95" s="317"/>
    </row>
    <row r="96" spans="1:15" ht="15.75" x14ac:dyDescent="0.25">
      <c r="A96" s="305"/>
      <c r="B96" s="306"/>
      <c r="C96" s="317"/>
      <c r="D96" s="317"/>
      <c r="E96" s="317"/>
      <c r="F96" s="317"/>
    </row>
    <row r="97" spans="1:13" ht="15.75" x14ac:dyDescent="0.2">
      <c r="A97" s="363" t="s">
        <v>403</v>
      </c>
      <c r="B97" s="363"/>
      <c r="C97" s="317"/>
      <c r="D97" s="317"/>
      <c r="E97" s="317"/>
      <c r="F97" s="317"/>
    </row>
    <row r="98" spans="1:13" ht="15.75" x14ac:dyDescent="0.2">
      <c r="A98" s="315" t="s">
        <v>404</v>
      </c>
      <c r="B98" s="315"/>
      <c r="C98" s="317"/>
      <c r="D98" s="317"/>
      <c r="E98" s="317"/>
      <c r="F98" s="317"/>
    </row>
    <row r="99" spans="1:13" ht="15.75" x14ac:dyDescent="0.2">
      <c r="A99" s="315" t="s">
        <v>402</v>
      </c>
      <c r="B99" s="315"/>
      <c r="C99" s="317"/>
      <c r="D99" s="317"/>
      <c r="E99" s="317"/>
      <c r="F99" s="317"/>
    </row>
    <row r="100" spans="1:13" ht="15.75" x14ac:dyDescent="0.2">
      <c r="A100" s="315" t="s">
        <v>383</v>
      </c>
      <c r="B100" s="315"/>
      <c r="C100" s="317"/>
      <c r="D100" s="317"/>
      <c r="E100" s="317"/>
      <c r="F100" s="317"/>
    </row>
    <row r="101" spans="1:13" ht="15.75" x14ac:dyDescent="0.25">
      <c r="A101" s="315" t="s">
        <v>335</v>
      </c>
      <c r="B101" s="306"/>
      <c r="C101" s="317"/>
      <c r="D101" s="317"/>
      <c r="E101" s="317"/>
      <c r="F101" s="317"/>
    </row>
    <row r="102" spans="1:13" x14ac:dyDescent="0.2">
      <c r="A102" s="317"/>
      <c r="B102" s="317"/>
      <c r="C102" s="317"/>
      <c r="D102" s="317"/>
      <c r="E102" s="317"/>
      <c r="F102" s="317"/>
    </row>
    <row r="103" spans="1:13" ht="15.75" x14ac:dyDescent="0.2">
      <c r="A103" s="202" t="s">
        <v>254</v>
      </c>
      <c r="B103" s="203">
        <v>2020</v>
      </c>
      <c r="C103" s="317"/>
      <c r="D103" s="317"/>
      <c r="E103" s="317"/>
      <c r="F103" s="317"/>
      <c r="I103" s="23"/>
      <c r="K103"/>
    </row>
    <row r="104" spans="1:13" ht="15.75" x14ac:dyDescent="0.2">
      <c r="A104" s="204" t="s">
        <v>255</v>
      </c>
      <c r="B104" s="205">
        <v>0</v>
      </c>
      <c r="C104" s="317"/>
      <c r="D104" s="317"/>
      <c r="E104" s="317"/>
      <c r="F104" s="317"/>
      <c r="I104" s="23"/>
      <c r="K104"/>
      <c r="M104" s="23"/>
    </row>
    <row r="105" spans="1:13" ht="15.75" x14ac:dyDescent="0.2">
      <c r="A105" s="204" t="s">
        <v>334</v>
      </c>
      <c r="B105" s="205">
        <f>B106</f>
        <v>225583800</v>
      </c>
      <c r="C105" s="317"/>
      <c r="D105" s="317"/>
      <c r="E105" s="317"/>
      <c r="F105" s="317"/>
      <c r="I105" s="23"/>
      <c r="K105"/>
      <c r="M105" s="23"/>
    </row>
    <row r="106" spans="1:13" ht="15.75" x14ac:dyDescent="0.2">
      <c r="A106" s="217" t="s">
        <v>356</v>
      </c>
      <c r="B106" s="205">
        <v>225583800</v>
      </c>
      <c r="C106" s="317"/>
      <c r="D106" s="317"/>
      <c r="E106" s="317"/>
      <c r="F106" s="317"/>
      <c r="I106" s="23"/>
      <c r="K106"/>
    </row>
    <row r="107" spans="1:13" ht="15.75" x14ac:dyDescent="0.25">
      <c r="A107" s="206" t="s">
        <v>256</v>
      </c>
      <c r="B107" s="321">
        <f>B105+B104</f>
        <v>225583800</v>
      </c>
      <c r="C107" s="317"/>
      <c r="D107" s="317"/>
      <c r="E107" s="317"/>
      <c r="F107" s="317"/>
      <c r="I107" s="23"/>
      <c r="K107"/>
    </row>
    <row r="108" spans="1:13" ht="15.75" x14ac:dyDescent="0.2">
      <c r="A108" s="208"/>
      <c r="B108" s="208"/>
      <c r="C108" s="317"/>
      <c r="D108" s="317"/>
      <c r="E108" s="317"/>
      <c r="F108" s="317"/>
      <c r="I108" s="23"/>
      <c r="K108"/>
      <c r="M108" s="23"/>
    </row>
    <row r="109" spans="1:13" ht="15.75" x14ac:dyDescent="0.2">
      <c r="A109" s="202" t="s">
        <v>257</v>
      </c>
      <c r="B109" s="203">
        <v>2020</v>
      </c>
      <c r="C109" s="317"/>
      <c r="D109" s="317"/>
      <c r="E109" s="317"/>
      <c r="F109" s="317"/>
      <c r="I109" s="23"/>
      <c r="K109"/>
      <c r="M109" s="23"/>
    </row>
    <row r="110" spans="1:13" ht="15.75" x14ac:dyDescent="0.2">
      <c r="A110" s="209" t="s">
        <v>332</v>
      </c>
      <c r="B110" s="210"/>
      <c r="C110" s="317"/>
      <c r="D110" s="317"/>
      <c r="E110" s="317"/>
      <c r="F110" s="317"/>
      <c r="I110" s="23"/>
      <c r="K110"/>
    </row>
    <row r="111" spans="1:13" ht="31.5" x14ac:dyDescent="0.2">
      <c r="A111" s="342" t="s">
        <v>331</v>
      </c>
      <c r="B111" s="210"/>
      <c r="C111" s="317"/>
      <c r="D111" s="317"/>
      <c r="E111" s="317"/>
      <c r="F111" s="317"/>
      <c r="I111" s="23"/>
      <c r="K111"/>
    </row>
    <row r="112" spans="1:13" ht="15.75" x14ac:dyDescent="0.2">
      <c r="A112" s="209" t="s">
        <v>330</v>
      </c>
      <c r="B112" s="210">
        <v>0</v>
      </c>
      <c r="C112" s="317"/>
      <c r="D112" s="317"/>
      <c r="E112" s="317"/>
      <c r="F112" s="317"/>
      <c r="I112" s="23"/>
      <c r="K112"/>
    </row>
    <row r="113" spans="1:11" ht="15.75" x14ac:dyDescent="0.2">
      <c r="A113" s="204" t="s">
        <v>195</v>
      </c>
      <c r="B113" s="205">
        <v>225583800</v>
      </c>
      <c r="C113" s="317"/>
      <c r="D113" s="317"/>
      <c r="E113" s="317"/>
      <c r="F113" s="317"/>
      <c r="I113" s="23"/>
      <c r="K113"/>
    </row>
    <row r="114" spans="1:11" ht="15.75" x14ac:dyDescent="0.2">
      <c r="A114" s="211" t="s">
        <v>204</v>
      </c>
      <c r="B114" s="212">
        <f>SUM(B110:B113)</f>
        <v>225583800</v>
      </c>
      <c r="C114" s="317"/>
      <c r="D114" s="317"/>
      <c r="E114" s="317"/>
      <c r="F114" s="317"/>
      <c r="K114"/>
    </row>
  </sheetData>
  <sheetProtection selectLockedCells="1" selectUnlockedCells="1"/>
  <mergeCells count="6">
    <mergeCell ref="A97:B97"/>
    <mergeCell ref="A53:B53"/>
    <mergeCell ref="A31:B31"/>
    <mergeCell ref="A3:D3"/>
    <mergeCell ref="A75:B75"/>
    <mergeCell ref="A5:E5"/>
  </mergeCells>
  <conditionalFormatting sqref="B19">
    <cfRule type="cellIs" dxfId="6" priority="11" stopIfTrue="1" operator="equal">
      <formula>0</formula>
    </cfRule>
  </conditionalFormatting>
  <conditionalFormatting sqref="B41">
    <cfRule type="cellIs" dxfId="5" priority="10" stopIfTrue="1" operator="equal">
      <formula>0</formula>
    </cfRule>
  </conditionalFormatting>
  <conditionalFormatting sqref="D19:E19">
    <cfRule type="cellIs" dxfId="4" priority="8" stopIfTrue="1" operator="equal">
      <formula>0</formula>
    </cfRule>
  </conditionalFormatting>
  <conditionalFormatting sqref="E41">
    <cfRule type="cellIs" dxfId="3" priority="7" stopIfTrue="1" operator="equal">
      <formula>0</formula>
    </cfRule>
  </conditionalFormatting>
  <conditionalFormatting sqref="B63 D63">
    <cfRule type="cellIs" dxfId="2" priority="6" stopIfTrue="1" operator="equal">
      <formula>0</formula>
    </cfRule>
  </conditionalFormatting>
  <conditionalFormatting sqref="E63">
    <cfRule type="cellIs" dxfId="1" priority="5" stopIfTrue="1" operator="equal">
      <formula>0</formula>
    </cfRule>
  </conditionalFormatting>
  <conditionalFormatting sqref="B85">
    <cfRule type="cellIs" dxfId="0" priority="3" stopIfTrue="1" operator="equal">
      <formula>0</formula>
    </cfRule>
  </conditionalFormatting>
  <pageMargins left="0.39370078740157483" right="0.19685039370078741" top="0.27559055118110237" bottom="0.27559055118110237" header="0.78740157480314965" footer="0.78740157480314965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22</vt:i4>
      </vt:variant>
    </vt:vector>
  </HeadingPairs>
  <TitlesOfParts>
    <vt:vector size="33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'10.Likviditás'!Nyomtatási_terület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Renáta Hofmann</cp:lastModifiedBy>
  <cp:lastPrinted>2020-02-20T12:20:22Z</cp:lastPrinted>
  <dcterms:created xsi:type="dcterms:W3CDTF">2019-02-21T09:12:36Z</dcterms:created>
  <dcterms:modified xsi:type="dcterms:W3CDTF">2020-02-26T07:04:18Z</dcterms:modified>
</cp:coreProperties>
</file>