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3. melléklet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'3. melléklet'!$A$1:$R$64</definedName>
  </definedNames>
  <calcPr fullCalcOnLoad="1"/>
</workbook>
</file>

<file path=xl/sharedStrings.xml><?xml version="1.0" encoding="utf-8"?>
<sst xmlns="http://schemas.openxmlformats.org/spreadsheetml/2006/main" count="178" uniqueCount="169">
  <si>
    <t>1.</t>
  </si>
  <si>
    <t>Ifjúság Utcai Óvoda</t>
  </si>
  <si>
    <t>2.</t>
  </si>
  <si>
    <t>Boldogfalva Óvoda</t>
  </si>
  <si>
    <t>3.</t>
  </si>
  <si>
    <t>Liget Óvoda</t>
  </si>
  <si>
    <t>4.</t>
  </si>
  <si>
    <t>Görgey Utcai Óvoda</t>
  </si>
  <si>
    <t>5.</t>
  </si>
  <si>
    <t>Lehel Utcai Óvoda</t>
  </si>
  <si>
    <t>6.</t>
  </si>
  <si>
    <t>Mosolykert Óvoda</t>
  </si>
  <si>
    <t>7.</t>
  </si>
  <si>
    <t>Sinay Miklós Utcai Óvoda</t>
  </si>
  <si>
    <t>8.</t>
  </si>
  <si>
    <t>Ispotály Utcai Óvoda</t>
  </si>
  <si>
    <t>9.</t>
  </si>
  <si>
    <t>Áchim András Utcai Óvoda</t>
  </si>
  <si>
    <t>10.</t>
  </si>
  <si>
    <t>Levendula Óvoda</t>
  </si>
  <si>
    <t>11.</t>
  </si>
  <si>
    <t>Közép Utcai Óvoda</t>
  </si>
  <si>
    <t>12.</t>
  </si>
  <si>
    <t>Szivárvány Óvoda</t>
  </si>
  <si>
    <t>13.</t>
  </si>
  <si>
    <t>Százszorszép Óvoda</t>
  </si>
  <si>
    <t>14.</t>
  </si>
  <si>
    <t>Angyalkert Óvoda</t>
  </si>
  <si>
    <t>15.</t>
  </si>
  <si>
    <t>Karácsony György Utcai Óvoda</t>
  </si>
  <si>
    <t>16.</t>
  </si>
  <si>
    <t>Mesekert Óvoda</t>
  </si>
  <si>
    <t>17.</t>
  </si>
  <si>
    <t>Szabadságtelepi Óvoda</t>
  </si>
  <si>
    <t>18.</t>
  </si>
  <si>
    <t>Faragó Utcai Óvoda</t>
  </si>
  <si>
    <t>19.</t>
  </si>
  <si>
    <t>Kemény Zsigmond Utcai Óvoda</t>
  </si>
  <si>
    <t>20.</t>
  </si>
  <si>
    <t>Táncsics Mihály Utcai Óvoda</t>
  </si>
  <si>
    <t>21.</t>
  </si>
  <si>
    <t>Sípos Utcai Óvoda</t>
  </si>
  <si>
    <t>22.</t>
  </si>
  <si>
    <t>Thaly Kálmán Utcai Óvoda</t>
  </si>
  <si>
    <t>23.</t>
  </si>
  <si>
    <t>Simonyi Úti Óvoda</t>
  </si>
  <si>
    <t>24.</t>
  </si>
  <si>
    <t>Pósa Utcai Óvoda</t>
  </si>
  <si>
    <t>25.</t>
  </si>
  <si>
    <t>26.</t>
  </si>
  <si>
    <t>Nagyerdei Óvoda</t>
  </si>
  <si>
    <t>27.</t>
  </si>
  <si>
    <t>Gönczy Pál Utcai Óvoda</t>
  </si>
  <si>
    <t>28.</t>
  </si>
  <si>
    <t>Alsójózsai Kerekerdő Óvoda</t>
  </si>
  <si>
    <t>29.</t>
  </si>
  <si>
    <t>Margit Téri Óvoda</t>
  </si>
  <si>
    <t>30.</t>
  </si>
  <si>
    <t>Tócóskerti Óvoda</t>
  </si>
  <si>
    <t>31.</t>
  </si>
  <si>
    <t>Kuruc Utcai Óvoda</t>
  </si>
  <si>
    <t>32.</t>
  </si>
  <si>
    <t>Homokkerti Pitypang Óvoda</t>
  </si>
  <si>
    <t>33.</t>
  </si>
  <si>
    <t>Újkerti Manófalva Óvoda</t>
  </si>
  <si>
    <t>Ifjúság utcai Óvoda összesen</t>
  </si>
  <si>
    <t>34.</t>
  </si>
  <si>
    <t>Kodály Filharmónia Debrecen összesen</t>
  </si>
  <si>
    <t>ebből:
Kodály Filharmonikusok Debrecen</t>
  </si>
  <si>
    <t>Kodály Kórus Debrecen</t>
  </si>
  <si>
    <t>35.</t>
  </si>
  <si>
    <t>Méliusz Juhász Péter Könyvtár</t>
  </si>
  <si>
    <t>36.</t>
  </si>
  <si>
    <t>Debreceni Művelődési Központ</t>
  </si>
  <si>
    <t>Méliusz Juhász Péter Könyvtár összesen</t>
  </si>
  <si>
    <t>37.</t>
  </si>
  <si>
    <t>Csokonai Színház</t>
  </si>
  <si>
    <t>38.</t>
  </si>
  <si>
    <t>Vojtina Bábszínház</t>
  </si>
  <si>
    <t>Csokonai Színház összesen</t>
  </si>
  <si>
    <t>39.</t>
  </si>
  <si>
    <t>40.</t>
  </si>
  <si>
    <t xml:space="preserve">Debreceni Közterület Felügyelet </t>
  </si>
  <si>
    <t>41.</t>
  </si>
  <si>
    <t>42.</t>
  </si>
  <si>
    <t>DMJV Idősek Háza</t>
  </si>
  <si>
    <t>43.</t>
  </si>
  <si>
    <t>DMJV Városi Szociális Szolgálat</t>
  </si>
  <si>
    <t>44.</t>
  </si>
  <si>
    <t>DMJV Egyesített Bölcsődei Intézménye</t>
  </si>
  <si>
    <t>45.</t>
  </si>
  <si>
    <t>DMJV Gyermekvédelmi Intézménye</t>
  </si>
  <si>
    <t>46.</t>
  </si>
  <si>
    <t>Debreceni Intézményműködtető Központ összesen</t>
  </si>
  <si>
    <t>ÖSSZESEN</t>
  </si>
  <si>
    <t>47.</t>
  </si>
  <si>
    <t>DMJV Polgármesteri Hivatala</t>
  </si>
  <si>
    <t>MINDÖSSZESEN</t>
  </si>
  <si>
    <t>ebből: - kötelező feladat</t>
  </si>
  <si>
    <t xml:space="preserve">           - önként vállalt feladat</t>
  </si>
  <si>
    <t xml:space="preserve">           - állami (államigazgatási) feladat</t>
  </si>
  <si>
    <t>Költségvetési szervek költségvetési bevételei és kiadásai, valamint finanszírozási bevételei</t>
  </si>
  <si>
    <t>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</si>
  <si>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</si>
  <si>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</si>
  <si>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</si>
  <si>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</si>
  <si>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</si>
  <si>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</si>
  <si>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</si>
  <si>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</si>
  <si>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</si>
  <si>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Cím</t>
  </si>
  <si>
    <t>Alcím</t>
  </si>
  <si>
    <t>Költségvetési szerv megnevezése</t>
  </si>
  <si>
    <t>34.1.</t>
  </si>
  <si>
    <t>34.2.</t>
  </si>
  <si>
    <t>Debreceni Intézményműködtető Központ</t>
  </si>
  <si>
    <t>Költségvetési kiadások összesen</t>
  </si>
  <si>
    <t>Közhatalmi bevételek
(B3)</t>
  </si>
  <si>
    <t>Működési bevételek
(B4)</t>
  </si>
  <si>
    <t>Felhalmozási bevételek
(B5)</t>
  </si>
  <si>
    <t>Költségvetési bevételek összesen</t>
  </si>
  <si>
    <t>Finanszírozási bevételek*
(B8)</t>
  </si>
  <si>
    <t>Déri Múzeum</t>
  </si>
  <si>
    <t>DMJV Család- és Gyermekjóléti  Központja</t>
  </si>
  <si>
    <t>*Megjegyzés: Költségvetési szervek esetében a finanszírozási bevételeken belül a "Központi, irányító szervi támogatás (B816)" került megtervezésre.</t>
  </si>
  <si>
    <t>J</t>
  </si>
  <si>
    <t>K</t>
  </si>
  <si>
    <t>L</t>
  </si>
  <si>
    <t>M</t>
  </si>
  <si>
    <t>N</t>
  </si>
  <si>
    <t>O</t>
  </si>
  <si>
    <t>P</t>
  </si>
  <si>
    <t>Q</t>
  </si>
  <si>
    <t>Eredeti Előirányzat</t>
  </si>
  <si>
    <t>Módosított Előirányzat</t>
  </si>
  <si>
    <t>Finanszírozási bevételek összesen
(B8)</t>
  </si>
  <si>
    <t>Finanszírozási bevételek (B8)</t>
  </si>
  <si>
    <t>Központi, irányító szervi támogatás
(B816)</t>
  </si>
  <si>
    <t>Előző év költségvetési maradványának igénybevétele
(B8131)</t>
  </si>
  <si>
    <t>Teljesítés</t>
  </si>
  <si>
    <t>Egyéb bevételek
(B1+B2+B6+B7)</t>
  </si>
  <si>
    <t>Arany János Óvoda             (Hajó Utcai Óvoda)</t>
  </si>
  <si>
    <t>(6+7-10)</t>
  </si>
  <si>
    <t>Előzetes Köt.Váll</t>
  </si>
  <si>
    <t>Végleges Köt.Váll</t>
  </si>
  <si>
    <t>Kötelezettséggel terhelt maradvány</t>
  </si>
  <si>
    <t>Finanszírozás Módosított előirányzat</t>
  </si>
  <si>
    <t>AT költségvetési bevétele</t>
  </si>
  <si>
    <t>AT költségvetési kiadása</t>
  </si>
  <si>
    <t>Költségvetési egyenleg</t>
  </si>
  <si>
    <t>Finanszírozási bevétel</t>
  </si>
  <si>
    <t>Alaptevékenység maradványa</t>
  </si>
  <si>
    <t>AT szabad maradványa</t>
  </si>
  <si>
    <t>Finanszírozási egyenleg</t>
  </si>
  <si>
    <t>***</t>
  </si>
  <si>
    <t>AT kötelezettséggel terhelt maradványa</t>
  </si>
  <si>
    <t>7-es űrlap</t>
  </si>
  <si>
    <t>Le nem utalt fin</t>
  </si>
  <si>
    <t>Finanszírozás Teljesítés</t>
  </si>
  <si>
    <t>2 havi bér előzetes adat</t>
  </si>
  <si>
    <t>2 havi MÁK előzetes adat</t>
  </si>
  <si>
    <t>KGR szerint</t>
  </si>
  <si>
    <t>Analitika alapján</t>
  </si>
  <si>
    <t>Szabad le nem utalt bérrel csökkentve</t>
  </si>
  <si>
    <t>Kimutatás KGR szerint</t>
  </si>
  <si>
    <t>(3. melléklet a 6/2017. (II. 16.) önkormányzati rendelethez)</t>
  </si>
  <si>
    <t>12. melléklet a 8/2018. (IV. 26.)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</si>
</sst>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[$-40E]yyyy\.\ mmmm\ d\.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9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1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i/>
      <sz val="11"/>
      <name val="Calibri"/>
      <family val="2"/>
    </font>
    <font>
      <b/>
      <u val="single"/>
      <sz val="14"/>
      <color indexed="8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1"/>
      <family val="0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u val="single"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" fillId="0" borderId="0">
      <alignment/>
      <protection/>
    </xf>
    <xf numFmtId="0" fontId="51" fillId="0" borderId="0" applyNumberFormat="0" applyBorder="0" applyProtection="0">
      <alignment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</cellStyleXfs>
  <cellXfs count="82">
    <xf numFmtId="0" fontId="0" fillId="0" borderId="0" xfId="0" applyFont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10" xfId="60" applyFont="1" applyFill="1" applyBorder="1" applyAlignment="1">
      <alignment horizontal="center" vertical="center"/>
      <protection/>
    </xf>
    <xf numFmtId="3" fontId="8" fillId="0" borderId="10" xfId="63" applyNumberFormat="1" applyFont="1" applyFill="1" applyBorder="1" applyAlignment="1">
      <alignment horizontal="left" vertical="center" wrapText="1"/>
      <protection/>
    </xf>
    <xf numFmtId="3" fontId="8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9" fillId="0" borderId="10" xfId="62" applyFont="1" applyFill="1" applyBorder="1" applyAlignment="1">
      <alignment horizontal="left" vertical="center" wrapText="1"/>
      <protection/>
    </xf>
    <xf numFmtId="49" fontId="10" fillId="0" borderId="10" xfId="0" applyNumberFormat="1" applyFont="1" applyFill="1" applyBorder="1" applyAlignment="1">
      <alignment horizontal="center" vertical="center"/>
    </xf>
    <xf numFmtId="3" fontId="10" fillId="0" borderId="10" xfId="62" applyNumberFormat="1" applyFont="1" applyFill="1" applyBorder="1" applyAlignment="1">
      <alignment horizontal="left" vertical="center" wrapText="1"/>
      <protection/>
    </xf>
    <xf numFmtId="3" fontId="10" fillId="0" borderId="10" xfId="0" applyNumberFormat="1" applyFont="1" applyFill="1" applyBorder="1" applyAlignment="1">
      <alignment/>
    </xf>
    <xf numFmtId="3" fontId="8" fillId="0" borderId="10" xfId="62" applyNumberFormat="1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164" fontId="8" fillId="0" borderId="10" xfId="40" applyNumberFormat="1" applyFont="1" applyFill="1" applyBorder="1" applyAlignment="1">
      <alignment horizontal="right"/>
    </xf>
    <xf numFmtId="3" fontId="8" fillId="0" borderId="10" xfId="59" applyNumberFormat="1" applyFont="1" applyFill="1" applyBorder="1">
      <alignment/>
      <protection/>
    </xf>
    <xf numFmtId="3" fontId="8" fillId="0" borderId="0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164" fontId="2" fillId="33" borderId="10" xfId="40" applyNumberFormat="1" applyFont="1" applyFill="1" applyBorder="1" applyAlignment="1">
      <alignment horizontal="right"/>
    </xf>
    <xf numFmtId="0" fontId="32" fillId="0" borderId="0" xfId="0" applyFont="1" applyFill="1" applyAlignment="1">
      <alignment/>
    </xf>
    <xf numFmtId="3" fontId="32" fillId="33" borderId="10" xfId="0" applyNumberFormat="1" applyFont="1" applyFill="1" applyBorder="1" applyAlignment="1">
      <alignment/>
    </xf>
    <xf numFmtId="3" fontId="3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32" fillId="0" borderId="10" xfId="0" applyNumberFormat="1" applyFont="1" applyFill="1" applyBorder="1" applyAlignment="1">
      <alignment/>
    </xf>
    <xf numFmtId="3" fontId="31" fillId="33" borderId="10" xfId="0" applyNumberFormat="1" applyFont="1" applyFill="1" applyBorder="1" applyAlignment="1">
      <alignment/>
    </xf>
    <xf numFmtId="3" fontId="31" fillId="0" borderId="0" xfId="0" applyNumberFormat="1" applyFont="1" applyFill="1" applyAlignment="1">
      <alignment/>
    </xf>
    <xf numFmtId="0" fontId="31" fillId="0" borderId="1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2" fillId="0" borderId="1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wrapText="1"/>
    </xf>
    <xf numFmtId="0" fontId="32" fillId="34" borderId="11" xfId="0" applyFont="1" applyFill="1" applyBorder="1" applyAlignment="1">
      <alignment horizontal="center" vertical="center" wrapText="1"/>
    </xf>
    <xf numFmtId="0" fontId="34" fillId="34" borderId="11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3" fontId="31" fillId="34" borderId="10" xfId="0" applyNumberFormat="1" applyFont="1" applyFill="1" applyBorder="1" applyAlignment="1">
      <alignment/>
    </xf>
    <xf numFmtId="3" fontId="35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3" fontId="36" fillId="0" borderId="0" xfId="0" applyNumberFormat="1" applyFont="1" applyFill="1" applyAlignment="1">
      <alignment/>
    </xf>
    <xf numFmtId="0" fontId="31" fillId="35" borderId="0" xfId="0" applyFont="1" applyFill="1" applyAlignment="1">
      <alignment/>
    </xf>
    <xf numFmtId="0" fontId="31" fillId="0" borderId="12" xfId="0" applyFont="1" applyFill="1" applyBorder="1" applyAlignment="1">
      <alignment/>
    </xf>
    <xf numFmtId="0" fontId="12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31" fillId="0" borderId="12" xfId="0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57" fillId="0" borderId="0" xfId="0" applyFont="1" applyFill="1" applyAlignment="1">
      <alignment horizontal="right"/>
    </xf>
    <xf numFmtId="0" fontId="12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32" fillId="36" borderId="0" xfId="0" applyFont="1" applyFill="1" applyAlignment="1">
      <alignment horizontal="center"/>
    </xf>
    <xf numFmtId="0" fontId="38" fillId="36" borderId="10" xfId="0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/>
    </xf>
    <xf numFmtId="0" fontId="34" fillId="36" borderId="10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Magyarázó szöveg" xfId="55"/>
    <cellStyle name="Normál 2" xfId="56"/>
    <cellStyle name="Normál 2 2" xfId="57"/>
    <cellStyle name="Normál 2 2 2" xfId="58"/>
    <cellStyle name="Normál 3" xfId="59"/>
    <cellStyle name="Normál 4" xfId="60"/>
    <cellStyle name="Normál 4 2" xfId="61"/>
    <cellStyle name="Normál_létszámkeret" xfId="62"/>
    <cellStyle name="Normál_Munka1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  <cellStyle name="TableStyleLight1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kozos\2017\Int&#233;zm&#233;nyek\Int&#233;zm&#233;nyfinansz&#237;roz&#225;s%202017\Ifj&#250;s&#225;g%20Utcai%20&#211;voda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kozos\2017\Int&#233;zm&#233;nyek\Int&#233;zm&#233;nyfinansz&#237;roz&#225;s%202017\Kod&#225;ly%20Filharm&#243;nia%20201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_kozos\2017\Int&#233;zm&#233;nyek\Int&#233;zm&#233;nyfinansz&#237;roz&#225;s%202017\M&#233;liusz%202017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_kozos\2017\Int&#233;zm&#233;nyek\Int&#233;zm&#233;nyfinansz&#237;roz&#225;s%202017\Csokonai%20Sz&#237;nh&#225;z%202017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_kozos\2017\Int&#233;zm&#233;nyek\Int&#233;zm&#233;nyfinansz&#237;roz&#225;s%202017\D&#233;ri%202017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_kozos\2017\Int&#233;zm&#233;nyek\Int&#233;zm&#233;nyfinansz&#237;roz&#225;s%202017\K&#246;zter&#252;let%202017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_kozos\2017\Int&#233;zm&#233;nyek\Int&#233;zm&#233;nyfinansz&#237;roz&#225;s%202017\DIM%202017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_kozos\2017\Int&#233;zm&#233;nyek\Int&#233;zm&#233;nyfinansz&#237;roz&#225;s%202017\Polg&#225;rmesteri%20Hivatal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"/>
      <sheetName val="GEÖ"/>
      <sheetName val="Ifjúság"/>
      <sheetName val="Boldogfalva"/>
      <sheetName val="Liget"/>
      <sheetName val="Görgey"/>
      <sheetName val="Lehel"/>
      <sheetName val="Mosolykert"/>
      <sheetName val="Sinay"/>
      <sheetName val="Ispotály"/>
      <sheetName val="Áchim"/>
      <sheetName val="Levendula"/>
      <sheetName val="Közép"/>
      <sheetName val="Szivárvány"/>
      <sheetName val="Százszorszép"/>
      <sheetName val="Bányai-Angyalkert"/>
      <sheetName val="Karácsony"/>
      <sheetName val="Mesekert"/>
      <sheetName val="Szabadságtelep"/>
      <sheetName val="Faragó"/>
      <sheetName val="Kemény"/>
      <sheetName val="Táncsics"/>
      <sheetName val="Sípos"/>
      <sheetName val="Thaly"/>
      <sheetName val="Simonyi"/>
      <sheetName val="Pósa"/>
      <sheetName val="Hajó"/>
      <sheetName val="Nagyerdő"/>
      <sheetName val="Gönczy"/>
      <sheetName val="Alsójózsai"/>
      <sheetName val="Margit"/>
      <sheetName val="Tócóskerti"/>
      <sheetName val="Kuruc"/>
      <sheetName val="Homokkerti"/>
      <sheetName val="Újkerti"/>
      <sheetName val="Munka1"/>
    </sheetNames>
    <sheetDataSet>
      <sheetData sheetId="3">
        <row r="27">
          <cell r="E27">
            <v>5282894</v>
          </cell>
        </row>
        <row r="28">
          <cell r="E28">
            <v>5443698</v>
          </cell>
        </row>
        <row r="40">
          <cell r="E40">
            <v>4093549</v>
          </cell>
        </row>
        <row r="41">
          <cell r="E41">
            <v>4295000</v>
          </cell>
        </row>
      </sheetData>
      <sheetData sheetId="4">
        <row r="27">
          <cell r="E27">
            <v>6224398</v>
          </cell>
        </row>
        <row r="28">
          <cell r="E28">
            <v>6629431</v>
          </cell>
        </row>
        <row r="40">
          <cell r="E40">
            <v>5116251</v>
          </cell>
        </row>
        <row r="41">
          <cell r="E41">
            <v>5461532</v>
          </cell>
        </row>
      </sheetData>
      <sheetData sheetId="5">
        <row r="27">
          <cell r="E27">
            <v>5332807</v>
          </cell>
        </row>
        <row r="28">
          <cell r="E28">
            <v>5522719</v>
          </cell>
        </row>
        <row r="40">
          <cell r="E40">
            <v>4032532</v>
          </cell>
        </row>
        <row r="41">
          <cell r="E41">
            <v>4279427</v>
          </cell>
        </row>
      </sheetData>
      <sheetData sheetId="6">
        <row r="27">
          <cell r="E27">
            <v>5516759</v>
          </cell>
        </row>
        <row r="28">
          <cell r="E28">
            <v>5801035</v>
          </cell>
        </row>
        <row r="40">
          <cell r="E40">
            <v>4111155</v>
          </cell>
        </row>
        <row r="41">
          <cell r="E41">
            <v>4462350</v>
          </cell>
        </row>
      </sheetData>
      <sheetData sheetId="7">
        <row r="27">
          <cell r="E27">
            <v>5288526</v>
          </cell>
        </row>
        <row r="28">
          <cell r="E28">
            <v>5505378</v>
          </cell>
        </row>
        <row r="40">
          <cell r="E40">
            <v>3860552</v>
          </cell>
        </row>
        <row r="41">
          <cell r="E41">
            <v>4425982</v>
          </cell>
        </row>
      </sheetData>
      <sheetData sheetId="8">
        <row r="27">
          <cell r="E27">
            <v>8369546</v>
          </cell>
        </row>
        <row r="28">
          <cell r="E28">
            <v>8639317</v>
          </cell>
        </row>
        <row r="40">
          <cell r="E40">
            <v>5920699</v>
          </cell>
        </row>
        <row r="41">
          <cell r="E41">
            <v>6298982</v>
          </cell>
        </row>
      </sheetData>
      <sheetData sheetId="9">
        <row r="27">
          <cell r="E27">
            <v>5098029</v>
          </cell>
        </row>
        <row r="28">
          <cell r="E28">
            <v>5244633</v>
          </cell>
        </row>
        <row r="40">
          <cell r="E40">
            <v>4179065</v>
          </cell>
        </row>
        <row r="41">
          <cell r="E41">
            <v>4494760</v>
          </cell>
        </row>
      </sheetData>
      <sheetData sheetId="10">
        <row r="27">
          <cell r="E27">
            <v>7776092</v>
          </cell>
        </row>
        <row r="28">
          <cell r="E28">
            <v>7856996</v>
          </cell>
        </row>
        <row r="40">
          <cell r="E40">
            <v>6288000</v>
          </cell>
        </row>
        <row r="41">
          <cell r="E41">
            <v>6794317</v>
          </cell>
        </row>
      </sheetData>
      <sheetData sheetId="11">
        <row r="27">
          <cell r="E27">
            <v>3789120</v>
          </cell>
        </row>
        <row r="28">
          <cell r="E28">
            <v>3964067</v>
          </cell>
        </row>
        <row r="40">
          <cell r="E40">
            <v>2674574</v>
          </cell>
        </row>
        <row r="41">
          <cell r="E41">
            <v>3021475</v>
          </cell>
        </row>
      </sheetData>
      <sheetData sheetId="12">
        <row r="27">
          <cell r="E27">
            <v>5206511</v>
          </cell>
        </row>
        <row r="28">
          <cell r="E28">
            <v>5329836</v>
          </cell>
        </row>
        <row r="40">
          <cell r="E40">
            <v>4845550</v>
          </cell>
        </row>
        <row r="41">
          <cell r="E41">
            <v>4540854</v>
          </cell>
        </row>
      </sheetData>
      <sheetData sheetId="13">
        <row r="27">
          <cell r="E27">
            <v>5694344</v>
          </cell>
        </row>
        <row r="28">
          <cell r="E28">
            <v>5733406</v>
          </cell>
        </row>
        <row r="40">
          <cell r="E40">
            <v>4174660</v>
          </cell>
        </row>
        <row r="41">
          <cell r="E41">
            <v>4388178</v>
          </cell>
        </row>
      </sheetData>
      <sheetData sheetId="14">
        <row r="27">
          <cell r="E27">
            <v>5517674</v>
          </cell>
        </row>
        <row r="28">
          <cell r="E28">
            <v>5737429</v>
          </cell>
        </row>
        <row r="40">
          <cell r="E40">
            <v>4220790</v>
          </cell>
        </row>
        <row r="41">
          <cell r="E41">
            <v>4521197</v>
          </cell>
        </row>
      </sheetData>
      <sheetData sheetId="15">
        <row r="27">
          <cell r="E27">
            <v>6480362</v>
          </cell>
        </row>
        <row r="28">
          <cell r="E28">
            <v>6715212</v>
          </cell>
        </row>
        <row r="40">
          <cell r="E40">
            <v>4127411</v>
          </cell>
        </row>
        <row r="41">
          <cell r="E41">
            <v>4633982</v>
          </cell>
        </row>
      </sheetData>
      <sheetData sheetId="16">
        <row r="27">
          <cell r="E27">
            <v>3106935</v>
          </cell>
        </row>
        <row r="28">
          <cell r="E28">
            <v>3379036</v>
          </cell>
        </row>
        <row r="40">
          <cell r="E40">
            <v>2353900</v>
          </cell>
        </row>
        <row r="41">
          <cell r="E41">
            <v>2597855</v>
          </cell>
        </row>
      </sheetData>
      <sheetData sheetId="17">
        <row r="27">
          <cell r="E27">
            <v>6127072</v>
          </cell>
        </row>
        <row r="28">
          <cell r="E28">
            <v>6212415</v>
          </cell>
        </row>
        <row r="40">
          <cell r="E40">
            <v>3847081</v>
          </cell>
        </row>
        <row r="41">
          <cell r="E41">
            <v>4215781</v>
          </cell>
        </row>
      </sheetData>
      <sheetData sheetId="18">
        <row r="27">
          <cell r="E27">
            <v>5641112</v>
          </cell>
        </row>
        <row r="28">
          <cell r="E28">
            <v>5863396</v>
          </cell>
        </row>
        <row r="40">
          <cell r="E40">
            <v>4440868</v>
          </cell>
        </row>
        <row r="41">
          <cell r="E41">
            <v>4768198</v>
          </cell>
        </row>
      </sheetData>
      <sheetData sheetId="19">
        <row r="27">
          <cell r="E27">
            <v>5459182</v>
          </cell>
        </row>
        <row r="28">
          <cell r="E28">
            <v>5792754</v>
          </cell>
        </row>
        <row r="40">
          <cell r="E40">
            <v>4371995</v>
          </cell>
        </row>
        <row r="41">
          <cell r="E41">
            <v>4767526</v>
          </cell>
        </row>
      </sheetData>
      <sheetData sheetId="20">
        <row r="27">
          <cell r="E27">
            <v>6203166</v>
          </cell>
        </row>
        <row r="28">
          <cell r="E28">
            <v>6300944</v>
          </cell>
        </row>
        <row r="40">
          <cell r="E40">
            <v>4654557</v>
          </cell>
        </row>
        <row r="41">
          <cell r="E41">
            <v>5280955</v>
          </cell>
        </row>
      </sheetData>
      <sheetData sheetId="21">
        <row r="27">
          <cell r="E27">
            <v>6312850</v>
          </cell>
        </row>
        <row r="28">
          <cell r="E28">
            <v>6457342</v>
          </cell>
        </row>
        <row r="40">
          <cell r="E40">
            <v>4892033</v>
          </cell>
        </row>
        <row r="41">
          <cell r="E41">
            <v>5124405</v>
          </cell>
        </row>
      </sheetData>
      <sheetData sheetId="22">
        <row r="27">
          <cell r="E27">
            <v>6439915</v>
          </cell>
        </row>
        <row r="28">
          <cell r="E28">
            <v>6305477</v>
          </cell>
        </row>
        <row r="40">
          <cell r="E40">
            <v>4877039</v>
          </cell>
        </row>
        <row r="41">
          <cell r="E41">
            <v>4582515</v>
          </cell>
        </row>
      </sheetData>
      <sheetData sheetId="23">
        <row r="27">
          <cell r="E27">
            <v>5500304</v>
          </cell>
        </row>
        <row r="28">
          <cell r="E28">
            <v>5444443</v>
          </cell>
        </row>
        <row r="40">
          <cell r="E40">
            <v>4244405</v>
          </cell>
        </row>
        <row r="41">
          <cell r="E41">
            <v>4163200</v>
          </cell>
        </row>
      </sheetData>
      <sheetData sheetId="24">
        <row r="27">
          <cell r="E27">
            <v>5112128</v>
          </cell>
        </row>
        <row r="28">
          <cell r="E28">
            <v>5256987</v>
          </cell>
        </row>
        <row r="40">
          <cell r="E40">
            <v>3914980</v>
          </cell>
        </row>
        <row r="41">
          <cell r="E41">
            <v>4128500</v>
          </cell>
        </row>
      </sheetData>
      <sheetData sheetId="25">
        <row r="27">
          <cell r="E27">
            <v>3891335</v>
          </cell>
        </row>
        <row r="28">
          <cell r="E28">
            <v>4090313</v>
          </cell>
        </row>
        <row r="40">
          <cell r="E40">
            <v>3216542</v>
          </cell>
        </row>
        <row r="41">
          <cell r="E41">
            <v>3343619</v>
          </cell>
        </row>
      </sheetData>
      <sheetData sheetId="26">
        <row r="27">
          <cell r="E27">
            <v>5060955</v>
          </cell>
        </row>
        <row r="28">
          <cell r="E28">
            <v>5103383</v>
          </cell>
        </row>
        <row r="40">
          <cell r="E40">
            <v>4320608</v>
          </cell>
        </row>
        <row r="41">
          <cell r="E41">
            <v>4449107</v>
          </cell>
        </row>
      </sheetData>
      <sheetData sheetId="27">
        <row r="27">
          <cell r="E27">
            <v>5309168</v>
          </cell>
        </row>
        <row r="28">
          <cell r="E28">
            <v>5357752</v>
          </cell>
        </row>
        <row r="40">
          <cell r="E40">
            <v>4175378</v>
          </cell>
        </row>
        <row r="41">
          <cell r="E41">
            <v>4355801</v>
          </cell>
        </row>
      </sheetData>
      <sheetData sheetId="28">
        <row r="27">
          <cell r="E27">
            <v>5141977</v>
          </cell>
        </row>
        <row r="28">
          <cell r="E28">
            <v>5484836</v>
          </cell>
        </row>
        <row r="40">
          <cell r="E40">
            <v>3806307</v>
          </cell>
        </row>
        <row r="41">
          <cell r="E41">
            <v>4205051</v>
          </cell>
        </row>
      </sheetData>
      <sheetData sheetId="29">
        <row r="27">
          <cell r="E27">
            <v>4182940</v>
          </cell>
        </row>
        <row r="28">
          <cell r="E28">
            <v>4358533</v>
          </cell>
        </row>
        <row r="40">
          <cell r="E40">
            <v>2502137</v>
          </cell>
        </row>
        <row r="41">
          <cell r="E41">
            <v>2783366</v>
          </cell>
        </row>
      </sheetData>
      <sheetData sheetId="30">
        <row r="27">
          <cell r="E27">
            <v>5041327</v>
          </cell>
        </row>
        <row r="28">
          <cell r="E28">
            <v>5044355</v>
          </cell>
        </row>
        <row r="40">
          <cell r="E40">
            <v>3579420</v>
          </cell>
        </row>
        <row r="41">
          <cell r="E41">
            <v>3784895</v>
          </cell>
        </row>
      </sheetData>
      <sheetData sheetId="31">
        <row r="27">
          <cell r="E27">
            <v>5649550</v>
          </cell>
        </row>
        <row r="28">
          <cell r="E28">
            <v>5847488</v>
          </cell>
        </row>
        <row r="40">
          <cell r="E40">
            <v>4160671</v>
          </cell>
        </row>
        <row r="41">
          <cell r="E41">
            <v>4523120</v>
          </cell>
        </row>
      </sheetData>
      <sheetData sheetId="32">
        <row r="27">
          <cell r="E27">
            <v>4587909</v>
          </cell>
        </row>
        <row r="28">
          <cell r="E28">
            <v>4520789</v>
          </cell>
        </row>
        <row r="40">
          <cell r="E40">
            <v>3343876</v>
          </cell>
        </row>
        <row r="41">
          <cell r="E41">
            <v>3372392</v>
          </cell>
        </row>
      </sheetData>
      <sheetData sheetId="33">
        <row r="27">
          <cell r="E27">
            <v>3008855</v>
          </cell>
        </row>
        <row r="28">
          <cell r="E28">
            <v>3172124</v>
          </cell>
        </row>
        <row r="40">
          <cell r="E40">
            <v>2529000</v>
          </cell>
        </row>
        <row r="41">
          <cell r="E41">
            <v>2721000</v>
          </cell>
        </row>
      </sheetData>
      <sheetData sheetId="34">
        <row r="27">
          <cell r="E27">
            <v>5018781</v>
          </cell>
        </row>
        <row r="28">
          <cell r="E28">
            <v>4821214</v>
          </cell>
        </row>
        <row r="40">
          <cell r="E40">
            <v>3412578</v>
          </cell>
        </row>
        <row r="41">
          <cell r="E41">
            <v>3512173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"/>
      <sheetName val="GEÖ"/>
    </sheetNames>
    <sheetDataSet>
      <sheetData sheetId="0">
        <row r="28">
          <cell r="E28">
            <v>22970264</v>
          </cell>
        </row>
        <row r="29">
          <cell r="E29">
            <v>56274160</v>
          </cell>
        </row>
        <row r="41">
          <cell r="E41">
            <v>14997345</v>
          </cell>
        </row>
        <row r="42">
          <cell r="E42">
            <v>43849840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"/>
      <sheetName val="GEÖ"/>
      <sheetName val="Méliusz"/>
      <sheetName val="DMK"/>
    </sheetNames>
    <sheetDataSet>
      <sheetData sheetId="2">
        <row r="27">
          <cell r="E27">
            <v>14110571</v>
          </cell>
        </row>
        <row r="28">
          <cell r="E28">
            <v>14048452</v>
          </cell>
        </row>
        <row r="40">
          <cell r="E40">
            <v>10759797</v>
          </cell>
        </row>
        <row r="41">
          <cell r="E41">
            <v>12010422</v>
          </cell>
        </row>
      </sheetData>
      <sheetData sheetId="3">
        <row r="27">
          <cell r="E27">
            <v>7243817</v>
          </cell>
        </row>
        <row r="28">
          <cell r="E28">
            <v>7646223</v>
          </cell>
        </row>
        <row r="40">
          <cell r="E40">
            <v>5283508</v>
          </cell>
        </row>
        <row r="41">
          <cell r="E41">
            <v>6223219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E"/>
      <sheetName val="GEÖ"/>
      <sheetName val="Csokonai"/>
      <sheetName val="Vojtina"/>
    </sheetNames>
    <sheetDataSet>
      <sheetData sheetId="2">
        <row r="27">
          <cell r="E27">
            <v>31656082</v>
          </cell>
        </row>
        <row r="28">
          <cell r="E28">
            <v>33313985</v>
          </cell>
        </row>
        <row r="40">
          <cell r="E40">
            <v>21855864</v>
          </cell>
        </row>
        <row r="41">
          <cell r="E41">
            <v>24098295</v>
          </cell>
        </row>
      </sheetData>
      <sheetData sheetId="3">
        <row r="27">
          <cell r="E27">
            <v>4250504</v>
          </cell>
        </row>
        <row r="28">
          <cell r="E28">
            <v>4726952</v>
          </cell>
        </row>
        <row r="40">
          <cell r="E40">
            <v>3213251</v>
          </cell>
        </row>
        <row r="41">
          <cell r="E41">
            <v>3508765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E"/>
    </sheetNames>
    <sheetDataSet>
      <sheetData sheetId="0">
        <row r="27">
          <cell r="E27">
            <v>18756042</v>
          </cell>
        </row>
        <row r="28">
          <cell r="E28">
            <v>19737867</v>
          </cell>
        </row>
        <row r="40">
          <cell r="E40">
            <v>16144070</v>
          </cell>
        </row>
        <row r="41">
          <cell r="E41">
            <v>19281252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E"/>
    </sheetNames>
    <sheetDataSet>
      <sheetData sheetId="0">
        <row r="28">
          <cell r="E28">
            <v>12777002</v>
          </cell>
        </row>
        <row r="29">
          <cell r="E29">
            <v>15254597</v>
          </cell>
        </row>
        <row r="41">
          <cell r="E41">
            <v>12225061</v>
          </cell>
        </row>
        <row r="42">
          <cell r="E42">
            <v>9956120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E"/>
      <sheetName val="GEÖ"/>
      <sheetName val="DIM"/>
      <sheetName val="Idősek Háza"/>
      <sheetName val="VSZ.SZ."/>
      <sheetName val="Bölcsőde"/>
      <sheetName val="Gyermekvédelem"/>
      <sheetName val="Család- és Gyermekjóléti Kp."/>
      <sheetName val="Munka1"/>
    </sheetNames>
    <sheetDataSet>
      <sheetData sheetId="2">
        <row r="28">
          <cell r="E28">
            <v>25065370</v>
          </cell>
        </row>
        <row r="29">
          <cell r="E29">
            <v>46984782</v>
          </cell>
        </row>
        <row r="41">
          <cell r="E41">
            <v>19260882</v>
          </cell>
        </row>
        <row r="42">
          <cell r="E42">
            <v>29438820</v>
          </cell>
        </row>
      </sheetData>
      <sheetData sheetId="4">
        <row r="28">
          <cell r="E28">
            <v>39623666</v>
          </cell>
        </row>
        <row r="29">
          <cell r="E29">
            <v>42677339</v>
          </cell>
        </row>
        <row r="41">
          <cell r="E41">
            <v>31862964</v>
          </cell>
        </row>
        <row r="42">
          <cell r="E42">
            <v>39207529</v>
          </cell>
        </row>
      </sheetData>
      <sheetData sheetId="5">
        <row r="28">
          <cell r="E28">
            <v>47944535</v>
          </cell>
        </row>
        <row r="29">
          <cell r="E29">
            <v>56101862</v>
          </cell>
        </row>
        <row r="41">
          <cell r="E41">
            <v>39451338</v>
          </cell>
        </row>
        <row r="42">
          <cell r="E42">
            <v>46121864</v>
          </cell>
        </row>
      </sheetData>
      <sheetData sheetId="6">
        <row r="29">
          <cell r="E29">
            <v>4016022</v>
          </cell>
        </row>
        <row r="30">
          <cell r="E30">
            <v>4296483</v>
          </cell>
        </row>
        <row r="42">
          <cell r="E42">
            <v>5014558</v>
          </cell>
        </row>
        <row r="43">
          <cell r="E43">
            <v>3718450</v>
          </cell>
        </row>
      </sheetData>
      <sheetData sheetId="7">
        <row r="29">
          <cell r="E29">
            <v>16430987</v>
          </cell>
        </row>
        <row r="30">
          <cell r="E30">
            <v>20371510</v>
          </cell>
        </row>
        <row r="42">
          <cell r="E42">
            <v>12268882</v>
          </cell>
        </row>
        <row r="43">
          <cell r="E43">
            <v>13205179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"/>
    </sheetNames>
    <sheetDataSet>
      <sheetData sheetId="0">
        <row r="28">
          <cell r="E28">
            <v>106430901</v>
          </cell>
        </row>
        <row r="29">
          <cell r="E29">
            <v>107231956</v>
          </cell>
        </row>
        <row r="41">
          <cell r="E41">
            <v>113281646</v>
          </cell>
        </row>
        <row r="42">
          <cell r="E42">
            <v>74562433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8"/>
  <sheetViews>
    <sheetView tabSelected="1" view="pageBreakPreview" zoomScale="80" zoomScaleNormal="80" zoomScaleSheetLayoutView="80" zoomScalePageLayoutView="0" workbookViewId="0" topLeftCell="A1">
      <pane ySplit="9" topLeftCell="A10" activePane="bottomLeft" state="frozen"/>
      <selection pane="topLeft" activeCell="A1" sqref="A1"/>
      <selection pane="bottomLeft" activeCell="A3" sqref="A3:R3"/>
    </sheetView>
  </sheetViews>
  <sheetFormatPr defaultColWidth="9.140625" defaultRowHeight="15"/>
  <cols>
    <col min="1" max="2" width="6.421875" style="28" customWidth="1"/>
    <col min="3" max="3" width="37.00390625" style="28" bestFit="1" customWidth="1"/>
    <col min="4" max="6" width="18.140625" style="28" customWidth="1"/>
    <col min="7" max="8" width="20.7109375" style="28" customWidth="1"/>
    <col min="9" max="9" width="17.8515625" style="28" customWidth="1"/>
    <col min="10" max="10" width="17.421875" style="28" customWidth="1"/>
    <col min="11" max="11" width="13.28125" style="28" customWidth="1"/>
    <col min="12" max="12" width="17.140625" style="28" customWidth="1"/>
    <col min="13" max="13" width="14.7109375" style="28" customWidth="1"/>
    <col min="14" max="14" width="15.8515625" style="28" customWidth="1"/>
    <col min="15" max="15" width="22.140625" style="28" customWidth="1"/>
    <col min="16" max="16" width="19.140625" style="28" customWidth="1"/>
    <col min="17" max="18" width="19.00390625" style="28" customWidth="1"/>
    <col min="19" max="19" width="17.421875" style="28" customWidth="1"/>
    <col min="20" max="20" width="13.28125" style="28" customWidth="1"/>
    <col min="21" max="21" width="17.140625" style="28" customWidth="1"/>
    <col min="22" max="22" width="14.7109375" style="28" customWidth="1"/>
    <col min="23" max="23" width="17.7109375" style="28" customWidth="1"/>
    <col min="24" max="24" width="16.00390625" style="28" customWidth="1"/>
    <col min="25" max="25" width="19.140625" style="28" customWidth="1"/>
    <col min="26" max="27" width="19.00390625" style="28" customWidth="1"/>
    <col min="28" max="28" width="9.140625" style="28" hidden="1" customWidth="1"/>
    <col min="29" max="29" width="4.7109375" style="28" hidden="1" customWidth="1"/>
    <col min="30" max="30" width="15.00390625" style="28" hidden="1" customWidth="1"/>
    <col min="31" max="31" width="16.140625" style="28" hidden="1" customWidth="1"/>
    <col min="32" max="32" width="15.7109375" style="28" hidden="1" customWidth="1"/>
    <col min="33" max="33" width="17.421875" style="28" hidden="1" customWidth="1"/>
    <col min="34" max="34" width="4.421875" style="28" hidden="1" customWidth="1"/>
    <col min="35" max="39" width="15.8515625" style="28" hidden="1" customWidth="1"/>
    <col min="40" max="40" width="4.57421875" style="28" hidden="1" customWidth="1"/>
    <col min="41" max="41" width="15.140625" style="28" hidden="1" customWidth="1"/>
    <col min="42" max="42" width="15.28125" style="28" hidden="1" customWidth="1"/>
    <col min="43" max="43" width="16.00390625" style="28" hidden="1" customWidth="1"/>
    <col min="44" max="44" width="16.28125" style="28" hidden="1" customWidth="1"/>
    <col min="45" max="45" width="13.140625" style="28" hidden="1" customWidth="1"/>
    <col min="46" max="46" width="18.7109375" style="28" hidden="1" customWidth="1"/>
    <col min="47" max="47" width="15.28125" style="28" hidden="1" customWidth="1"/>
    <col min="48" max="48" width="15.7109375" style="28" hidden="1" customWidth="1"/>
    <col min="49" max="49" width="3.28125" style="28" hidden="1" customWidth="1"/>
    <col min="50" max="50" width="14.8515625" style="28" hidden="1" customWidth="1"/>
    <col min="51" max="51" width="13.28125" style="28" hidden="1" customWidth="1"/>
    <col min="52" max="16384" width="9.140625" style="28" customWidth="1"/>
  </cols>
  <sheetData>
    <row r="1" spans="1:32" ht="18.75">
      <c r="A1" s="62" t="s">
        <v>168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</row>
    <row r="2" spans="1:27" ht="18">
      <c r="A2" s="59" t="s">
        <v>167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6"/>
      <c r="T2" s="56"/>
      <c r="U2" s="56"/>
      <c r="V2" s="56"/>
      <c r="W2" s="56"/>
      <c r="X2" s="56"/>
      <c r="Y2" s="56"/>
      <c r="Z2" s="56"/>
      <c r="AA2" s="56"/>
    </row>
    <row r="3" spans="1:27" ht="18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</row>
    <row r="4" spans="1:39" ht="18">
      <c r="A4" s="60" t="s">
        <v>101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1"/>
      <c r="T4" s="61"/>
      <c r="U4" s="61"/>
      <c r="V4" s="61"/>
      <c r="W4" s="61"/>
      <c r="X4" s="61"/>
      <c r="Y4" s="61"/>
      <c r="Z4" s="61"/>
      <c r="AA4" s="61"/>
      <c r="AI4" s="76"/>
      <c r="AJ4" s="76"/>
      <c r="AK4" s="76"/>
      <c r="AL4" s="76"/>
      <c r="AM4" s="76"/>
    </row>
    <row r="5" spans="2:48" ht="1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8" t="s">
        <v>102</v>
      </c>
      <c r="S5" s="61"/>
      <c r="T5" s="61"/>
      <c r="U5" s="61"/>
      <c r="V5" s="61"/>
      <c r="W5" s="61"/>
      <c r="X5" s="61"/>
      <c r="Y5" s="61"/>
      <c r="Z5" s="61"/>
      <c r="AA5" s="61"/>
      <c r="AO5" s="68" t="s">
        <v>158</v>
      </c>
      <c r="AP5" s="68"/>
      <c r="AQ5" s="68"/>
      <c r="AR5" s="68"/>
      <c r="AS5" s="68"/>
      <c r="AT5" s="68"/>
      <c r="AU5" s="68"/>
      <c r="AV5" s="68"/>
    </row>
    <row r="6" spans="1:33" s="39" customFormat="1" ht="15">
      <c r="A6" s="38" t="s">
        <v>103</v>
      </c>
      <c r="B6" s="38" t="s">
        <v>104</v>
      </c>
      <c r="C6" s="38" t="s">
        <v>105</v>
      </c>
      <c r="D6" s="38" t="s">
        <v>106</v>
      </c>
      <c r="E6" s="38" t="s">
        <v>107</v>
      </c>
      <c r="F6" s="38" t="s">
        <v>108</v>
      </c>
      <c r="G6" s="38" t="s">
        <v>109</v>
      </c>
      <c r="H6" s="38" t="s">
        <v>110</v>
      </c>
      <c r="I6" s="38" t="s">
        <v>111</v>
      </c>
      <c r="J6" s="38" t="s">
        <v>127</v>
      </c>
      <c r="K6" s="38" t="s">
        <v>128</v>
      </c>
      <c r="L6" s="38" t="s">
        <v>129</v>
      </c>
      <c r="M6" s="38" t="s">
        <v>130</v>
      </c>
      <c r="N6" s="38"/>
      <c r="O6" s="38" t="s">
        <v>131</v>
      </c>
      <c r="P6" s="38" t="s">
        <v>132</v>
      </c>
      <c r="Q6" s="38" t="s">
        <v>133</v>
      </c>
      <c r="R6" s="38" t="s">
        <v>134</v>
      </c>
      <c r="S6" s="61"/>
      <c r="T6" s="61"/>
      <c r="U6" s="61"/>
      <c r="V6" s="61"/>
      <c r="W6" s="61"/>
      <c r="X6" s="61"/>
      <c r="Y6" s="61"/>
      <c r="Z6" s="61"/>
      <c r="AA6" s="61"/>
      <c r="AD6" s="40"/>
      <c r="AE6" s="40"/>
      <c r="AF6" s="40"/>
      <c r="AG6" s="40"/>
    </row>
    <row r="7" spans="1:48" s="39" customFormat="1" ht="30" customHeight="1">
      <c r="A7" s="73" t="s">
        <v>112</v>
      </c>
      <c r="B7" s="73" t="s">
        <v>113</v>
      </c>
      <c r="C7" s="73" t="s">
        <v>114</v>
      </c>
      <c r="D7" s="78" t="s">
        <v>135</v>
      </c>
      <c r="E7" s="79"/>
      <c r="F7" s="79"/>
      <c r="G7" s="79"/>
      <c r="H7" s="79"/>
      <c r="I7" s="80"/>
      <c r="J7" s="78" t="s">
        <v>136</v>
      </c>
      <c r="K7" s="79"/>
      <c r="L7" s="79"/>
      <c r="M7" s="79"/>
      <c r="N7" s="79"/>
      <c r="O7" s="79"/>
      <c r="P7" s="79"/>
      <c r="Q7" s="79"/>
      <c r="R7" s="80"/>
      <c r="S7" s="61"/>
      <c r="T7" s="61"/>
      <c r="U7" s="61"/>
      <c r="V7" s="61"/>
      <c r="W7" s="61"/>
      <c r="X7" s="61"/>
      <c r="Y7" s="61"/>
      <c r="Z7" s="61"/>
      <c r="AA7" s="61"/>
      <c r="AD7" s="81" t="s">
        <v>166</v>
      </c>
      <c r="AE7" s="81"/>
      <c r="AF7" s="81"/>
      <c r="AG7" s="81"/>
      <c r="AI7" s="69" t="s">
        <v>163</v>
      </c>
      <c r="AJ7" s="69"/>
      <c r="AK7" s="77" t="s">
        <v>164</v>
      </c>
      <c r="AL7" s="77"/>
      <c r="AM7" s="77"/>
      <c r="AO7" s="68" t="s">
        <v>158</v>
      </c>
      <c r="AP7" s="68"/>
      <c r="AQ7" s="68"/>
      <c r="AR7" s="68"/>
      <c r="AS7" s="68"/>
      <c r="AT7" s="68"/>
      <c r="AU7" s="68"/>
      <c r="AV7" s="68"/>
    </row>
    <row r="8" spans="1:48" ht="19.5" customHeight="1">
      <c r="A8" s="74"/>
      <c r="B8" s="74"/>
      <c r="C8" s="74"/>
      <c r="D8" s="66" t="s">
        <v>118</v>
      </c>
      <c r="E8" s="66" t="s">
        <v>119</v>
      </c>
      <c r="F8" s="66" t="s">
        <v>120</v>
      </c>
      <c r="G8" s="66" t="s">
        <v>121</v>
      </c>
      <c r="H8" s="66" t="s">
        <v>122</v>
      </c>
      <c r="I8" s="66" t="s">
        <v>123</v>
      </c>
      <c r="J8" s="66" t="s">
        <v>118</v>
      </c>
      <c r="K8" s="66" t="s">
        <v>119</v>
      </c>
      <c r="L8" s="66" t="s">
        <v>120</v>
      </c>
      <c r="M8" s="66" t="s">
        <v>121</v>
      </c>
      <c r="N8" s="66" t="s">
        <v>142</v>
      </c>
      <c r="O8" s="66" t="s">
        <v>122</v>
      </c>
      <c r="P8" s="70" t="s">
        <v>138</v>
      </c>
      <c r="Q8" s="71"/>
      <c r="R8" s="72"/>
      <c r="S8" s="61"/>
      <c r="T8" s="61"/>
      <c r="U8" s="61"/>
      <c r="V8" s="61"/>
      <c r="W8" s="61"/>
      <c r="X8" s="61"/>
      <c r="Y8" s="61"/>
      <c r="Z8" s="61"/>
      <c r="AA8" s="61"/>
      <c r="AD8" s="41">
        <v>6</v>
      </c>
      <c r="AE8" s="41">
        <v>7</v>
      </c>
      <c r="AF8" s="41">
        <v>10</v>
      </c>
      <c r="AG8" s="41" t="s">
        <v>144</v>
      </c>
      <c r="AI8" s="42">
        <v>1</v>
      </c>
      <c r="AJ8" s="42">
        <v>2</v>
      </c>
      <c r="AK8" s="42">
        <v>3</v>
      </c>
      <c r="AL8" s="42">
        <v>4</v>
      </c>
      <c r="AM8" s="43"/>
      <c r="AQ8" s="28" t="s">
        <v>156</v>
      </c>
      <c r="AS8" s="28" t="s">
        <v>156</v>
      </c>
      <c r="AT8" s="28" t="s">
        <v>156</v>
      </c>
      <c r="AV8" s="28" t="s">
        <v>156</v>
      </c>
    </row>
    <row r="9" spans="1:51" ht="69.75" customHeight="1">
      <c r="A9" s="75"/>
      <c r="B9" s="75"/>
      <c r="C9" s="75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1" t="s">
        <v>140</v>
      </c>
      <c r="Q9" s="1" t="s">
        <v>139</v>
      </c>
      <c r="R9" s="1" t="s">
        <v>137</v>
      </c>
      <c r="S9" s="61"/>
      <c r="T9" s="61"/>
      <c r="U9" s="61"/>
      <c r="V9" s="61"/>
      <c r="W9" s="61"/>
      <c r="X9" s="61"/>
      <c r="Y9" s="61"/>
      <c r="Z9" s="61"/>
      <c r="AA9" s="61"/>
      <c r="AD9" s="44" t="s">
        <v>145</v>
      </c>
      <c r="AE9" s="44" t="s">
        <v>146</v>
      </c>
      <c r="AF9" s="44" t="s">
        <v>141</v>
      </c>
      <c r="AG9" s="45" t="s">
        <v>147</v>
      </c>
      <c r="AI9" s="46" t="s">
        <v>148</v>
      </c>
      <c r="AJ9" s="46" t="s">
        <v>160</v>
      </c>
      <c r="AK9" s="47" t="s">
        <v>161</v>
      </c>
      <c r="AL9" s="47" t="s">
        <v>162</v>
      </c>
      <c r="AM9" s="46" t="s">
        <v>165</v>
      </c>
      <c r="AO9" s="44" t="s">
        <v>149</v>
      </c>
      <c r="AP9" s="44" t="s">
        <v>150</v>
      </c>
      <c r="AQ9" s="44" t="s">
        <v>151</v>
      </c>
      <c r="AR9" s="44" t="s">
        <v>152</v>
      </c>
      <c r="AS9" s="44" t="s">
        <v>155</v>
      </c>
      <c r="AT9" s="44" t="s">
        <v>153</v>
      </c>
      <c r="AU9" s="44" t="s">
        <v>157</v>
      </c>
      <c r="AV9" s="44" t="s">
        <v>154</v>
      </c>
      <c r="AW9" s="44"/>
      <c r="AX9" s="48" t="s">
        <v>159</v>
      </c>
      <c r="AY9" s="37"/>
    </row>
    <row r="10" spans="1:52" ht="15.75">
      <c r="A10" s="4" t="s">
        <v>0</v>
      </c>
      <c r="B10" s="4"/>
      <c r="C10" s="5" t="s">
        <v>1</v>
      </c>
      <c r="D10" s="6">
        <v>580118179</v>
      </c>
      <c r="E10" s="6">
        <v>0</v>
      </c>
      <c r="F10" s="6">
        <v>16904944</v>
      </c>
      <c r="G10" s="6">
        <v>0</v>
      </c>
      <c r="H10" s="6">
        <v>16904944</v>
      </c>
      <c r="I10" s="6">
        <v>563213235</v>
      </c>
      <c r="J10" s="6">
        <v>558843240</v>
      </c>
      <c r="K10" s="6">
        <v>0</v>
      </c>
      <c r="L10" s="6">
        <v>25983672</v>
      </c>
      <c r="M10" s="6">
        <v>0</v>
      </c>
      <c r="N10" s="6">
        <v>1449045</v>
      </c>
      <c r="O10" s="6">
        <f>K10+L10+M10+N10</f>
        <v>27432717</v>
      </c>
      <c r="P10" s="6">
        <v>15498530</v>
      </c>
      <c r="Q10" s="6">
        <f>J10-O10-P10</f>
        <v>515911993</v>
      </c>
      <c r="R10" s="6">
        <f>+P10+Q10</f>
        <v>531410523</v>
      </c>
      <c r="S10" s="61"/>
      <c r="T10" s="61"/>
      <c r="U10" s="61"/>
      <c r="V10" s="61"/>
      <c r="W10" s="61"/>
      <c r="X10" s="61"/>
      <c r="Y10" s="61"/>
      <c r="Z10" s="61"/>
      <c r="AA10" s="61"/>
      <c r="AD10" s="36">
        <v>132365064</v>
      </c>
      <c r="AE10" s="36">
        <v>438693469</v>
      </c>
      <c r="AF10" s="32">
        <f aca="true" t="shared" si="0" ref="AF10:AF41">S10</f>
        <v>0</v>
      </c>
      <c r="AG10" s="32">
        <f>AD10+AE10-AF10</f>
        <v>571058533</v>
      </c>
      <c r="AI10" s="32">
        <f aca="true" t="shared" si="1" ref="AI10:AI42">+Q10</f>
        <v>515911993</v>
      </c>
      <c r="AJ10" s="32">
        <f aca="true" t="shared" si="2" ref="AJ10:AJ42">+Z10</f>
        <v>0</v>
      </c>
      <c r="AK10" s="32">
        <v>34920633</v>
      </c>
      <c r="AL10" s="32">
        <v>28453940</v>
      </c>
      <c r="AM10" s="32">
        <f>SUM(AI10-AJ10-AK10-AL10)</f>
        <v>452537420</v>
      </c>
      <c r="AN10" s="37"/>
      <c r="AO10" s="32">
        <f aca="true" t="shared" si="3" ref="AO10:AO41">+X10</f>
        <v>0</v>
      </c>
      <c r="AP10" s="32">
        <f aca="true" t="shared" si="4" ref="AP10:AP41">+S10</f>
        <v>0</v>
      </c>
      <c r="AQ10" s="32">
        <f aca="true" t="shared" si="5" ref="AQ10:AQ57">SUM(AO10-AP10)</f>
        <v>0</v>
      </c>
      <c r="AR10" s="32">
        <f aca="true" t="shared" si="6" ref="AR10:AR41">+AA10</f>
        <v>0</v>
      </c>
      <c r="AS10" s="32">
        <f>AR10</f>
        <v>0</v>
      </c>
      <c r="AT10" s="32">
        <f>SUM(AQ10+AS10)</f>
        <v>0</v>
      </c>
      <c r="AU10" s="32">
        <f>+AG10</f>
        <v>571058533</v>
      </c>
      <c r="AV10" s="32">
        <f>AT10-AU10</f>
        <v>-571058533</v>
      </c>
      <c r="AW10" s="32"/>
      <c r="AX10" s="32">
        <f aca="true" t="shared" si="7" ref="AX10:AX41">SUM(Q10-Z10)</f>
        <v>515911993</v>
      </c>
      <c r="AY10" s="37"/>
      <c r="AZ10" s="37"/>
    </row>
    <row r="11" spans="1:51" ht="15.75">
      <c r="A11" s="4" t="s">
        <v>2</v>
      </c>
      <c r="B11" s="4"/>
      <c r="C11" s="5" t="s">
        <v>3</v>
      </c>
      <c r="D11" s="6">
        <v>167413324</v>
      </c>
      <c r="E11" s="6">
        <v>0</v>
      </c>
      <c r="F11" s="6">
        <v>10892404</v>
      </c>
      <c r="G11" s="6">
        <v>0</v>
      </c>
      <c r="H11" s="6">
        <v>10892404</v>
      </c>
      <c r="I11" s="6">
        <v>156520920</v>
      </c>
      <c r="J11" s="6">
        <v>166869056</v>
      </c>
      <c r="K11" s="6"/>
      <c r="L11" s="6">
        <v>10030175</v>
      </c>
      <c r="M11" s="6"/>
      <c r="N11" s="6"/>
      <c r="O11" s="6">
        <f aca="true" t="shared" si="8" ref="O11:O67">K11+L11+M11+N11</f>
        <v>10030175</v>
      </c>
      <c r="P11" s="6">
        <v>13253945</v>
      </c>
      <c r="Q11" s="6">
        <f aca="true" t="shared" si="9" ref="Q11:Q42">J11-O11-P11</f>
        <v>143584936</v>
      </c>
      <c r="R11" s="6">
        <f aca="true" t="shared" si="10" ref="R11:R67">+P11+Q11</f>
        <v>156838881</v>
      </c>
      <c r="S11" s="61"/>
      <c r="T11" s="61"/>
      <c r="U11" s="61"/>
      <c r="V11" s="61"/>
      <c r="W11" s="61"/>
      <c r="X11" s="61"/>
      <c r="Y11" s="61"/>
      <c r="Z11" s="61"/>
      <c r="AA11" s="61"/>
      <c r="AD11" s="36">
        <v>27257224</v>
      </c>
      <c r="AE11" s="36">
        <v>134245503</v>
      </c>
      <c r="AF11" s="32">
        <f t="shared" si="0"/>
        <v>0</v>
      </c>
      <c r="AG11" s="32">
        <f aca="true" t="shared" si="11" ref="AG11:AG64">AD11+AE11-AF11</f>
        <v>161502727</v>
      </c>
      <c r="AI11" s="32">
        <f t="shared" si="1"/>
        <v>143584936</v>
      </c>
      <c r="AJ11" s="32">
        <f t="shared" si="2"/>
        <v>0</v>
      </c>
      <c r="AK11" s="32">
        <f>SUM('[1]Boldogfalva'!$E$27+'[1]Boldogfalva'!$E$28)</f>
        <v>10726592</v>
      </c>
      <c r="AL11" s="32">
        <f>SUM('[1]Boldogfalva'!$E$40)+'[1]Boldogfalva'!$E$41</f>
        <v>8388549</v>
      </c>
      <c r="AM11" s="32">
        <f aca="true" t="shared" si="12" ref="AM11:AM67">SUM(AI11-AJ11-AK11-AL11)</f>
        <v>124469795</v>
      </c>
      <c r="AO11" s="32">
        <f t="shared" si="3"/>
        <v>0</v>
      </c>
      <c r="AP11" s="32">
        <f t="shared" si="4"/>
        <v>0</v>
      </c>
      <c r="AQ11" s="32">
        <f t="shared" si="5"/>
        <v>0</v>
      </c>
      <c r="AR11" s="32">
        <f t="shared" si="6"/>
        <v>0</v>
      </c>
      <c r="AS11" s="32">
        <f aca="true" t="shared" si="13" ref="AS11:AS64">AR11</f>
        <v>0</v>
      </c>
      <c r="AT11" s="32">
        <f aca="true" t="shared" si="14" ref="AT11:AT64">SUM(AQ11+AS11)</f>
        <v>0</v>
      </c>
      <c r="AU11" s="32">
        <f aca="true" t="shared" si="15" ref="AU11:AU64">+AG11</f>
        <v>161502727</v>
      </c>
      <c r="AV11" s="32">
        <f aca="true" t="shared" si="16" ref="AV11:AV64">AT11-AU11</f>
        <v>-161502727</v>
      </c>
      <c r="AW11" s="32"/>
      <c r="AX11" s="32">
        <f t="shared" si="7"/>
        <v>143584936</v>
      </c>
      <c r="AY11" s="37"/>
    </row>
    <row r="12" spans="1:51" ht="15.75">
      <c r="A12" s="4" t="s">
        <v>4</v>
      </c>
      <c r="B12" s="4"/>
      <c r="C12" s="5" t="s">
        <v>5</v>
      </c>
      <c r="D12" s="6">
        <v>191479355</v>
      </c>
      <c r="E12" s="6">
        <v>0</v>
      </c>
      <c r="F12" s="6">
        <v>12226926</v>
      </c>
      <c r="G12" s="6">
        <v>0</v>
      </c>
      <c r="H12" s="6">
        <v>12226926</v>
      </c>
      <c r="I12" s="6">
        <v>179252429</v>
      </c>
      <c r="J12" s="6">
        <v>198443665</v>
      </c>
      <c r="K12" s="6">
        <v>0</v>
      </c>
      <c r="L12" s="6">
        <v>16634562</v>
      </c>
      <c r="M12" s="6">
        <v>0</v>
      </c>
      <c r="N12" s="6">
        <v>0</v>
      </c>
      <c r="O12" s="6">
        <f t="shared" si="8"/>
        <v>16634562</v>
      </c>
      <c r="P12" s="6">
        <v>7965661</v>
      </c>
      <c r="Q12" s="6">
        <f t="shared" si="9"/>
        <v>173843442</v>
      </c>
      <c r="R12" s="6">
        <f t="shared" si="10"/>
        <v>181809103</v>
      </c>
      <c r="S12" s="61"/>
      <c r="T12" s="61"/>
      <c r="U12" s="61"/>
      <c r="V12" s="61"/>
      <c r="W12" s="61"/>
      <c r="X12" s="61"/>
      <c r="Y12" s="61"/>
      <c r="Z12" s="61"/>
      <c r="AA12" s="61"/>
      <c r="AD12" s="36">
        <v>34578908</v>
      </c>
      <c r="AE12" s="36">
        <v>157586339</v>
      </c>
      <c r="AF12" s="32">
        <f t="shared" si="0"/>
        <v>0</v>
      </c>
      <c r="AG12" s="32">
        <f t="shared" si="11"/>
        <v>192165247</v>
      </c>
      <c r="AI12" s="32">
        <f t="shared" si="1"/>
        <v>173843442</v>
      </c>
      <c r="AJ12" s="32">
        <f t="shared" si="2"/>
        <v>0</v>
      </c>
      <c r="AK12" s="32">
        <f>SUM('[1]Liget'!$E$27)+'[1]Liget'!$E$28</f>
        <v>12853829</v>
      </c>
      <c r="AL12" s="32">
        <f>SUM('[1]Liget'!$E$40)+'[1]Liget'!$E$41</f>
        <v>10577783</v>
      </c>
      <c r="AM12" s="32">
        <f t="shared" si="12"/>
        <v>150411830</v>
      </c>
      <c r="AO12" s="32">
        <f t="shared" si="3"/>
        <v>0</v>
      </c>
      <c r="AP12" s="32">
        <f t="shared" si="4"/>
        <v>0</v>
      </c>
      <c r="AQ12" s="32">
        <f t="shared" si="5"/>
        <v>0</v>
      </c>
      <c r="AR12" s="32">
        <f t="shared" si="6"/>
        <v>0</v>
      </c>
      <c r="AS12" s="32">
        <f t="shared" si="13"/>
        <v>0</v>
      </c>
      <c r="AT12" s="32">
        <f t="shared" si="14"/>
        <v>0</v>
      </c>
      <c r="AU12" s="32">
        <f t="shared" si="15"/>
        <v>192165247</v>
      </c>
      <c r="AV12" s="32">
        <f t="shared" si="16"/>
        <v>-192165247</v>
      </c>
      <c r="AW12" s="32"/>
      <c r="AX12" s="32">
        <f t="shared" si="7"/>
        <v>173843442</v>
      </c>
      <c r="AY12" s="37"/>
    </row>
    <row r="13" spans="1:51" ht="15.75">
      <c r="A13" s="4" t="s">
        <v>6</v>
      </c>
      <c r="B13" s="4"/>
      <c r="C13" s="5" t="s">
        <v>7</v>
      </c>
      <c r="D13" s="6">
        <v>162285123</v>
      </c>
      <c r="E13" s="6">
        <v>0</v>
      </c>
      <c r="F13" s="6">
        <v>8633984</v>
      </c>
      <c r="G13" s="6">
        <v>0</v>
      </c>
      <c r="H13" s="6">
        <v>8633984</v>
      </c>
      <c r="I13" s="6">
        <v>153651139</v>
      </c>
      <c r="J13" s="6">
        <v>173888768</v>
      </c>
      <c r="K13" s="6">
        <v>0</v>
      </c>
      <c r="L13" s="6">
        <v>12517979</v>
      </c>
      <c r="M13" s="6">
        <v>0</v>
      </c>
      <c r="N13" s="6">
        <v>1144843</v>
      </c>
      <c r="O13" s="6">
        <f t="shared" si="8"/>
        <v>13662822</v>
      </c>
      <c r="P13" s="6">
        <v>8992601</v>
      </c>
      <c r="Q13" s="6">
        <f t="shared" si="9"/>
        <v>151233345</v>
      </c>
      <c r="R13" s="6">
        <f t="shared" si="10"/>
        <v>160225946</v>
      </c>
      <c r="S13" s="61"/>
      <c r="T13" s="61"/>
      <c r="U13" s="61"/>
      <c r="V13" s="61"/>
      <c r="W13" s="61"/>
      <c r="X13" s="61"/>
      <c r="Y13" s="61"/>
      <c r="Z13" s="61"/>
      <c r="AA13" s="61"/>
      <c r="AD13" s="36">
        <v>27623917</v>
      </c>
      <c r="AE13" s="36">
        <v>140695662</v>
      </c>
      <c r="AF13" s="32">
        <f t="shared" si="0"/>
        <v>0</v>
      </c>
      <c r="AG13" s="32">
        <f t="shared" si="11"/>
        <v>168319579</v>
      </c>
      <c r="AI13" s="32">
        <f t="shared" si="1"/>
        <v>151233345</v>
      </c>
      <c r="AJ13" s="32">
        <f t="shared" si="2"/>
        <v>0</v>
      </c>
      <c r="AK13" s="32">
        <f>SUM('[1]Görgey'!$E$27)+'[1]Görgey'!$E$28</f>
        <v>10855526</v>
      </c>
      <c r="AL13" s="32">
        <f>SUM('[1]Görgey'!$E$40)+'[1]Görgey'!$E$41</f>
        <v>8311959</v>
      </c>
      <c r="AM13" s="32">
        <f t="shared" si="12"/>
        <v>132065860</v>
      </c>
      <c r="AO13" s="32">
        <f t="shared" si="3"/>
        <v>0</v>
      </c>
      <c r="AP13" s="32">
        <f t="shared" si="4"/>
        <v>0</v>
      </c>
      <c r="AQ13" s="32">
        <f t="shared" si="5"/>
        <v>0</v>
      </c>
      <c r="AR13" s="32">
        <f t="shared" si="6"/>
        <v>0</v>
      </c>
      <c r="AS13" s="32">
        <f t="shared" si="13"/>
        <v>0</v>
      </c>
      <c r="AT13" s="32">
        <f t="shared" si="14"/>
        <v>0</v>
      </c>
      <c r="AU13" s="32">
        <f t="shared" si="15"/>
        <v>168319579</v>
      </c>
      <c r="AV13" s="32">
        <f t="shared" si="16"/>
        <v>-168319579</v>
      </c>
      <c r="AW13" s="32"/>
      <c r="AX13" s="32">
        <f t="shared" si="7"/>
        <v>151233345</v>
      </c>
      <c r="AY13" s="37"/>
    </row>
    <row r="14" spans="1:51" ht="15.75">
      <c r="A14" s="4" t="s">
        <v>8</v>
      </c>
      <c r="B14" s="4"/>
      <c r="C14" s="5" t="s">
        <v>9</v>
      </c>
      <c r="D14" s="6">
        <v>156311920</v>
      </c>
      <c r="E14" s="6">
        <v>0</v>
      </c>
      <c r="F14" s="6">
        <v>6279717</v>
      </c>
      <c r="G14" s="6">
        <v>0</v>
      </c>
      <c r="H14" s="6">
        <v>6279717</v>
      </c>
      <c r="I14" s="6">
        <v>150032203</v>
      </c>
      <c r="J14" s="6">
        <v>158161394</v>
      </c>
      <c r="K14" s="6">
        <v>0</v>
      </c>
      <c r="L14" s="6">
        <v>9945403</v>
      </c>
      <c r="M14" s="6">
        <v>0</v>
      </c>
      <c r="N14" s="6">
        <v>0</v>
      </c>
      <c r="O14" s="6">
        <f t="shared" si="8"/>
        <v>9945403</v>
      </c>
      <c r="P14" s="6">
        <v>4464648</v>
      </c>
      <c r="Q14" s="6">
        <f t="shared" si="9"/>
        <v>143751343</v>
      </c>
      <c r="R14" s="6">
        <f t="shared" si="10"/>
        <v>148215991</v>
      </c>
      <c r="S14" s="61"/>
      <c r="T14" s="61"/>
      <c r="U14" s="61"/>
      <c r="V14" s="61"/>
      <c r="W14" s="61"/>
      <c r="X14" s="61"/>
      <c r="Y14" s="61"/>
      <c r="Z14" s="61"/>
      <c r="AA14" s="61"/>
      <c r="AD14" s="36">
        <v>26017179</v>
      </c>
      <c r="AE14" s="36">
        <v>126902682</v>
      </c>
      <c r="AF14" s="32">
        <f t="shared" si="0"/>
        <v>0</v>
      </c>
      <c r="AG14" s="32">
        <f t="shared" si="11"/>
        <v>152919861</v>
      </c>
      <c r="AI14" s="32">
        <f t="shared" si="1"/>
        <v>143751343</v>
      </c>
      <c r="AJ14" s="32">
        <f t="shared" si="2"/>
        <v>0</v>
      </c>
      <c r="AK14" s="32">
        <f>SUM('[1]Lehel'!$E$27)+'[1]Lehel'!$E$28</f>
        <v>11317794</v>
      </c>
      <c r="AL14" s="32">
        <f>SUM('[1]Lehel'!$E$40)+'[1]Lehel'!$E$41</f>
        <v>8573505</v>
      </c>
      <c r="AM14" s="32">
        <f t="shared" si="12"/>
        <v>123860044</v>
      </c>
      <c r="AO14" s="32">
        <f t="shared" si="3"/>
        <v>0</v>
      </c>
      <c r="AP14" s="32">
        <f t="shared" si="4"/>
        <v>0</v>
      </c>
      <c r="AQ14" s="32">
        <f t="shared" si="5"/>
        <v>0</v>
      </c>
      <c r="AR14" s="32">
        <f t="shared" si="6"/>
        <v>0</v>
      </c>
      <c r="AS14" s="32">
        <f t="shared" si="13"/>
        <v>0</v>
      </c>
      <c r="AT14" s="32">
        <f t="shared" si="14"/>
        <v>0</v>
      </c>
      <c r="AU14" s="32">
        <f t="shared" si="15"/>
        <v>152919861</v>
      </c>
      <c r="AV14" s="32">
        <f t="shared" si="16"/>
        <v>-152919861</v>
      </c>
      <c r="AW14" s="32"/>
      <c r="AX14" s="32">
        <f t="shared" si="7"/>
        <v>143751343</v>
      </c>
      <c r="AY14" s="37"/>
    </row>
    <row r="15" spans="1:51" ht="15.75">
      <c r="A15" s="4" t="s">
        <v>10</v>
      </c>
      <c r="B15" s="4"/>
      <c r="C15" s="5" t="s">
        <v>11</v>
      </c>
      <c r="D15" s="6">
        <v>153747734</v>
      </c>
      <c r="E15" s="6">
        <v>0</v>
      </c>
      <c r="F15" s="6">
        <v>4072527</v>
      </c>
      <c r="G15" s="6">
        <v>0</v>
      </c>
      <c r="H15" s="6">
        <v>4072527</v>
      </c>
      <c r="I15" s="6">
        <v>149675207</v>
      </c>
      <c r="J15" s="6">
        <v>158477509</v>
      </c>
      <c r="K15" s="6">
        <v>0</v>
      </c>
      <c r="L15" s="6">
        <v>7456953</v>
      </c>
      <c r="M15" s="6">
        <v>0</v>
      </c>
      <c r="N15" s="6">
        <v>0</v>
      </c>
      <c r="O15" s="6">
        <f t="shared" si="8"/>
        <v>7456953</v>
      </c>
      <c r="P15" s="6">
        <v>7724172</v>
      </c>
      <c r="Q15" s="6">
        <f t="shared" si="9"/>
        <v>143296384</v>
      </c>
      <c r="R15" s="6">
        <f t="shared" si="10"/>
        <v>151020556</v>
      </c>
      <c r="S15" s="61"/>
      <c r="T15" s="61"/>
      <c r="U15" s="61"/>
      <c r="V15" s="61"/>
      <c r="W15" s="61"/>
      <c r="X15" s="61"/>
      <c r="Y15" s="61"/>
      <c r="Z15" s="61"/>
      <c r="AA15" s="61"/>
      <c r="AD15" s="36">
        <v>27584807</v>
      </c>
      <c r="AE15" s="36">
        <v>126292510</v>
      </c>
      <c r="AF15" s="32">
        <f t="shared" si="0"/>
        <v>0</v>
      </c>
      <c r="AG15" s="32">
        <f t="shared" si="11"/>
        <v>153877317</v>
      </c>
      <c r="AI15" s="32">
        <f t="shared" si="1"/>
        <v>143296384</v>
      </c>
      <c r="AJ15" s="32">
        <f t="shared" si="2"/>
        <v>0</v>
      </c>
      <c r="AK15" s="32">
        <f>SUM('[1]Mosolykert'!$E$27)+'[1]Mosolykert'!$E$28</f>
        <v>10793904</v>
      </c>
      <c r="AL15" s="32">
        <f>SUM('[1]Mosolykert'!$E$40)+'[1]Mosolykert'!$E$41</f>
        <v>8286534</v>
      </c>
      <c r="AM15" s="32">
        <f t="shared" si="12"/>
        <v>124215946</v>
      </c>
      <c r="AO15" s="32">
        <f t="shared" si="3"/>
        <v>0</v>
      </c>
      <c r="AP15" s="32">
        <f t="shared" si="4"/>
        <v>0</v>
      </c>
      <c r="AQ15" s="32">
        <f t="shared" si="5"/>
        <v>0</v>
      </c>
      <c r="AR15" s="32">
        <f t="shared" si="6"/>
        <v>0</v>
      </c>
      <c r="AS15" s="32">
        <f t="shared" si="13"/>
        <v>0</v>
      </c>
      <c r="AT15" s="32">
        <f t="shared" si="14"/>
        <v>0</v>
      </c>
      <c r="AU15" s="32">
        <f t="shared" si="15"/>
        <v>153877317</v>
      </c>
      <c r="AV15" s="32">
        <f t="shared" si="16"/>
        <v>-153877317</v>
      </c>
      <c r="AW15" s="32"/>
      <c r="AX15" s="32">
        <f t="shared" si="7"/>
        <v>143296384</v>
      </c>
      <c r="AY15" s="37"/>
    </row>
    <row r="16" spans="1:51" ht="15.75">
      <c r="A16" s="4" t="s">
        <v>12</v>
      </c>
      <c r="B16" s="4"/>
      <c r="C16" s="5" t="s">
        <v>13</v>
      </c>
      <c r="D16" s="6">
        <v>230786726</v>
      </c>
      <c r="E16" s="6">
        <v>0</v>
      </c>
      <c r="F16" s="6">
        <v>10405052</v>
      </c>
      <c r="G16" s="6">
        <v>0</v>
      </c>
      <c r="H16" s="6">
        <v>10405052</v>
      </c>
      <c r="I16" s="6">
        <v>220381674</v>
      </c>
      <c r="J16" s="6">
        <v>240597710</v>
      </c>
      <c r="K16" s="6">
        <v>0</v>
      </c>
      <c r="L16" s="6">
        <v>14047827</v>
      </c>
      <c r="M16" s="6">
        <v>0</v>
      </c>
      <c r="N16" s="6">
        <v>959784</v>
      </c>
      <c r="O16" s="6">
        <f t="shared" si="8"/>
        <v>15007611</v>
      </c>
      <c r="P16" s="6">
        <v>14113526</v>
      </c>
      <c r="Q16" s="6">
        <f t="shared" si="9"/>
        <v>211476573</v>
      </c>
      <c r="R16" s="6">
        <f t="shared" si="10"/>
        <v>225590099</v>
      </c>
      <c r="S16" s="61"/>
      <c r="T16" s="61"/>
      <c r="U16" s="61"/>
      <c r="V16" s="61"/>
      <c r="W16" s="61"/>
      <c r="X16" s="61"/>
      <c r="Y16" s="61"/>
      <c r="Z16" s="61"/>
      <c r="AA16" s="61"/>
      <c r="AD16" s="36">
        <v>39409502</v>
      </c>
      <c r="AE16" s="36">
        <v>194374622</v>
      </c>
      <c r="AF16" s="32">
        <f t="shared" si="0"/>
        <v>0</v>
      </c>
      <c r="AG16" s="32">
        <f t="shared" si="11"/>
        <v>233784124</v>
      </c>
      <c r="AI16" s="32">
        <f t="shared" si="1"/>
        <v>211476573</v>
      </c>
      <c r="AJ16" s="32">
        <f t="shared" si="2"/>
        <v>0</v>
      </c>
      <c r="AK16" s="32">
        <f>SUM('[1]Sinay'!$E$27)+'[1]Sinay'!$E$28</f>
        <v>17008863</v>
      </c>
      <c r="AL16" s="32">
        <f>SUM('[1]Sinay'!$E$40)+'[1]Sinay'!$E$41</f>
        <v>12219681</v>
      </c>
      <c r="AM16" s="32">
        <f t="shared" si="12"/>
        <v>182248029</v>
      </c>
      <c r="AO16" s="32">
        <f t="shared" si="3"/>
        <v>0</v>
      </c>
      <c r="AP16" s="32">
        <f t="shared" si="4"/>
        <v>0</v>
      </c>
      <c r="AQ16" s="32">
        <f t="shared" si="5"/>
        <v>0</v>
      </c>
      <c r="AR16" s="32">
        <f t="shared" si="6"/>
        <v>0</v>
      </c>
      <c r="AS16" s="32">
        <f t="shared" si="13"/>
        <v>0</v>
      </c>
      <c r="AT16" s="32">
        <f t="shared" si="14"/>
        <v>0</v>
      </c>
      <c r="AU16" s="32">
        <f t="shared" si="15"/>
        <v>233784124</v>
      </c>
      <c r="AV16" s="32">
        <f t="shared" si="16"/>
        <v>-233784124</v>
      </c>
      <c r="AW16" s="32"/>
      <c r="AX16" s="32">
        <f t="shared" si="7"/>
        <v>211476573</v>
      </c>
      <c r="AY16" s="37"/>
    </row>
    <row r="17" spans="1:51" ht="15.75">
      <c r="A17" s="4" t="s">
        <v>14</v>
      </c>
      <c r="B17" s="4"/>
      <c r="C17" s="5" t="s">
        <v>15</v>
      </c>
      <c r="D17" s="6">
        <v>155347744</v>
      </c>
      <c r="E17" s="6">
        <v>0</v>
      </c>
      <c r="F17" s="6">
        <v>4072539</v>
      </c>
      <c r="G17" s="6">
        <v>0</v>
      </c>
      <c r="H17" s="6">
        <v>4072539</v>
      </c>
      <c r="I17" s="6">
        <v>151275205</v>
      </c>
      <c r="J17" s="6">
        <v>156389197</v>
      </c>
      <c r="K17" s="6">
        <v>0</v>
      </c>
      <c r="L17" s="6">
        <v>5620973</v>
      </c>
      <c r="M17" s="6">
        <v>0</v>
      </c>
      <c r="N17" s="6">
        <v>0</v>
      </c>
      <c r="O17" s="6">
        <f>K17+L17+M17+N17</f>
        <v>5620973</v>
      </c>
      <c r="P17" s="6">
        <v>4574826</v>
      </c>
      <c r="Q17" s="6">
        <f t="shared" si="9"/>
        <v>146193398</v>
      </c>
      <c r="R17" s="6">
        <f t="shared" si="10"/>
        <v>150768224</v>
      </c>
      <c r="S17" s="61"/>
      <c r="T17" s="61"/>
      <c r="U17" s="61"/>
      <c r="V17" s="61"/>
      <c r="W17" s="61"/>
      <c r="X17" s="61"/>
      <c r="Y17" s="61"/>
      <c r="Z17" s="61"/>
      <c r="AA17" s="61"/>
      <c r="AD17" s="36">
        <v>33364788</v>
      </c>
      <c r="AE17" s="36">
        <v>118793118</v>
      </c>
      <c r="AF17" s="32">
        <f t="shared" si="0"/>
        <v>0</v>
      </c>
      <c r="AG17" s="32">
        <f t="shared" si="11"/>
        <v>152157906</v>
      </c>
      <c r="AI17" s="32">
        <f t="shared" si="1"/>
        <v>146193398</v>
      </c>
      <c r="AJ17" s="32">
        <f t="shared" si="2"/>
        <v>0</v>
      </c>
      <c r="AK17" s="32">
        <f>SUM('[1]Ispotály'!$E$27)+'[1]Ispotály'!$E$28</f>
        <v>10342662</v>
      </c>
      <c r="AL17" s="32">
        <f>SUM('[1]Ispotály'!$E$40)+'[1]Ispotály'!$E$41</f>
        <v>8673825</v>
      </c>
      <c r="AM17" s="32">
        <f t="shared" si="12"/>
        <v>127176911</v>
      </c>
      <c r="AO17" s="32">
        <f t="shared" si="3"/>
        <v>0</v>
      </c>
      <c r="AP17" s="32">
        <f t="shared" si="4"/>
        <v>0</v>
      </c>
      <c r="AQ17" s="32">
        <f t="shared" si="5"/>
        <v>0</v>
      </c>
      <c r="AR17" s="32">
        <f t="shared" si="6"/>
        <v>0</v>
      </c>
      <c r="AS17" s="32">
        <f t="shared" si="13"/>
        <v>0</v>
      </c>
      <c r="AT17" s="32">
        <f t="shared" si="14"/>
        <v>0</v>
      </c>
      <c r="AU17" s="32">
        <f t="shared" si="15"/>
        <v>152157906</v>
      </c>
      <c r="AV17" s="32">
        <f t="shared" si="16"/>
        <v>-152157906</v>
      </c>
      <c r="AW17" s="32"/>
      <c r="AX17" s="32">
        <f t="shared" si="7"/>
        <v>146193398</v>
      </c>
      <c r="AY17" s="37"/>
    </row>
    <row r="18" spans="1:51" ht="15.75">
      <c r="A18" s="4" t="s">
        <v>16</v>
      </c>
      <c r="B18" s="4"/>
      <c r="C18" s="5" t="s">
        <v>17</v>
      </c>
      <c r="D18" s="6">
        <v>229722208</v>
      </c>
      <c r="E18" s="6">
        <v>0</v>
      </c>
      <c r="F18" s="6">
        <v>8705677</v>
      </c>
      <c r="G18" s="6">
        <v>0</v>
      </c>
      <c r="H18" s="6">
        <v>8705677</v>
      </c>
      <c r="I18" s="6">
        <v>221016531</v>
      </c>
      <c r="J18" s="6">
        <v>231837175</v>
      </c>
      <c r="K18" s="6"/>
      <c r="L18" s="6">
        <v>11822700</v>
      </c>
      <c r="M18" s="6"/>
      <c r="N18" s="6"/>
      <c r="O18" s="6">
        <f t="shared" si="8"/>
        <v>11822700</v>
      </c>
      <c r="P18" s="6">
        <v>7478642</v>
      </c>
      <c r="Q18" s="6">
        <f t="shared" si="9"/>
        <v>212535833</v>
      </c>
      <c r="R18" s="6">
        <f t="shared" si="10"/>
        <v>220014475</v>
      </c>
      <c r="S18" s="61"/>
      <c r="T18" s="61"/>
      <c r="U18" s="61"/>
      <c r="V18" s="61"/>
      <c r="W18" s="61"/>
      <c r="X18" s="61"/>
      <c r="Y18" s="61"/>
      <c r="Z18" s="61"/>
      <c r="AA18" s="61"/>
      <c r="AD18" s="36">
        <v>41031080</v>
      </c>
      <c r="AE18" s="36">
        <v>185838322</v>
      </c>
      <c r="AF18" s="32">
        <f t="shared" si="0"/>
        <v>0</v>
      </c>
      <c r="AG18" s="32">
        <f t="shared" si="11"/>
        <v>226869402</v>
      </c>
      <c r="AI18" s="32">
        <f t="shared" si="1"/>
        <v>212535833</v>
      </c>
      <c r="AJ18" s="32">
        <f t="shared" si="2"/>
        <v>0</v>
      </c>
      <c r="AK18" s="32">
        <f>SUM('[1]Áchim'!$E$27)+'[1]Áchim'!$E$28</f>
        <v>15633088</v>
      </c>
      <c r="AL18" s="32">
        <f>SUM('[1]Áchim'!$E$40)+'[1]Áchim'!$E$41</f>
        <v>13082317</v>
      </c>
      <c r="AM18" s="32">
        <f t="shared" si="12"/>
        <v>183820428</v>
      </c>
      <c r="AO18" s="32">
        <f t="shared" si="3"/>
        <v>0</v>
      </c>
      <c r="AP18" s="32">
        <f t="shared" si="4"/>
        <v>0</v>
      </c>
      <c r="AQ18" s="32">
        <f t="shared" si="5"/>
        <v>0</v>
      </c>
      <c r="AR18" s="32">
        <f t="shared" si="6"/>
        <v>0</v>
      </c>
      <c r="AS18" s="32">
        <f t="shared" si="13"/>
        <v>0</v>
      </c>
      <c r="AT18" s="32">
        <f t="shared" si="14"/>
        <v>0</v>
      </c>
      <c r="AU18" s="32">
        <f t="shared" si="15"/>
        <v>226869402</v>
      </c>
      <c r="AV18" s="32">
        <f t="shared" si="16"/>
        <v>-226869402</v>
      </c>
      <c r="AW18" s="32"/>
      <c r="AX18" s="32">
        <f t="shared" si="7"/>
        <v>212535833</v>
      </c>
      <c r="AY18" s="37"/>
    </row>
    <row r="19" spans="1:51" ht="15.75">
      <c r="A19" s="4" t="s">
        <v>18</v>
      </c>
      <c r="B19" s="4"/>
      <c r="C19" s="5" t="s">
        <v>19</v>
      </c>
      <c r="D19" s="6">
        <v>123460876</v>
      </c>
      <c r="E19" s="6">
        <v>0</v>
      </c>
      <c r="F19" s="6">
        <v>5945947</v>
      </c>
      <c r="G19" s="6">
        <v>0</v>
      </c>
      <c r="H19" s="6">
        <v>5945947</v>
      </c>
      <c r="I19" s="6">
        <v>117514929</v>
      </c>
      <c r="J19" s="6">
        <v>128320276</v>
      </c>
      <c r="K19" s="6">
        <v>0</v>
      </c>
      <c r="L19" s="6">
        <v>7897746</v>
      </c>
      <c r="M19" s="6">
        <v>0</v>
      </c>
      <c r="N19" s="6">
        <v>0</v>
      </c>
      <c r="O19" s="6">
        <f t="shared" si="8"/>
        <v>7897746</v>
      </c>
      <c r="P19" s="6">
        <v>7640343</v>
      </c>
      <c r="Q19" s="6">
        <f t="shared" si="9"/>
        <v>112782187</v>
      </c>
      <c r="R19" s="6">
        <f t="shared" si="10"/>
        <v>120422530</v>
      </c>
      <c r="S19" s="61"/>
      <c r="T19" s="61"/>
      <c r="U19" s="61"/>
      <c r="V19" s="61"/>
      <c r="W19" s="61"/>
      <c r="X19" s="61"/>
      <c r="Y19" s="61"/>
      <c r="Z19" s="61"/>
      <c r="AA19" s="61"/>
      <c r="AD19" s="36">
        <v>23708539</v>
      </c>
      <c r="AE19" s="36">
        <v>101199739</v>
      </c>
      <c r="AF19" s="32">
        <f t="shared" si="0"/>
        <v>0</v>
      </c>
      <c r="AG19" s="32">
        <f t="shared" si="11"/>
        <v>124908278</v>
      </c>
      <c r="AI19" s="32">
        <f t="shared" si="1"/>
        <v>112782187</v>
      </c>
      <c r="AJ19" s="32">
        <f t="shared" si="2"/>
        <v>0</v>
      </c>
      <c r="AK19" s="32">
        <f>SUM('[1]Levendula'!$E$27+'[1]Levendula'!$E$28)</f>
        <v>7753187</v>
      </c>
      <c r="AL19" s="32">
        <f>SUM('[1]Levendula'!$E$40+'[1]Levendula'!$E$41)</f>
        <v>5696049</v>
      </c>
      <c r="AM19" s="32">
        <f t="shared" si="12"/>
        <v>99332951</v>
      </c>
      <c r="AO19" s="32">
        <f t="shared" si="3"/>
        <v>0</v>
      </c>
      <c r="AP19" s="32">
        <f t="shared" si="4"/>
        <v>0</v>
      </c>
      <c r="AQ19" s="32">
        <f t="shared" si="5"/>
        <v>0</v>
      </c>
      <c r="AR19" s="32">
        <f t="shared" si="6"/>
        <v>0</v>
      </c>
      <c r="AS19" s="32">
        <f t="shared" si="13"/>
        <v>0</v>
      </c>
      <c r="AT19" s="32">
        <f t="shared" si="14"/>
        <v>0</v>
      </c>
      <c r="AU19" s="32">
        <f t="shared" si="15"/>
        <v>124908278</v>
      </c>
      <c r="AV19" s="32">
        <f t="shared" si="16"/>
        <v>-124908278</v>
      </c>
      <c r="AW19" s="32"/>
      <c r="AX19" s="32">
        <f t="shared" si="7"/>
        <v>112782187</v>
      </c>
      <c r="AY19" s="37"/>
    </row>
    <row r="20" spans="1:51" ht="15.75">
      <c r="A20" s="4" t="s">
        <v>20</v>
      </c>
      <c r="B20" s="4"/>
      <c r="C20" s="5" t="s">
        <v>21</v>
      </c>
      <c r="D20" s="6">
        <v>161476451</v>
      </c>
      <c r="E20" s="6">
        <v>0</v>
      </c>
      <c r="F20" s="6">
        <v>6806608</v>
      </c>
      <c r="G20" s="6">
        <v>0</v>
      </c>
      <c r="H20" s="6">
        <v>6806608</v>
      </c>
      <c r="I20" s="6">
        <v>154669843</v>
      </c>
      <c r="J20" s="6">
        <v>167475035</v>
      </c>
      <c r="K20" s="6">
        <v>0</v>
      </c>
      <c r="L20" s="6">
        <v>9430928</v>
      </c>
      <c r="M20" s="6">
        <v>0</v>
      </c>
      <c r="N20" s="6">
        <v>322004</v>
      </c>
      <c r="O20" s="6">
        <f t="shared" si="8"/>
        <v>9752932</v>
      </c>
      <c r="P20" s="6">
        <v>9100326</v>
      </c>
      <c r="Q20" s="6">
        <f t="shared" si="9"/>
        <v>148621777</v>
      </c>
      <c r="R20" s="6">
        <f t="shared" si="10"/>
        <v>157722103</v>
      </c>
      <c r="S20" s="61"/>
      <c r="T20" s="61"/>
      <c r="U20" s="61"/>
      <c r="V20" s="61"/>
      <c r="W20" s="61"/>
      <c r="X20" s="61"/>
      <c r="Y20" s="61"/>
      <c r="Z20" s="61"/>
      <c r="AA20" s="61"/>
      <c r="AD20" s="36">
        <v>29487396</v>
      </c>
      <c r="AE20" s="36">
        <v>133805667</v>
      </c>
      <c r="AF20" s="32">
        <f t="shared" si="0"/>
        <v>0</v>
      </c>
      <c r="AG20" s="32">
        <f t="shared" si="11"/>
        <v>163293063</v>
      </c>
      <c r="AI20" s="32">
        <f t="shared" si="1"/>
        <v>148621777</v>
      </c>
      <c r="AJ20" s="32">
        <f t="shared" si="2"/>
        <v>0</v>
      </c>
      <c r="AK20" s="32">
        <f>SUM('[1]Közép'!$E$27+'[1]Közép'!$E$28)</f>
        <v>10536347</v>
      </c>
      <c r="AL20" s="32">
        <f>SUM('[1]Közép'!$E$40+'[1]Közép'!$E$41)</f>
        <v>9386404</v>
      </c>
      <c r="AM20" s="32">
        <f t="shared" si="12"/>
        <v>128699026</v>
      </c>
      <c r="AO20" s="32">
        <f t="shared" si="3"/>
        <v>0</v>
      </c>
      <c r="AP20" s="32">
        <f t="shared" si="4"/>
        <v>0</v>
      </c>
      <c r="AQ20" s="32">
        <f t="shared" si="5"/>
        <v>0</v>
      </c>
      <c r="AR20" s="32">
        <f t="shared" si="6"/>
        <v>0</v>
      </c>
      <c r="AS20" s="32">
        <f t="shared" si="13"/>
        <v>0</v>
      </c>
      <c r="AT20" s="32">
        <f t="shared" si="14"/>
        <v>0</v>
      </c>
      <c r="AU20" s="32">
        <f t="shared" si="15"/>
        <v>163293063</v>
      </c>
      <c r="AV20" s="32">
        <f t="shared" si="16"/>
        <v>-163293063</v>
      </c>
      <c r="AW20" s="32"/>
      <c r="AX20" s="32">
        <f t="shared" si="7"/>
        <v>148621777</v>
      </c>
      <c r="AY20" s="37"/>
    </row>
    <row r="21" spans="1:51" ht="15.75">
      <c r="A21" s="4" t="s">
        <v>22</v>
      </c>
      <c r="B21" s="4"/>
      <c r="C21" s="5" t="s">
        <v>23</v>
      </c>
      <c r="D21" s="6">
        <v>156113191</v>
      </c>
      <c r="E21" s="6">
        <v>0</v>
      </c>
      <c r="F21" s="6">
        <v>2920404</v>
      </c>
      <c r="G21" s="6">
        <v>0</v>
      </c>
      <c r="H21" s="6">
        <v>2920404</v>
      </c>
      <c r="I21" s="6">
        <v>153192787</v>
      </c>
      <c r="J21" s="6">
        <v>156796606</v>
      </c>
      <c r="K21" s="6">
        <v>0</v>
      </c>
      <c r="L21" s="6">
        <v>5211678</v>
      </c>
      <c r="M21" s="6">
        <v>0</v>
      </c>
      <c r="N21" s="6">
        <v>0</v>
      </c>
      <c r="O21" s="6">
        <f t="shared" si="8"/>
        <v>5211678</v>
      </c>
      <c r="P21" s="6">
        <v>4706491</v>
      </c>
      <c r="Q21" s="6">
        <f t="shared" si="9"/>
        <v>146878437</v>
      </c>
      <c r="R21" s="6">
        <f t="shared" si="10"/>
        <v>151584928</v>
      </c>
      <c r="S21" s="61"/>
      <c r="T21" s="61"/>
      <c r="U21" s="61"/>
      <c r="V21" s="61"/>
      <c r="W21" s="61"/>
      <c r="X21" s="61"/>
      <c r="Y21" s="61"/>
      <c r="Z21" s="61"/>
      <c r="AA21" s="61"/>
      <c r="AD21" s="36">
        <v>26862548</v>
      </c>
      <c r="AE21" s="36">
        <v>126385716</v>
      </c>
      <c r="AF21" s="32">
        <f t="shared" si="0"/>
        <v>0</v>
      </c>
      <c r="AG21" s="32">
        <f t="shared" si="11"/>
        <v>153248264</v>
      </c>
      <c r="AI21" s="32">
        <f t="shared" si="1"/>
        <v>146878437</v>
      </c>
      <c r="AJ21" s="32">
        <f t="shared" si="2"/>
        <v>0</v>
      </c>
      <c r="AK21" s="32">
        <f>SUM('[1]Szivárvány'!$E$27+'[1]Szivárvány'!$E$28)</f>
        <v>11427750</v>
      </c>
      <c r="AL21" s="32">
        <f>SUM('[1]Szivárvány'!$E$40+'[1]Szivárvány'!$E$41)</f>
        <v>8562838</v>
      </c>
      <c r="AM21" s="32">
        <f t="shared" si="12"/>
        <v>126887849</v>
      </c>
      <c r="AO21" s="32">
        <f t="shared" si="3"/>
        <v>0</v>
      </c>
      <c r="AP21" s="32">
        <f t="shared" si="4"/>
        <v>0</v>
      </c>
      <c r="AQ21" s="32">
        <f t="shared" si="5"/>
        <v>0</v>
      </c>
      <c r="AR21" s="32">
        <f t="shared" si="6"/>
        <v>0</v>
      </c>
      <c r="AS21" s="32">
        <f t="shared" si="13"/>
        <v>0</v>
      </c>
      <c r="AT21" s="32">
        <f t="shared" si="14"/>
        <v>0</v>
      </c>
      <c r="AU21" s="32">
        <f t="shared" si="15"/>
        <v>153248264</v>
      </c>
      <c r="AV21" s="32">
        <f t="shared" si="16"/>
        <v>-153248264</v>
      </c>
      <c r="AW21" s="32"/>
      <c r="AX21" s="32">
        <f t="shared" si="7"/>
        <v>146878437</v>
      </c>
      <c r="AY21" s="37"/>
    </row>
    <row r="22" spans="1:51" ht="15.75">
      <c r="A22" s="4" t="s">
        <v>24</v>
      </c>
      <c r="B22" s="4"/>
      <c r="C22" s="5" t="s">
        <v>25</v>
      </c>
      <c r="D22" s="6">
        <v>173267389</v>
      </c>
      <c r="E22" s="6">
        <v>0</v>
      </c>
      <c r="F22" s="6">
        <v>11078297</v>
      </c>
      <c r="G22" s="6">
        <v>0</v>
      </c>
      <c r="H22" s="6">
        <v>11078297</v>
      </c>
      <c r="I22" s="6">
        <v>162189092</v>
      </c>
      <c r="J22" s="6">
        <v>179140226</v>
      </c>
      <c r="K22" s="6">
        <v>0</v>
      </c>
      <c r="L22" s="6">
        <v>13710092</v>
      </c>
      <c r="M22" s="6">
        <v>0</v>
      </c>
      <c r="N22" s="6">
        <v>550648</v>
      </c>
      <c r="O22" s="6">
        <f t="shared" si="8"/>
        <v>14260740</v>
      </c>
      <c r="P22" s="6">
        <v>10021935</v>
      </c>
      <c r="Q22" s="6">
        <f t="shared" si="9"/>
        <v>154857551</v>
      </c>
      <c r="R22" s="6">
        <f t="shared" si="10"/>
        <v>164879486</v>
      </c>
      <c r="S22" s="61"/>
      <c r="T22" s="61"/>
      <c r="U22" s="61"/>
      <c r="V22" s="61"/>
      <c r="W22" s="61"/>
      <c r="X22" s="61"/>
      <c r="Y22" s="61"/>
      <c r="Z22" s="61"/>
      <c r="AA22" s="61"/>
      <c r="AD22" s="36">
        <v>32103835</v>
      </c>
      <c r="AE22" s="36">
        <v>143045892</v>
      </c>
      <c r="AF22" s="32">
        <f t="shared" si="0"/>
        <v>0</v>
      </c>
      <c r="AG22" s="32">
        <f t="shared" si="11"/>
        <v>175149727</v>
      </c>
      <c r="AI22" s="32">
        <f t="shared" si="1"/>
        <v>154857551</v>
      </c>
      <c r="AJ22" s="32">
        <f t="shared" si="2"/>
        <v>0</v>
      </c>
      <c r="AK22" s="32">
        <f>+'[1]Százszorszép'!$E$27+'[1]Százszorszép'!$E$28</f>
        <v>11255103</v>
      </c>
      <c r="AL22" s="32">
        <f>SUM('[1]Százszorszép'!$E$40+'[1]Százszorszép'!$E$41)</f>
        <v>8741987</v>
      </c>
      <c r="AM22" s="32">
        <f t="shared" si="12"/>
        <v>134860461</v>
      </c>
      <c r="AO22" s="32">
        <f t="shared" si="3"/>
        <v>0</v>
      </c>
      <c r="AP22" s="32">
        <f t="shared" si="4"/>
        <v>0</v>
      </c>
      <c r="AQ22" s="32">
        <f t="shared" si="5"/>
        <v>0</v>
      </c>
      <c r="AR22" s="32">
        <f t="shared" si="6"/>
        <v>0</v>
      </c>
      <c r="AS22" s="32">
        <f t="shared" si="13"/>
        <v>0</v>
      </c>
      <c r="AT22" s="32">
        <f t="shared" si="14"/>
        <v>0</v>
      </c>
      <c r="AU22" s="32">
        <f t="shared" si="15"/>
        <v>175149727</v>
      </c>
      <c r="AV22" s="32">
        <f t="shared" si="16"/>
        <v>-175149727</v>
      </c>
      <c r="AW22" s="32"/>
      <c r="AX22" s="32">
        <f t="shared" si="7"/>
        <v>154857551</v>
      </c>
      <c r="AY22" s="37"/>
    </row>
    <row r="23" spans="1:51" ht="15.75">
      <c r="A23" s="4" t="s">
        <v>26</v>
      </c>
      <c r="B23" s="4"/>
      <c r="C23" s="5" t="s">
        <v>27</v>
      </c>
      <c r="D23" s="6">
        <v>186300605</v>
      </c>
      <c r="E23" s="6">
        <v>0</v>
      </c>
      <c r="F23" s="6">
        <v>9168746</v>
      </c>
      <c r="G23" s="6">
        <v>0</v>
      </c>
      <c r="H23" s="6">
        <v>9168746</v>
      </c>
      <c r="I23" s="6">
        <v>177131859</v>
      </c>
      <c r="J23" s="6">
        <v>188404463</v>
      </c>
      <c r="K23" s="6">
        <v>0</v>
      </c>
      <c r="L23" s="6">
        <v>11388901</v>
      </c>
      <c r="M23" s="6">
        <v>0</v>
      </c>
      <c r="N23" s="6">
        <v>0</v>
      </c>
      <c r="O23" s="6">
        <f t="shared" si="8"/>
        <v>11388901</v>
      </c>
      <c r="P23" s="6">
        <v>6502951</v>
      </c>
      <c r="Q23" s="6">
        <f t="shared" si="9"/>
        <v>170512611</v>
      </c>
      <c r="R23" s="6">
        <f t="shared" si="10"/>
        <v>177015562</v>
      </c>
      <c r="S23" s="61"/>
      <c r="T23" s="61"/>
      <c r="U23" s="61"/>
      <c r="V23" s="61"/>
      <c r="W23" s="61"/>
      <c r="X23" s="61"/>
      <c r="Y23" s="61"/>
      <c r="Z23" s="61"/>
      <c r="AA23" s="61"/>
      <c r="AD23" s="36">
        <v>34105066</v>
      </c>
      <c r="AE23" s="36">
        <v>150468085</v>
      </c>
      <c r="AF23" s="32">
        <f t="shared" si="0"/>
        <v>0</v>
      </c>
      <c r="AG23" s="32">
        <f t="shared" si="11"/>
        <v>184573151</v>
      </c>
      <c r="AI23" s="32">
        <f t="shared" si="1"/>
        <v>170512611</v>
      </c>
      <c r="AJ23" s="32">
        <f t="shared" si="2"/>
        <v>0</v>
      </c>
      <c r="AK23" s="32">
        <f>SUM('[1]Bányai-Angyalkert'!$E$27+'[1]Bányai-Angyalkert'!$E$28)</f>
        <v>13195574</v>
      </c>
      <c r="AL23" s="32">
        <f>SUM('[1]Bányai-Angyalkert'!$E$40+'[1]Bányai-Angyalkert'!$E$41)</f>
        <v>8761393</v>
      </c>
      <c r="AM23" s="32">
        <f t="shared" si="12"/>
        <v>148555644</v>
      </c>
      <c r="AO23" s="32">
        <f t="shared" si="3"/>
        <v>0</v>
      </c>
      <c r="AP23" s="32">
        <f t="shared" si="4"/>
        <v>0</v>
      </c>
      <c r="AQ23" s="32">
        <f t="shared" si="5"/>
        <v>0</v>
      </c>
      <c r="AR23" s="32">
        <f t="shared" si="6"/>
        <v>0</v>
      </c>
      <c r="AS23" s="32">
        <f t="shared" si="13"/>
        <v>0</v>
      </c>
      <c r="AT23" s="32">
        <f t="shared" si="14"/>
        <v>0</v>
      </c>
      <c r="AU23" s="32">
        <f t="shared" si="15"/>
        <v>184573151</v>
      </c>
      <c r="AV23" s="32">
        <f t="shared" si="16"/>
        <v>-184573151</v>
      </c>
      <c r="AW23" s="32"/>
      <c r="AX23" s="32">
        <f t="shared" si="7"/>
        <v>170512611</v>
      </c>
      <c r="AY23" s="37"/>
    </row>
    <row r="24" spans="1:51" ht="15.75">
      <c r="A24" s="4" t="s">
        <v>28</v>
      </c>
      <c r="B24" s="4"/>
      <c r="C24" s="5" t="s">
        <v>29</v>
      </c>
      <c r="D24" s="6">
        <v>103550360</v>
      </c>
      <c r="E24" s="6">
        <v>0</v>
      </c>
      <c r="F24" s="6">
        <v>2359986</v>
      </c>
      <c r="G24" s="6">
        <v>0</v>
      </c>
      <c r="H24" s="6">
        <v>2359986</v>
      </c>
      <c r="I24" s="6">
        <v>101190374</v>
      </c>
      <c r="J24" s="6">
        <v>112781946</v>
      </c>
      <c r="K24" s="6">
        <v>0</v>
      </c>
      <c r="L24" s="6">
        <v>4378903</v>
      </c>
      <c r="M24" s="6">
        <v>0</v>
      </c>
      <c r="N24" s="6">
        <v>0</v>
      </c>
      <c r="O24" s="6">
        <f t="shared" si="8"/>
        <v>4378903</v>
      </c>
      <c r="P24" s="6">
        <v>9532633</v>
      </c>
      <c r="Q24" s="6">
        <f t="shared" si="9"/>
        <v>98870410</v>
      </c>
      <c r="R24" s="6">
        <f t="shared" si="10"/>
        <v>108403043</v>
      </c>
      <c r="S24" s="61"/>
      <c r="T24" s="61"/>
      <c r="U24" s="61"/>
      <c r="V24" s="61"/>
      <c r="W24" s="61"/>
      <c r="X24" s="61"/>
      <c r="Y24" s="61"/>
      <c r="Z24" s="61"/>
      <c r="AA24" s="61"/>
      <c r="AD24" s="36">
        <v>16791820</v>
      </c>
      <c r="AE24" s="36">
        <v>91003206</v>
      </c>
      <c r="AF24" s="32">
        <f t="shared" si="0"/>
        <v>0</v>
      </c>
      <c r="AG24" s="32">
        <f t="shared" si="11"/>
        <v>107795026</v>
      </c>
      <c r="AI24" s="32">
        <f t="shared" si="1"/>
        <v>98870410</v>
      </c>
      <c r="AJ24" s="32">
        <f t="shared" si="2"/>
        <v>0</v>
      </c>
      <c r="AK24" s="32">
        <f>SUM('[1]Karácsony'!$E$27+'[1]Karácsony'!$E$28)</f>
        <v>6485971</v>
      </c>
      <c r="AL24" s="32">
        <f>SUM('[1]Karácsony'!$E$40+'[1]Karácsony'!$E$41)</f>
        <v>4951755</v>
      </c>
      <c r="AM24" s="32">
        <f t="shared" si="12"/>
        <v>87432684</v>
      </c>
      <c r="AO24" s="32">
        <f t="shared" si="3"/>
        <v>0</v>
      </c>
      <c r="AP24" s="32">
        <f t="shared" si="4"/>
        <v>0</v>
      </c>
      <c r="AQ24" s="32">
        <f t="shared" si="5"/>
        <v>0</v>
      </c>
      <c r="AR24" s="32">
        <f t="shared" si="6"/>
        <v>0</v>
      </c>
      <c r="AS24" s="32">
        <f t="shared" si="13"/>
        <v>0</v>
      </c>
      <c r="AT24" s="32">
        <f t="shared" si="14"/>
        <v>0</v>
      </c>
      <c r="AU24" s="32">
        <f t="shared" si="15"/>
        <v>107795026</v>
      </c>
      <c r="AV24" s="32">
        <f t="shared" si="16"/>
        <v>-107795026</v>
      </c>
      <c r="AW24" s="32"/>
      <c r="AX24" s="32">
        <f t="shared" si="7"/>
        <v>98870410</v>
      </c>
      <c r="AY24" s="37"/>
    </row>
    <row r="25" spans="1:51" ht="15.75">
      <c r="A25" s="4" t="s">
        <v>30</v>
      </c>
      <c r="B25" s="4"/>
      <c r="C25" s="5" t="s">
        <v>31</v>
      </c>
      <c r="D25" s="6">
        <v>172344752</v>
      </c>
      <c r="E25" s="6">
        <v>0</v>
      </c>
      <c r="F25" s="6">
        <v>7449418</v>
      </c>
      <c r="G25" s="6">
        <v>0</v>
      </c>
      <c r="H25" s="6">
        <v>7449418</v>
      </c>
      <c r="I25" s="6">
        <v>164895334</v>
      </c>
      <c r="J25" s="6">
        <v>179641389</v>
      </c>
      <c r="K25" s="6">
        <v>0</v>
      </c>
      <c r="L25" s="6">
        <v>11429699</v>
      </c>
      <c r="M25" s="6">
        <v>0</v>
      </c>
      <c r="N25" s="6">
        <v>0</v>
      </c>
      <c r="O25" s="6">
        <f t="shared" si="8"/>
        <v>11429699</v>
      </c>
      <c r="P25" s="6">
        <v>8271570</v>
      </c>
      <c r="Q25" s="6">
        <f t="shared" si="9"/>
        <v>159940120</v>
      </c>
      <c r="R25" s="6">
        <f t="shared" si="10"/>
        <v>168211690</v>
      </c>
      <c r="S25" s="61"/>
      <c r="T25" s="61"/>
      <c r="U25" s="61"/>
      <c r="V25" s="61"/>
      <c r="W25" s="61"/>
      <c r="X25" s="61"/>
      <c r="Y25" s="61"/>
      <c r="Z25" s="61"/>
      <c r="AA25" s="61"/>
      <c r="AD25" s="36">
        <v>31342603</v>
      </c>
      <c r="AE25" s="36">
        <v>142903141</v>
      </c>
      <c r="AF25" s="32">
        <f t="shared" si="0"/>
        <v>0</v>
      </c>
      <c r="AG25" s="32">
        <f t="shared" si="11"/>
        <v>174245744</v>
      </c>
      <c r="AI25" s="32">
        <f t="shared" si="1"/>
        <v>159940120</v>
      </c>
      <c r="AJ25" s="32">
        <f t="shared" si="2"/>
        <v>0</v>
      </c>
      <c r="AK25" s="32">
        <f>SUM('[1]Mesekert'!$E$27+'[1]Mesekert'!$E$28)</f>
        <v>12339487</v>
      </c>
      <c r="AL25" s="32">
        <f>SUM('[1]Mesekert'!$E$40+'[1]Mesekert'!$E$41)</f>
        <v>8062862</v>
      </c>
      <c r="AM25" s="32">
        <f t="shared" si="12"/>
        <v>139537771</v>
      </c>
      <c r="AO25" s="32">
        <f t="shared" si="3"/>
        <v>0</v>
      </c>
      <c r="AP25" s="32">
        <f t="shared" si="4"/>
        <v>0</v>
      </c>
      <c r="AQ25" s="32">
        <f t="shared" si="5"/>
        <v>0</v>
      </c>
      <c r="AR25" s="32">
        <f t="shared" si="6"/>
        <v>0</v>
      </c>
      <c r="AS25" s="32">
        <f t="shared" si="13"/>
        <v>0</v>
      </c>
      <c r="AT25" s="32">
        <f t="shared" si="14"/>
        <v>0</v>
      </c>
      <c r="AU25" s="32">
        <f t="shared" si="15"/>
        <v>174245744</v>
      </c>
      <c r="AV25" s="32">
        <f t="shared" si="16"/>
        <v>-174245744</v>
      </c>
      <c r="AW25" s="32"/>
      <c r="AX25" s="32">
        <f t="shared" si="7"/>
        <v>159940120</v>
      </c>
      <c r="AY25" s="37"/>
    </row>
    <row r="26" spans="1:51" ht="15.75">
      <c r="A26" s="4" t="s">
        <v>32</v>
      </c>
      <c r="B26" s="4"/>
      <c r="C26" s="5" t="s">
        <v>33</v>
      </c>
      <c r="D26" s="6">
        <v>175957206</v>
      </c>
      <c r="E26" s="6">
        <v>0</v>
      </c>
      <c r="F26" s="6">
        <v>4613562</v>
      </c>
      <c r="G26" s="6">
        <v>0</v>
      </c>
      <c r="H26" s="6">
        <v>4613562</v>
      </c>
      <c r="I26" s="6">
        <v>171343644</v>
      </c>
      <c r="J26" s="6">
        <v>178229183</v>
      </c>
      <c r="K26" s="6">
        <v>0</v>
      </c>
      <c r="L26" s="6">
        <v>8803308</v>
      </c>
      <c r="M26" s="6">
        <v>0</v>
      </c>
      <c r="N26" s="6">
        <v>1640521</v>
      </c>
      <c r="O26" s="6">
        <f t="shared" si="8"/>
        <v>10443829</v>
      </c>
      <c r="P26" s="6">
        <v>6022149</v>
      </c>
      <c r="Q26" s="6">
        <f t="shared" si="9"/>
        <v>161763205</v>
      </c>
      <c r="R26" s="6">
        <f t="shared" si="10"/>
        <v>167785354</v>
      </c>
      <c r="S26" s="61"/>
      <c r="T26" s="61"/>
      <c r="U26" s="61"/>
      <c r="V26" s="61"/>
      <c r="W26" s="61"/>
      <c r="X26" s="61"/>
      <c r="Y26" s="61"/>
      <c r="Z26" s="61"/>
      <c r="AA26" s="61"/>
      <c r="AD26" s="36">
        <v>31005645</v>
      </c>
      <c r="AE26" s="36">
        <v>141487410</v>
      </c>
      <c r="AF26" s="32">
        <f t="shared" si="0"/>
        <v>0</v>
      </c>
      <c r="AG26" s="32">
        <f t="shared" si="11"/>
        <v>172493055</v>
      </c>
      <c r="AI26" s="32">
        <f t="shared" si="1"/>
        <v>161763205</v>
      </c>
      <c r="AJ26" s="32">
        <f t="shared" si="2"/>
        <v>0</v>
      </c>
      <c r="AK26" s="32">
        <f>SUM('[1]Szabadságtelep'!$E$27+'[1]Szabadságtelep'!$E$28)</f>
        <v>11504508</v>
      </c>
      <c r="AL26" s="32">
        <f>SUM('[1]Szabadságtelep'!$E$40+'[1]Szabadságtelep'!$E$41)</f>
        <v>9209066</v>
      </c>
      <c r="AM26" s="32">
        <f t="shared" si="12"/>
        <v>141049631</v>
      </c>
      <c r="AO26" s="32">
        <f t="shared" si="3"/>
        <v>0</v>
      </c>
      <c r="AP26" s="32">
        <f t="shared" si="4"/>
        <v>0</v>
      </c>
      <c r="AQ26" s="32">
        <f t="shared" si="5"/>
        <v>0</v>
      </c>
      <c r="AR26" s="32">
        <f t="shared" si="6"/>
        <v>0</v>
      </c>
      <c r="AS26" s="32">
        <f t="shared" si="13"/>
        <v>0</v>
      </c>
      <c r="AT26" s="32">
        <f t="shared" si="14"/>
        <v>0</v>
      </c>
      <c r="AU26" s="32">
        <f t="shared" si="15"/>
        <v>172493055</v>
      </c>
      <c r="AV26" s="32">
        <f t="shared" si="16"/>
        <v>-172493055</v>
      </c>
      <c r="AW26" s="32"/>
      <c r="AX26" s="32">
        <f t="shared" si="7"/>
        <v>161763205</v>
      </c>
      <c r="AY26" s="37"/>
    </row>
    <row r="27" spans="1:51" ht="15.75">
      <c r="A27" s="4" t="s">
        <v>34</v>
      </c>
      <c r="B27" s="4"/>
      <c r="C27" s="5" t="s">
        <v>35</v>
      </c>
      <c r="D27" s="6">
        <v>168098398</v>
      </c>
      <c r="E27" s="6">
        <v>0</v>
      </c>
      <c r="F27" s="6">
        <v>6747403</v>
      </c>
      <c r="G27" s="6">
        <v>0</v>
      </c>
      <c r="H27" s="6">
        <v>6747403</v>
      </c>
      <c r="I27" s="6">
        <v>161350995</v>
      </c>
      <c r="J27" s="6">
        <v>173774243</v>
      </c>
      <c r="K27" s="6"/>
      <c r="L27" s="6">
        <v>9453609</v>
      </c>
      <c r="M27" s="6"/>
      <c r="N27" s="6"/>
      <c r="O27" s="6">
        <f t="shared" si="8"/>
        <v>9453609</v>
      </c>
      <c r="P27" s="6">
        <v>9212418</v>
      </c>
      <c r="Q27" s="6">
        <f t="shared" si="9"/>
        <v>155108216</v>
      </c>
      <c r="R27" s="6">
        <f t="shared" si="10"/>
        <v>164320634</v>
      </c>
      <c r="S27" s="61"/>
      <c r="T27" s="61"/>
      <c r="U27" s="61"/>
      <c r="V27" s="61"/>
      <c r="W27" s="61"/>
      <c r="X27" s="61"/>
      <c r="Y27" s="61"/>
      <c r="Z27" s="61"/>
      <c r="AA27" s="61"/>
      <c r="AD27" s="36">
        <v>32400896</v>
      </c>
      <c r="AE27" s="36">
        <v>136893860</v>
      </c>
      <c r="AF27" s="32">
        <f t="shared" si="0"/>
        <v>0</v>
      </c>
      <c r="AG27" s="32">
        <f t="shared" si="11"/>
        <v>169294756</v>
      </c>
      <c r="AI27" s="32">
        <f t="shared" si="1"/>
        <v>155108216</v>
      </c>
      <c r="AJ27" s="32">
        <f t="shared" si="2"/>
        <v>0</v>
      </c>
      <c r="AK27" s="32">
        <f>SUM('[1]Faragó'!$E$27+'[1]Faragó'!$E$28)</f>
        <v>11251936</v>
      </c>
      <c r="AL27" s="32">
        <f>SUM('[1]Faragó'!$E$40+'[1]Faragó'!$E$41)</f>
        <v>9139521</v>
      </c>
      <c r="AM27" s="32">
        <f t="shared" si="12"/>
        <v>134716759</v>
      </c>
      <c r="AO27" s="32">
        <f t="shared" si="3"/>
        <v>0</v>
      </c>
      <c r="AP27" s="32">
        <f t="shared" si="4"/>
        <v>0</v>
      </c>
      <c r="AQ27" s="32">
        <f t="shared" si="5"/>
        <v>0</v>
      </c>
      <c r="AR27" s="32">
        <f t="shared" si="6"/>
        <v>0</v>
      </c>
      <c r="AS27" s="32">
        <f t="shared" si="13"/>
        <v>0</v>
      </c>
      <c r="AT27" s="32">
        <f t="shared" si="14"/>
        <v>0</v>
      </c>
      <c r="AU27" s="32">
        <f t="shared" si="15"/>
        <v>169294756</v>
      </c>
      <c r="AV27" s="32">
        <f t="shared" si="16"/>
        <v>-169294756</v>
      </c>
      <c r="AW27" s="32"/>
      <c r="AX27" s="32">
        <f t="shared" si="7"/>
        <v>155108216</v>
      </c>
      <c r="AY27" s="37"/>
    </row>
    <row r="28" spans="1:51" ht="15.75">
      <c r="A28" s="4" t="s">
        <v>36</v>
      </c>
      <c r="B28" s="4"/>
      <c r="C28" s="5" t="s">
        <v>37</v>
      </c>
      <c r="D28" s="6">
        <v>170889704</v>
      </c>
      <c r="E28" s="6">
        <v>0</v>
      </c>
      <c r="F28" s="6">
        <v>4888674</v>
      </c>
      <c r="G28" s="6">
        <v>0</v>
      </c>
      <c r="H28" s="6">
        <v>4888674</v>
      </c>
      <c r="I28" s="6">
        <v>166001030</v>
      </c>
      <c r="J28" s="6">
        <v>174583921</v>
      </c>
      <c r="K28" s="6"/>
      <c r="L28" s="6">
        <v>7044979</v>
      </c>
      <c r="M28" s="6"/>
      <c r="N28" s="6">
        <v>1473015</v>
      </c>
      <c r="O28" s="6">
        <f t="shared" si="8"/>
        <v>8517994</v>
      </c>
      <c r="P28" s="6">
        <v>6646106</v>
      </c>
      <c r="Q28" s="6">
        <f t="shared" si="9"/>
        <v>159419821</v>
      </c>
      <c r="R28" s="6">
        <f t="shared" si="10"/>
        <v>166065927</v>
      </c>
      <c r="S28" s="61"/>
      <c r="T28" s="61"/>
      <c r="U28" s="61"/>
      <c r="V28" s="61"/>
      <c r="W28" s="61"/>
      <c r="X28" s="61"/>
      <c r="Y28" s="61"/>
      <c r="Z28" s="61"/>
      <c r="AA28" s="61"/>
      <c r="AD28" s="36">
        <v>29691299</v>
      </c>
      <c r="AE28" s="36">
        <v>140682706</v>
      </c>
      <c r="AF28" s="32">
        <f t="shared" si="0"/>
        <v>0</v>
      </c>
      <c r="AG28" s="32">
        <f t="shared" si="11"/>
        <v>170374005</v>
      </c>
      <c r="AI28" s="32">
        <f t="shared" si="1"/>
        <v>159419821</v>
      </c>
      <c r="AJ28" s="32">
        <f t="shared" si="2"/>
        <v>0</v>
      </c>
      <c r="AK28" s="32">
        <f>SUM('[1]Kemény'!$E$27+'[1]Kemény'!$E$28)</f>
        <v>12504110</v>
      </c>
      <c r="AL28" s="32">
        <f>SUM('[1]Kemény'!$E$40+'[1]Kemény'!$E$41)</f>
        <v>9935512</v>
      </c>
      <c r="AM28" s="32">
        <f t="shared" si="12"/>
        <v>136980199</v>
      </c>
      <c r="AO28" s="32">
        <f t="shared" si="3"/>
        <v>0</v>
      </c>
      <c r="AP28" s="32">
        <f t="shared" si="4"/>
        <v>0</v>
      </c>
      <c r="AQ28" s="32">
        <f t="shared" si="5"/>
        <v>0</v>
      </c>
      <c r="AR28" s="32">
        <f t="shared" si="6"/>
        <v>0</v>
      </c>
      <c r="AS28" s="32">
        <f t="shared" si="13"/>
        <v>0</v>
      </c>
      <c r="AT28" s="32">
        <f t="shared" si="14"/>
        <v>0</v>
      </c>
      <c r="AU28" s="32">
        <f t="shared" si="15"/>
        <v>170374005</v>
      </c>
      <c r="AV28" s="32">
        <f t="shared" si="16"/>
        <v>-170374005</v>
      </c>
      <c r="AW28" s="32"/>
      <c r="AX28" s="32">
        <f t="shared" si="7"/>
        <v>159419821</v>
      </c>
      <c r="AY28" s="37"/>
    </row>
    <row r="29" spans="1:51" ht="15.75">
      <c r="A29" s="4" t="s">
        <v>38</v>
      </c>
      <c r="B29" s="4"/>
      <c r="C29" s="5" t="s">
        <v>39</v>
      </c>
      <c r="D29" s="6">
        <v>173704082</v>
      </c>
      <c r="E29" s="6">
        <v>0</v>
      </c>
      <c r="F29" s="6">
        <v>5329340</v>
      </c>
      <c r="G29" s="6">
        <v>0</v>
      </c>
      <c r="H29" s="6">
        <v>5329340</v>
      </c>
      <c r="I29" s="6">
        <v>168374742</v>
      </c>
      <c r="J29" s="6">
        <v>176542486</v>
      </c>
      <c r="K29" s="6">
        <v>0</v>
      </c>
      <c r="L29" s="6">
        <v>8104703</v>
      </c>
      <c r="M29" s="6">
        <v>0</v>
      </c>
      <c r="N29" s="6">
        <v>0</v>
      </c>
      <c r="O29" s="6">
        <f t="shared" si="8"/>
        <v>8104703</v>
      </c>
      <c r="P29" s="6">
        <v>5504357</v>
      </c>
      <c r="Q29" s="6">
        <f t="shared" si="9"/>
        <v>162933426</v>
      </c>
      <c r="R29" s="6">
        <f t="shared" si="10"/>
        <v>168437783</v>
      </c>
      <c r="S29" s="61"/>
      <c r="T29" s="61"/>
      <c r="U29" s="61"/>
      <c r="V29" s="61"/>
      <c r="W29" s="61"/>
      <c r="X29" s="61"/>
      <c r="Y29" s="61"/>
      <c r="Z29" s="61"/>
      <c r="AA29" s="61"/>
      <c r="AD29" s="36">
        <v>29499282</v>
      </c>
      <c r="AE29" s="36">
        <v>142983932</v>
      </c>
      <c r="AF29" s="32">
        <f t="shared" si="0"/>
        <v>0</v>
      </c>
      <c r="AG29" s="32">
        <f t="shared" si="11"/>
        <v>172483214</v>
      </c>
      <c r="AI29" s="32">
        <f t="shared" si="1"/>
        <v>162933426</v>
      </c>
      <c r="AJ29" s="32">
        <f t="shared" si="2"/>
        <v>0</v>
      </c>
      <c r="AK29" s="32">
        <f>SUM('[1]Táncsics'!$E$27+'[1]Táncsics'!$E$28)</f>
        <v>12770192</v>
      </c>
      <c r="AL29" s="32">
        <f>SUM('[1]Táncsics'!$E$40+'[1]Táncsics'!$E$41)</f>
        <v>10016438</v>
      </c>
      <c r="AM29" s="32">
        <f t="shared" si="12"/>
        <v>140146796</v>
      </c>
      <c r="AO29" s="32">
        <f t="shared" si="3"/>
        <v>0</v>
      </c>
      <c r="AP29" s="32">
        <f t="shared" si="4"/>
        <v>0</v>
      </c>
      <c r="AQ29" s="32">
        <f t="shared" si="5"/>
        <v>0</v>
      </c>
      <c r="AR29" s="32">
        <f t="shared" si="6"/>
        <v>0</v>
      </c>
      <c r="AS29" s="32">
        <f t="shared" si="13"/>
        <v>0</v>
      </c>
      <c r="AT29" s="32">
        <f t="shared" si="14"/>
        <v>0</v>
      </c>
      <c r="AU29" s="32">
        <f t="shared" si="15"/>
        <v>172483214</v>
      </c>
      <c r="AV29" s="32">
        <f t="shared" si="16"/>
        <v>-172483214</v>
      </c>
      <c r="AW29" s="32"/>
      <c r="AX29" s="32">
        <f t="shared" si="7"/>
        <v>162933426</v>
      </c>
      <c r="AY29" s="37"/>
    </row>
    <row r="30" spans="1:51" ht="15.75">
      <c r="A30" s="4" t="s">
        <v>40</v>
      </c>
      <c r="B30" s="4"/>
      <c r="C30" s="5" t="s">
        <v>41</v>
      </c>
      <c r="D30" s="6">
        <v>193111721</v>
      </c>
      <c r="E30" s="6">
        <v>0</v>
      </c>
      <c r="F30" s="6">
        <v>5592557</v>
      </c>
      <c r="G30" s="6">
        <v>0</v>
      </c>
      <c r="H30" s="6">
        <v>5592557</v>
      </c>
      <c r="I30" s="6">
        <v>187519164</v>
      </c>
      <c r="J30" s="6">
        <v>204498752</v>
      </c>
      <c r="K30" s="6">
        <v>0</v>
      </c>
      <c r="L30" s="6">
        <v>9504513</v>
      </c>
      <c r="M30" s="6">
        <v>0</v>
      </c>
      <c r="N30" s="6">
        <v>3405937</v>
      </c>
      <c r="O30" s="6">
        <f t="shared" si="8"/>
        <v>12910450</v>
      </c>
      <c r="P30" s="6">
        <v>11963095</v>
      </c>
      <c r="Q30" s="6">
        <f t="shared" si="9"/>
        <v>179625207</v>
      </c>
      <c r="R30" s="6">
        <f t="shared" si="10"/>
        <v>191588302</v>
      </c>
      <c r="S30" s="61"/>
      <c r="T30" s="61"/>
      <c r="U30" s="61"/>
      <c r="V30" s="61"/>
      <c r="W30" s="61"/>
      <c r="X30" s="61"/>
      <c r="Y30" s="61"/>
      <c r="Z30" s="61"/>
      <c r="AA30" s="61"/>
      <c r="AD30" s="36">
        <v>35188182</v>
      </c>
      <c r="AE30" s="36">
        <v>163497120</v>
      </c>
      <c r="AF30" s="32">
        <f t="shared" si="0"/>
        <v>0</v>
      </c>
      <c r="AG30" s="32">
        <f t="shared" si="11"/>
        <v>198685302</v>
      </c>
      <c r="AI30" s="32">
        <f t="shared" si="1"/>
        <v>179625207</v>
      </c>
      <c r="AJ30" s="32">
        <f t="shared" si="2"/>
        <v>0</v>
      </c>
      <c r="AK30" s="32">
        <f>SUM('[1]Sípos'!$E$27+'[1]Sípos'!$E$28)</f>
        <v>12745392</v>
      </c>
      <c r="AL30" s="32">
        <f>SUM('[1]Sípos'!$E$40+'[1]Sípos'!$E$41)</f>
        <v>9459554</v>
      </c>
      <c r="AM30" s="32">
        <f t="shared" si="12"/>
        <v>157420261</v>
      </c>
      <c r="AO30" s="32">
        <f t="shared" si="3"/>
        <v>0</v>
      </c>
      <c r="AP30" s="32">
        <f t="shared" si="4"/>
        <v>0</v>
      </c>
      <c r="AQ30" s="32">
        <f t="shared" si="5"/>
        <v>0</v>
      </c>
      <c r="AR30" s="32">
        <f t="shared" si="6"/>
        <v>0</v>
      </c>
      <c r="AS30" s="32">
        <f t="shared" si="13"/>
        <v>0</v>
      </c>
      <c r="AT30" s="32">
        <f t="shared" si="14"/>
        <v>0</v>
      </c>
      <c r="AU30" s="32">
        <f t="shared" si="15"/>
        <v>198685302</v>
      </c>
      <c r="AV30" s="32">
        <f t="shared" si="16"/>
        <v>-198685302</v>
      </c>
      <c r="AW30" s="32"/>
      <c r="AX30" s="32">
        <f t="shared" si="7"/>
        <v>179625207</v>
      </c>
      <c r="AY30" s="37"/>
    </row>
    <row r="31" spans="1:51" ht="15.75">
      <c r="A31" s="4" t="s">
        <v>42</v>
      </c>
      <c r="B31" s="4"/>
      <c r="C31" s="5" t="s">
        <v>43</v>
      </c>
      <c r="D31" s="6">
        <v>151534261</v>
      </c>
      <c r="E31" s="6">
        <v>0</v>
      </c>
      <c r="F31" s="6">
        <v>4761201</v>
      </c>
      <c r="G31" s="6">
        <v>0</v>
      </c>
      <c r="H31" s="6">
        <v>4761201</v>
      </c>
      <c r="I31" s="6">
        <v>146773060</v>
      </c>
      <c r="J31" s="6">
        <v>154919639</v>
      </c>
      <c r="K31" s="6">
        <v>0</v>
      </c>
      <c r="L31" s="6">
        <v>7325302</v>
      </c>
      <c r="M31" s="6"/>
      <c r="N31" s="6">
        <v>1768159</v>
      </c>
      <c r="O31" s="6">
        <f t="shared" si="8"/>
        <v>9093461</v>
      </c>
      <c r="P31" s="6">
        <v>5741337</v>
      </c>
      <c r="Q31" s="6">
        <f t="shared" si="9"/>
        <v>140084841</v>
      </c>
      <c r="R31" s="6">
        <f t="shared" si="10"/>
        <v>145826178</v>
      </c>
      <c r="S31" s="61"/>
      <c r="T31" s="61"/>
      <c r="U31" s="61"/>
      <c r="V31" s="61"/>
      <c r="W31" s="61"/>
      <c r="X31" s="61"/>
      <c r="Y31" s="61"/>
      <c r="Z31" s="61"/>
      <c r="AA31" s="61"/>
      <c r="AD31" s="36">
        <v>26867587</v>
      </c>
      <c r="AE31" s="36">
        <v>122843708</v>
      </c>
      <c r="AF31" s="32">
        <f t="shared" si="0"/>
        <v>0</v>
      </c>
      <c r="AG31" s="32">
        <f t="shared" si="11"/>
        <v>149711295</v>
      </c>
      <c r="AI31" s="32">
        <f t="shared" si="1"/>
        <v>140084841</v>
      </c>
      <c r="AJ31" s="32">
        <f t="shared" si="2"/>
        <v>0</v>
      </c>
      <c r="AK31" s="32">
        <f>SUM('[1]Thaly'!$E$27+'[1]Thaly'!$E$28)</f>
        <v>10944747</v>
      </c>
      <c r="AL31" s="32">
        <f>SUM('[1]Thaly'!$E$40+'[1]Thaly'!$E$41)</f>
        <v>8407605</v>
      </c>
      <c r="AM31" s="32">
        <f t="shared" si="12"/>
        <v>120732489</v>
      </c>
      <c r="AO31" s="32">
        <f t="shared" si="3"/>
        <v>0</v>
      </c>
      <c r="AP31" s="32">
        <f t="shared" si="4"/>
        <v>0</v>
      </c>
      <c r="AQ31" s="32">
        <f t="shared" si="5"/>
        <v>0</v>
      </c>
      <c r="AR31" s="32">
        <f t="shared" si="6"/>
        <v>0</v>
      </c>
      <c r="AS31" s="32">
        <f t="shared" si="13"/>
        <v>0</v>
      </c>
      <c r="AT31" s="32">
        <f t="shared" si="14"/>
        <v>0</v>
      </c>
      <c r="AU31" s="32">
        <f t="shared" si="15"/>
        <v>149711295</v>
      </c>
      <c r="AV31" s="32">
        <f t="shared" si="16"/>
        <v>-149711295</v>
      </c>
      <c r="AW31" s="32"/>
      <c r="AX31" s="32">
        <f t="shared" si="7"/>
        <v>140084841</v>
      </c>
      <c r="AY31" s="37"/>
    </row>
    <row r="32" spans="1:51" ht="15.75">
      <c r="A32" s="4" t="s">
        <v>44</v>
      </c>
      <c r="B32" s="4"/>
      <c r="C32" s="5" t="s">
        <v>45</v>
      </c>
      <c r="D32" s="6">
        <v>148755796</v>
      </c>
      <c r="E32" s="6">
        <v>0</v>
      </c>
      <c r="F32" s="6">
        <v>9744971</v>
      </c>
      <c r="G32" s="6">
        <v>0</v>
      </c>
      <c r="H32" s="6">
        <v>9744971</v>
      </c>
      <c r="I32" s="6">
        <v>139010825</v>
      </c>
      <c r="J32" s="6">
        <v>156714782</v>
      </c>
      <c r="K32" s="6"/>
      <c r="L32" s="6">
        <v>12120177</v>
      </c>
      <c r="M32" s="6"/>
      <c r="N32" s="6">
        <v>57590</v>
      </c>
      <c r="O32" s="6">
        <f t="shared" si="8"/>
        <v>12177767</v>
      </c>
      <c r="P32" s="6">
        <v>11358323</v>
      </c>
      <c r="Q32" s="6">
        <f t="shared" si="9"/>
        <v>133178692</v>
      </c>
      <c r="R32" s="6">
        <f t="shared" si="10"/>
        <v>144537015</v>
      </c>
      <c r="S32" s="61"/>
      <c r="T32" s="61"/>
      <c r="U32" s="61"/>
      <c r="V32" s="61"/>
      <c r="W32" s="61"/>
      <c r="X32" s="61"/>
      <c r="Y32" s="61"/>
      <c r="Z32" s="61"/>
      <c r="AA32" s="61"/>
      <c r="AD32" s="36">
        <v>25132468</v>
      </c>
      <c r="AE32" s="36">
        <v>128032958</v>
      </c>
      <c r="AF32" s="32">
        <f t="shared" si="0"/>
        <v>0</v>
      </c>
      <c r="AG32" s="32">
        <f t="shared" si="11"/>
        <v>153165426</v>
      </c>
      <c r="AI32" s="32">
        <f t="shared" si="1"/>
        <v>133178692</v>
      </c>
      <c r="AJ32" s="32">
        <f t="shared" si="2"/>
        <v>0</v>
      </c>
      <c r="AK32" s="32">
        <f>SUM('[1]Simonyi'!$E$27+'[1]Simonyi'!$E$28)</f>
        <v>10369115</v>
      </c>
      <c r="AL32" s="32">
        <f>SUM('[1]Simonyi'!$E$40+'[1]Simonyi'!$E$41)</f>
        <v>8043480</v>
      </c>
      <c r="AM32" s="32">
        <f t="shared" si="12"/>
        <v>114766097</v>
      </c>
      <c r="AO32" s="32">
        <f t="shared" si="3"/>
        <v>0</v>
      </c>
      <c r="AP32" s="32">
        <f t="shared" si="4"/>
        <v>0</v>
      </c>
      <c r="AQ32" s="32">
        <f t="shared" si="5"/>
        <v>0</v>
      </c>
      <c r="AR32" s="32">
        <f t="shared" si="6"/>
        <v>0</v>
      </c>
      <c r="AS32" s="32">
        <f t="shared" si="13"/>
        <v>0</v>
      </c>
      <c r="AT32" s="32">
        <f t="shared" si="14"/>
        <v>0</v>
      </c>
      <c r="AU32" s="32">
        <f t="shared" si="15"/>
        <v>153165426</v>
      </c>
      <c r="AV32" s="32">
        <f t="shared" si="16"/>
        <v>-153165426</v>
      </c>
      <c r="AW32" s="32"/>
      <c r="AX32" s="32">
        <f t="shared" si="7"/>
        <v>133178692</v>
      </c>
      <c r="AY32" s="37"/>
    </row>
    <row r="33" spans="1:51" ht="15.75">
      <c r="A33" s="4" t="s">
        <v>46</v>
      </c>
      <c r="B33" s="4"/>
      <c r="C33" s="5" t="s">
        <v>47</v>
      </c>
      <c r="D33" s="6">
        <v>140444591</v>
      </c>
      <c r="E33" s="6">
        <v>0</v>
      </c>
      <c r="F33" s="6">
        <v>2477325</v>
      </c>
      <c r="G33" s="6">
        <v>0</v>
      </c>
      <c r="H33" s="6">
        <v>2477325</v>
      </c>
      <c r="I33" s="6">
        <v>137967266</v>
      </c>
      <c r="J33" s="6">
        <v>140464196</v>
      </c>
      <c r="K33" s="6"/>
      <c r="L33" s="6">
        <v>4528060</v>
      </c>
      <c r="M33" s="6"/>
      <c r="N33" s="6"/>
      <c r="O33" s="6">
        <f t="shared" si="8"/>
        <v>4528060</v>
      </c>
      <c r="P33" s="6">
        <v>6604387</v>
      </c>
      <c r="Q33" s="6">
        <f t="shared" si="9"/>
        <v>129331749</v>
      </c>
      <c r="R33" s="6">
        <f t="shared" si="10"/>
        <v>135936136</v>
      </c>
      <c r="S33" s="61"/>
      <c r="T33" s="61"/>
      <c r="U33" s="61"/>
      <c r="V33" s="61"/>
      <c r="W33" s="61"/>
      <c r="X33" s="61"/>
      <c r="Y33" s="61"/>
      <c r="Z33" s="61"/>
      <c r="AA33" s="61"/>
      <c r="AD33" s="36">
        <v>26883661</v>
      </c>
      <c r="AE33" s="36">
        <v>110917138</v>
      </c>
      <c r="AF33" s="32">
        <f t="shared" si="0"/>
        <v>0</v>
      </c>
      <c r="AG33" s="32">
        <f t="shared" si="11"/>
        <v>137800799</v>
      </c>
      <c r="AI33" s="32">
        <f t="shared" si="1"/>
        <v>129331749</v>
      </c>
      <c r="AJ33" s="32">
        <f t="shared" si="2"/>
        <v>0</v>
      </c>
      <c r="AK33" s="32">
        <f>SUM('[1]Pósa'!$E$27+'[1]Pósa'!$E$28)</f>
        <v>7981648</v>
      </c>
      <c r="AL33" s="32">
        <f>SUM('[1]Pósa'!$E$40+'[1]Pósa'!$E$41)</f>
        <v>6560161</v>
      </c>
      <c r="AM33" s="32">
        <f t="shared" si="12"/>
        <v>114789940</v>
      </c>
      <c r="AO33" s="32">
        <f t="shared" si="3"/>
        <v>0</v>
      </c>
      <c r="AP33" s="32">
        <f t="shared" si="4"/>
        <v>0</v>
      </c>
      <c r="AQ33" s="32">
        <f t="shared" si="5"/>
        <v>0</v>
      </c>
      <c r="AR33" s="32">
        <f t="shared" si="6"/>
        <v>0</v>
      </c>
      <c r="AS33" s="32">
        <f t="shared" si="13"/>
        <v>0</v>
      </c>
      <c r="AT33" s="32">
        <f t="shared" si="14"/>
        <v>0</v>
      </c>
      <c r="AU33" s="32">
        <f t="shared" si="15"/>
        <v>137800799</v>
      </c>
      <c r="AV33" s="32">
        <f t="shared" si="16"/>
        <v>-137800799</v>
      </c>
      <c r="AW33" s="32"/>
      <c r="AX33" s="32">
        <f t="shared" si="7"/>
        <v>129331749</v>
      </c>
      <c r="AY33" s="37"/>
    </row>
    <row r="34" spans="1:51" ht="30">
      <c r="A34" s="4" t="s">
        <v>48</v>
      </c>
      <c r="B34" s="4"/>
      <c r="C34" s="5" t="s">
        <v>143</v>
      </c>
      <c r="D34" s="6">
        <v>157280861</v>
      </c>
      <c r="E34" s="6">
        <v>0</v>
      </c>
      <c r="F34" s="6">
        <v>5105787</v>
      </c>
      <c r="G34" s="6">
        <v>0</v>
      </c>
      <c r="H34" s="6">
        <v>5105787</v>
      </c>
      <c r="I34" s="6">
        <v>152175074</v>
      </c>
      <c r="J34" s="6">
        <v>163603461</v>
      </c>
      <c r="K34" s="6">
        <v>0</v>
      </c>
      <c r="L34" s="6">
        <v>8030518</v>
      </c>
      <c r="M34" s="6">
        <v>0</v>
      </c>
      <c r="N34" s="6">
        <v>0</v>
      </c>
      <c r="O34" s="6">
        <f t="shared" si="8"/>
        <v>8030518</v>
      </c>
      <c r="P34" s="6">
        <v>8239558</v>
      </c>
      <c r="Q34" s="6">
        <f t="shared" si="9"/>
        <v>147333385</v>
      </c>
      <c r="R34" s="6">
        <f t="shared" si="10"/>
        <v>155572943</v>
      </c>
      <c r="S34" s="61"/>
      <c r="T34" s="61"/>
      <c r="U34" s="61"/>
      <c r="V34" s="61"/>
      <c r="W34" s="61"/>
      <c r="X34" s="61"/>
      <c r="Y34" s="61"/>
      <c r="Z34" s="61"/>
      <c r="AA34" s="61"/>
      <c r="AD34" s="36">
        <v>26781490</v>
      </c>
      <c r="AE34" s="36">
        <v>130212637</v>
      </c>
      <c r="AF34" s="32">
        <f t="shared" si="0"/>
        <v>0</v>
      </c>
      <c r="AG34" s="32">
        <f t="shared" si="11"/>
        <v>156994127</v>
      </c>
      <c r="AI34" s="32">
        <f t="shared" si="1"/>
        <v>147333385</v>
      </c>
      <c r="AJ34" s="32">
        <f t="shared" si="2"/>
        <v>0</v>
      </c>
      <c r="AK34" s="32">
        <f>SUM('[1]Hajó'!$E$27+'[1]Hajó'!$E$28)</f>
        <v>10164338</v>
      </c>
      <c r="AL34" s="32">
        <f>SUM('[1]Hajó'!$E$40+'[1]Hajó'!$E$41)</f>
        <v>8769715</v>
      </c>
      <c r="AM34" s="32">
        <f t="shared" si="12"/>
        <v>128399332</v>
      </c>
      <c r="AO34" s="32">
        <f t="shared" si="3"/>
        <v>0</v>
      </c>
      <c r="AP34" s="32">
        <f t="shared" si="4"/>
        <v>0</v>
      </c>
      <c r="AQ34" s="32">
        <f t="shared" si="5"/>
        <v>0</v>
      </c>
      <c r="AR34" s="32">
        <f t="shared" si="6"/>
        <v>0</v>
      </c>
      <c r="AS34" s="32">
        <f t="shared" si="13"/>
        <v>0</v>
      </c>
      <c r="AT34" s="32">
        <f t="shared" si="14"/>
        <v>0</v>
      </c>
      <c r="AU34" s="32">
        <f t="shared" si="15"/>
        <v>156994127</v>
      </c>
      <c r="AV34" s="32">
        <f t="shared" si="16"/>
        <v>-156994127</v>
      </c>
      <c r="AW34" s="32"/>
      <c r="AX34" s="32">
        <f t="shared" si="7"/>
        <v>147333385</v>
      </c>
      <c r="AY34" s="37"/>
    </row>
    <row r="35" spans="1:51" ht="15.75">
      <c r="A35" s="4" t="s">
        <v>49</v>
      </c>
      <c r="B35" s="4"/>
      <c r="C35" s="5" t="s">
        <v>50</v>
      </c>
      <c r="D35" s="6">
        <v>169121997</v>
      </c>
      <c r="E35" s="6">
        <v>0</v>
      </c>
      <c r="F35" s="6">
        <v>14715958</v>
      </c>
      <c r="G35" s="6">
        <v>0</v>
      </c>
      <c r="H35" s="6">
        <v>14715958</v>
      </c>
      <c r="I35" s="6">
        <v>154406039</v>
      </c>
      <c r="J35" s="6">
        <v>178020629</v>
      </c>
      <c r="K35" s="6">
        <v>0</v>
      </c>
      <c r="L35" s="6">
        <v>18096311</v>
      </c>
      <c r="M35" s="6">
        <v>0</v>
      </c>
      <c r="N35" s="6">
        <v>2075847</v>
      </c>
      <c r="O35" s="6">
        <f t="shared" si="8"/>
        <v>20172158</v>
      </c>
      <c r="P35" s="6">
        <v>9991866</v>
      </c>
      <c r="Q35" s="6">
        <f t="shared" si="9"/>
        <v>147856605</v>
      </c>
      <c r="R35" s="6">
        <f t="shared" si="10"/>
        <v>157848471</v>
      </c>
      <c r="S35" s="61"/>
      <c r="T35" s="61"/>
      <c r="U35" s="61"/>
      <c r="V35" s="61"/>
      <c r="W35" s="61"/>
      <c r="X35" s="61"/>
      <c r="Y35" s="61"/>
      <c r="Z35" s="61"/>
      <c r="AA35" s="61"/>
      <c r="AD35" s="36">
        <v>31919642</v>
      </c>
      <c r="AE35" s="36">
        <v>138295345</v>
      </c>
      <c r="AF35" s="32">
        <f t="shared" si="0"/>
        <v>0</v>
      </c>
      <c r="AG35" s="32">
        <f t="shared" si="11"/>
        <v>170214987</v>
      </c>
      <c r="AI35" s="32">
        <f t="shared" si="1"/>
        <v>147856605</v>
      </c>
      <c r="AJ35" s="32">
        <f t="shared" si="2"/>
        <v>0</v>
      </c>
      <c r="AK35" s="32">
        <f>SUM('[1]Nagyerdő'!$E$27+'[1]Nagyerdő'!$E$28)</f>
        <v>10666920</v>
      </c>
      <c r="AL35" s="32">
        <f>SUM('[1]Nagyerdő'!$E$40+'[1]Nagyerdő'!$E$41)</f>
        <v>8531179</v>
      </c>
      <c r="AM35" s="32">
        <f t="shared" si="12"/>
        <v>128658506</v>
      </c>
      <c r="AO35" s="32">
        <f t="shared" si="3"/>
        <v>0</v>
      </c>
      <c r="AP35" s="32">
        <f t="shared" si="4"/>
        <v>0</v>
      </c>
      <c r="AQ35" s="32">
        <f t="shared" si="5"/>
        <v>0</v>
      </c>
      <c r="AR35" s="32">
        <f t="shared" si="6"/>
        <v>0</v>
      </c>
      <c r="AS35" s="32">
        <f t="shared" si="13"/>
        <v>0</v>
      </c>
      <c r="AT35" s="32">
        <f t="shared" si="14"/>
        <v>0</v>
      </c>
      <c r="AU35" s="32">
        <f t="shared" si="15"/>
        <v>170214987</v>
      </c>
      <c r="AV35" s="32">
        <f t="shared" si="16"/>
        <v>-170214987</v>
      </c>
      <c r="AW35" s="32"/>
      <c r="AX35" s="32">
        <f t="shared" si="7"/>
        <v>147856605</v>
      </c>
      <c r="AY35" s="37"/>
    </row>
    <row r="36" spans="1:51" ht="15.75">
      <c r="A36" s="4" t="s">
        <v>51</v>
      </c>
      <c r="B36" s="4"/>
      <c r="C36" s="5" t="s">
        <v>52</v>
      </c>
      <c r="D36" s="6">
        <v>155384206</v>
      </c>
      <c r="E36" s="6">
        <v>0</v>
      </c>
      <c r="F36" s="6">
        <v>8368758</v>
      </c>
      <c r="G36" s="6">
        <v>0</v>
      </c>
      <c r="H36" s="6">
        <v>8368758</v>
      </c>
      <c r="I36" s="6">
        <v>147015448</v>
      </c>
      <c r="J36" s="6">
        <v>164991433</v>
      </c>
      <c r="K36" s="6">
        <v>0</v>
      </c>
      <c r="L36" s="6">
        <v>11446754</v>
      </c>
      <c r="M36" s="6">
        <v>0</v>
      </c>
      <c r="N36" s="6">
        <v>2653570</v>
      </c>
      <c r="O36" s="6">
        <f t="shared" si="8"/>
        <v>14100324</v>
      </c>
      <c r="P36" s="6">
        <v>7207953</v>
      </c>
      <c r="Q36" s="6">
        <f t="shared" si="9"/>
        <v>143683156</v>
      </c>
      <c r="R36" s="6">
        <f t="shared" si="10"/>
        <v>150891109</v>
      </c>
      <c r="S36" s="61"/>
      <c r="T36" s="61"/>
      <c r="U36" s="61"/>
      <c r="V36" s="61"/>
      <c r="W36" s="61"/>
      <c r="X36" s="61"/>
      <c r="Y36" s="61"/>
      <c r="Z36" s="61"/>
      <c r="AA36" s="61"/>
      <c r="AD36" s="36">
        <v>24143968</v>
      </c>
      <c r="AE36" s="36">
        <v>135895129</v>
      </c>
      <c r="AF36" s="32">
        <f t="shared" si="0"/>
        <v>0</v>
      </c>
      <c r="AG36" s="32">
        <f t="shared" si="11"/>
        <v>160039097</v>
      </c>
      <c r="AI36" s="32">
        <f t="shared" si="1"/>
        <v>143683156</v>
      </c>
      <c r="AJ36" s="32">
        <f t="shared" si="2"/>
        <v>0</v>
      </c>
      <c r="AK36" s="32">
        <f>SUM('[1]Gönczy'!$E$27+'[1]Gönczy'!$E$28)</f>
        <v>10626813</v>
      </c>
      <c r="AL36" s="32">
        <f>SUM('[1]Gönczy'!$E$40+'[1]Gönczy'!$E$41)</f>
        <v>8011358</v>
      </c>
      <c r="AM36" s="32">
        <f t="shared" si="12"/>
        <v>125044985</v>
      </c>
      <c r="AO36" s="32">
        <f t="shared" si="3"/>
        <v>0</v>
      </c>
      <c r="AP36" s="32">
        <f t="shared" si="4"/>
        <v>0</v>
      </c>
      <c r="AQ36" s="32">
        <f t="shared" si="5"/>
        <v>0</v>
      </c>
      <c r="AR36" s="32">
        <f t="shared" si="6"/>
        <v>0</v>
      </c>
      <c r="AS36" s="32">
        <f t="shared" si="13"/>
        <v>0</v>
      </c>
      <c r="AT36" s="32">
        <f t="shared" si="14"/>
        <v>0</v>
      </c>
      <c r="AU36" s="32">
        <f t="shared" si="15"/>
        <v>160039097</v>
      </c>
      <c r="AV36" s="32">
        <f t="shared" si="16"/>
        <v>-160039097</v>
      </c>
      <c r="AW36" s="32"/>
      <c r="AX36" s="32">
        <f t="shared" si="7"/>
        <v>143683156</v>
      </c>
      <c r="AY36" s="37"/>
    </row>
    <row r="37" spans="1:51" ht="27.75" customHeight="1">
      <c r="A37" s="4" t="s">
        <v>53</v>
      </c>
      <c r="B37" s="4"/>
      <c r="C37" s="5" t="s">
        <v>54</v>
      </c>
      <c r="D37" s="6">
        <v>112960369</v>
      </c>
      <c r="E37" s="6">
        <v>0</v>
      </c>
      <c r="F37" s="6">
        <v>4023261</v>
      </c>
      <c r="G37" s="6">
        <v>0</v>
      </c>
      <c r="H37" s="6">
        <v>4023261</v>
      </c>
      <c r="I37" s="6">
        <v>108937108</v>
      </c>
      <c r="J37" s="6">
        <v>112900603</v>
      </c>
      <c r="K37" s="6">
        <v>0</v>
      </c>
      <c r="L37" s="6">
        <v>5762609</v>
      </c>
      <c r="M37" s="6">
        <v>0</v>
      </c>
      <c r="N37" s="6">
        <v>50000</v>
      </c>
      <c r="O37" s="6">
        <f t="shared" si="8"/>
        <v>5812609</v>
      </c>
      <c r="P37" s="6">
        <v>4075948</v>
      </c>
      <c r="Q37" s="6">
        <f t="shared" si="9"/>
        <v>103012046</v>
      </c>
      <c r="R37" s="6">
        <f t="shared" si="10"/>
        <v>107087994</v>
      </c>
      <c r="S37" s="61"/>
      <c r="T37" s="61"/>
      <c r="U37" s="61"/>
      <c r="V37" s="61"/>
      <c r="W37" s="61"/>
      <c r="X37" s="61"/>
      <c r="Y37" s="61"/>
      <c r="Z37" s="61"/>
      <c r="AA37" s="61"/>
      <c r="AD37" s="36">
        <v>19839043</v>
      </c>
      <c r="AE37" s="36">
        <v>89791657</v>
      </c>
      <c r="AF37" s="32">
        <f t="shared" si="0"/>
        <v>0</v>
      </c>
      <c r="AG37" s="32">
        <f t="shared" si="11"/>
        <v>109630700</v>
      </c>
      <c r="AI37" s="32">
        <f t="shared" si="1"/>
        <v>103012046</v>
      </c>
      <c r="AJ37" s="32">
        <f t="shared" si="2"/>
        <v>0</v>
      </c>
      <c r="AK37" s="32">
        <f>SUM('[1]Alsójózsai'!$E$27+'[1]Alsójózsai'!$E$28)</f>
        <v>8541473</v>
      </c>
      <c r="AL37" s="32">
        <f>SUM('[1]Alsójózsai'!$E$40+'[1]Alsójózsai'!$E$41)</f>
        <v>5285503</v>
      </c>
      <c r="AM37" s="32">
        <f t="shared" si="12"/>
        <v>89185070</v>
      </c>
      <c r="AO37" s="32">
        <f t="shared" si="3"/>
        <v>0</v>
      </c>
      <c r="AP37" s="32">
        <f t="shared" si="4"/>
        <v>0</v>
      </c>
      <c r="AQ37" s="32">
        <f t="shared" si="5"/>
        <v>0</v>
      </c>
      <c r="AR37" s="32">
        <f t="shared" si="6"/>
        <v>0</v>
      </c>
      <c r="AS37" s="32">
        <f t="shared" si="13"/>
        <v>0</v>
      </c>
      <c r="AT37" s="32">
        <f t="shared" si="14"/>
        <v>0</v>
      </c>
      <c r="AU37" s="32">
        <f t="shared" si="15"/>
        <v>109630700</v>
      </c>
      <c r="AV37" s="32">
        <f t="shared" si="16"/>
        <v>-109630700</v>
      </c>
      <c r="AW37" s="32"/>
      <c r="AX37" s="32">
        <f t="shared" si="7"/>
        <v>103012046</v>
      </c>
      <c r="AY37" s="37"/>
    </row>
    <row r="38" spans="1:51" ht="15.75">
      <c r="A38" s="4" t="s">
        <v>55</v>
      </c>
      <c r="B38" s="4"/>
      <c r="C38" s="5" t="s">
        <v>56</v>
      </c>
      <c r="D38" s="6">
        <v>152897043</v>
      </c>
      <c r="E38" s="6">
        <v>0</v>
      </c>
      <c r="F38" s="6">
        <v>6358989</v>
      </c>
      <c r="G38" s="6">
        <v>0</v>
      </c>
      <c r="H38" s="6">
        <v>6358989</v>
      </c>
      <c r="I38" s="6">
        <v>146538054</v>
      </c>
      <c r="J38" s="6">
        <v>154225241</v>
      </c>
      <c r="K38" s="6">
        <v>0</v>
      </c>
      <c r="L38" s="6">
        <v>9345518</v>
      </c>
      <c r="M38" s="6">
        <v>0</v>
      </c>
      <c r="N38" s="6">
        <v>0</v>
      </c>
      <c r="O38" s="6">
        <f t="shared" si="8"/>
        <v>9345518</v>
      </c>
      <c r="P38" s="6">
        <v>7254955</v>
      </c>
      <c r="Q38" s="6">
        <f t="shared" si="9"/>
        <v>137624768</v>
      </c>
      <c r="R38" s="6">
        <f t="shared" si="10"/>
        <v>144879723</v>
      </c>
      <c r="S38" s="61"/>
      <c r="T38" s="61"/>
      <c r="U38" s="61"/>
      <c r="V38" s="61"/>
      <c r="W38" s="61"/>
      <c r="X38" s="61"/>
      <c r="Y38" s="61"/>
      <c r="Z38" s="61"/>
      <c r="AA38" s="61"/>
      <c r="AD38" s="36">
        <v>24845520</v>
      </c>
      <c r="AE38" s="36">
        <v>121544820</v>
      </c>
      <c r="AF38" s="32">
        <f t="shared" si="0"/>
        <v>0</v>
      </c>
      <c r="AG38" s="32">
        <f t="shared" si="11"/>
        <v>146390340</v>
      </c>
      <c r="AI38" s="32">
        <f t="shared" si="1"/>
        <v>137624768</v>
      </c>
      <c r="AJ38" s="32">
        <f t="shared" si="2"/>
        <v>0</v>
      </c>
      <c r="AK38" s="32">
        <f>SUM('[1]Margit'!$E$27+'[1]Margit'!$E$28)</f>
        <v>10085682</v>
      </c>
      <c r="AL38" s="32">
        <f>SUM('[1]Margit'!$E$40+'[1]Margit'!$E$41)</f>
        <v>7364315</v>
      </c>
      <c r="AM38" s="32">
        <f t="shared" si="12"/>
        <v>120174771</v>
      </c>
      <c r="AO38" s="32">
        <f t="shared" si="3"/>
        <v>0</v>
      </c>
      <c r="AP38" s="32">
        <f t="shared" si="4"/>
        <v>0</v>
      </c>
      <c r="AQ38" s="32">
        <f t="shared" si="5"/>
        <v>0</v>
      </c>
      <c r="AR38" s="32">
        <f t="shared" si="6"/>
        <v>0</v>
      </c>
      <c r="AS38" s="32">
        <f t="shared" si="13"/>
        <v>0</v>
      </c>
      <c r="AT38" s="32">
        <f t="shared" si="14"/>
        <v>0</v>
      </c>
      <c r="AU38" s="32">
        <f t="shared" si="15"/>
        <v>146390340</v>
      </c>
      <c r="AV38" s="32">
        <f t="shared" si="16"/>
        <v>-146390340</v>
      </c>
      <c r="AW38" s="32"/>
      <c r="AX38" s="32">
        <f t="shared" si="7"/>
        <v>137624768</v>
      </c>
      <c r="AY38" s="37"/>
    </row>
    <row r="39" spans="1:51" ht="15.75">
      <c r="A39" s="4" t="s">
        <v>57</v>
      </c>
      <c r="B39" s="4"/>
      <c r="C39" s="5" t="s">
        <v>58</v>
      </c>
      <c r="D39" s="6">
        <v>179450576</v>
      </c>
      <c r="E39" s="6">
        <v>0</v>
      </c>
      <c r="F39" s="6">
        <v>9347733</v>
      </c>
      <c r="G39" s="6">
        <v>0</v>
      </c>
      <c r="H39" s="6">
        <v>9347733</v>
      </c>
      <c r="I39" s="6">
        <v>170102843</v>
      </c>
      <c r="J39" s="6">
        <v>187510449</v>
      </c>
      <c r="K39" s="6">
        <v>0</v>
      </c>
      <c r="L39" s="6">
        <v>14216488</v>
      </c>
      <c r="M39" s="6">
        <v>0</v>
      </c>
      <c r="N39" s="6">
        <v>2000000</v>
      </c>
      <c r="O39" s="6">
        <f t="shared" si="8"/>
        <v>16216488</v>
      </c>
      <c r="P39" s="6">
        <v>6861851</v>
      </c>
      <c r="Q39" s="6">
        <f t="shared" si="9"/>
        <v>164432110</v>
      </c>
      <c r="R39" s="6">
        <f t="shared" si="10"/>
        <v>171293961</v>
      </c>
      <c r="S39" s="61"/>
      <c r="T39" s="61"/>
      <c r="U39" s="61"/>
      <c r="V39" s="61"/>
      <c r="W39" s="61"/>
      <c r="X39" s="61"/>
      <c r="Y39" s="61"/>
      <c r="Z39" s="61"/>
      <c r="AA39" s="61"/>
      <c r="AD39" s="36">
        <v>32538108</v>
      </c>
      <c r="AE39" s="36">
        <v>148511313</v>
      </c>
      <c r="AF39" s="32">
        <f t="shared" si="0"/>
        <v>0</v>
      </c>
      <c r="AG39" s="32">
        <f t="shared" si="11"/>
        <v>181049421</v>
      </c>
      <c r="AI39" s="32">
        <f t="shared" si="1"/>
        <v>164432110</v>
      </c>
      <c r="AJ39" s="32">
        <f t="shared" si="2"/>
        <v>0</v>
      </c>
      <c r="AK39" s="32">
        <f>SUM('[1]Tócóskerti'!$E$27+'[1]Tócóskerti'!$E$28)</f>
        <v>11497038</v>
      </c>
      <c r="AL39" s="32">
        <f>SUM('[1]Tócóskerti'!$E$40+'[1]Tócóskerti'!$E$41)</f>
        <v>8683791</v>
      </c>
      <c r="AM39" s="32">
        <f t="shared" si="12"/>
        <v>144251281</v>
      </c>
      <c r="AO39" s="32">
        <f t="shared" si="3"/>
        <v>0</v>
      </c>
      <c r="AP39" s="32">
        <f t="shared" si="4"/>
        <v>0</v>
      </c>
      <c r="AQ39" s="32">
        <f t="shared" si="5"/>
        <v>0</v>
      </c>
      <c r="AR39" s="32">
        <f t="shared" si="6"/>
        <v>0</v>
      </c>
      <c r="AS39" s="32">
        <f t="shared" si="13"/>
        <v>0</v>
      </c>
      <c r="AT39" s="32">
        <f t="shared" si="14"/>
        <v>0</v>
      </c>
      <c r="AU39" s="32">
        <f t="shared" si="15"/>
        <v>181049421</v>
      </c>
      <c r="AV39" s="32">
        <f t="shared" si="16"/>
        <v>-181049421</v>
      </c>
      <c r="AW39" s="32"/>
      <c r="AX39" s="32">
        <f t="shared" si="7"/>
        <v>164432110</v>
      </c>
      <c r="AY39" s="37"/>
    </row>
    <row r="40" spans="1:51" ht="15.75">
      <c r="A40" s="4" t="s">
        <v>59</v>
      </c>
      <c r="B40" s="4"/>
      <c r="C40" s="5" t="s">
        <v>60</v>
      </c>
      <c r="D40" s="6">
        <v>131571932</v>
      </c>
      <c r="E40" s="6">
        <v>0</v>
      </c>
      <c r="F40" s="6">
        <v>8300387</v>
      </c>
      <c r="G40" s="6">
        <v>0</v>
      </c>
      <c r="H40" s="6">
        <v>8300387</v>
      </c>
      <c r="I40" s="6">
        <v>123271545</v>
      </c>
      <c r="J40" s="6">
        <v>141194680</v>
      </c>
      <c r="K40" s="6">
        <v>0</v>
      </c>
      <c r="L40" s="6">
        <v>11824442</v>
      </c>
      <c r="M40" s="6">
        <v>0</v>
      </c>
      <c r="N40" s="6">
        <v>0</v>
      </c>
      <c r="O40" s="6">
        <f t="shared" si="8"/>
        <v>11824442</v>
      </c>
      <c r="P40" s="6">
        <v>9642623</v>
      </c>
      <c r="Q40" s="6">
        <f t="shared" si="9"/>
        <v>119727615</v>
      </c>
      <c r="R40" s="6">
        <f t="shared" si="10"/>
        <v>129370238</v>
      </c>
      <c r="S40" s="61"/>
      <c r="T40" s="61"/>
      <c r="U40" s="61"/>
      <c r="V40" s="61"/>
      <c r="W40" s="61"/>
      <c r="X40" s="61"/>
      <c r="Y40" s="61"/>
      <c r="Z40" s="61"/>
      <c r="AA40" s="61"/>
      <c r="AD40" s="36">
        <v>21920204</v>
      </c>
      <c r="AE40" s="36">
        <v>114040904</v>
      </c>
      <c r="AF40" s="32">
        <f t="shared" si="0"/>
        <v>0</v>
      </c>
      <c r="AG40" s="32">
        <f t="shared" si="11"/>
        <v>135961108</v>
      </c>
      <c r="AI40" s="32">
        <f t="shared" si="1"/>
        <v>119727615</v>
      </c>
      <c r="AJ40" s="32">
        <f t="shared" si="2"/>
        <v>0</v>
      </c>
      <c r="AK40" s="32">
        <f>SUM('[1]Kuruc'!$E$27+'[1]Kuruc'!$E$28)</f>
        <v>9108698</v>
      </c>
      <c r="AL40" s="32">
        <f>SUM('[1]Kuruc'!$E$40+'[1]Kuruc'!$E$41)</f>
        <v>6716268</v>
      </c>
      <c r="AM40" s="32">
        <f t="shared" si="12"/>
        <v>103902649</v>
      </c>
      <c r="AO40" s="32">
        <f t="shared" si="3"/>
        <v>0</v>
      </c>
      <c r="AP40" s="32">
        <f t="shared" si="4"/>
        <v>0</v>
      </c>
      <c r="AQ40" s="32">
        <f t="shared" si="5"/>
        <v>0</v>
      </c>
      <c r="AR40" s="32">
        <f t="shared" si="6"/>
        <v>0</v>
      </c>
      <c r="AS40" s="32">
        <f t="shared" si="13"/>
        <v>0</v>
      </c>
      <c r="AT40" s="32">
        <f t="shared" si="14"/>
        <v>0</v>
      </c>
      <c r="AU40" s="32">
        <f t="shared" si="15"/>
        <v>135961108</v>
      </c>
      <c r="AV40" s="32">
        <f t="shared" si="16"/>
        <v>-135961108</v>
      </c>
      <c r="AW40" s="32"/>
      <c r="AX40" s="32">
        <f t="shared" si="7"/>
        <v>119727615</v>
      </c>
      <c r="AY40" s="37"/>
    </row>
    <row r="41" spans="1:51" ht="27" customHeight="1">
      <c r="A41" s="4" t="s">
        <v>61</v>
      </c>
      <c r="B41" s="4"/>
      <c r="C41" s="5" t="s">
        <v>62</v>
      </c>
      <c r="D41" s="6">
        <v>91002118</v>
      </c>
      <c r="E41" s="6">
        <v>0</v>
      </c>
      <c r="F41" s="6">
        <v>4319794</v>
      </c>
      <c r="G41" s="6">
        <v>0</v>
      </c>
      <c r="H41" s="6">
        <v>4319794</v>
      </c>
      <c r="I41" s="6">
        <v>86682324</v>
      </c>
      <c r="J41" s="6">
        <v>94961358</v>
      </c>
      <c r="K41" s="6">
        <v>0</v>
      </c>
      <c r="L41" s="6">
        <v>7201772</v>
      </c>
      <c r="M41" s="6">
        <v>0</v>
      </c>
      <c r="N41" s="6">
        <v>0</v>
      </c>
      <c r="O41" s="6">
        <f t="shared" si="8"/>
        <v>7201772</v>
      </c>
      <c r="P41" s="6">
        <v>3428174</v>
      </c>
      <c r="Q41" s="6">
        <f t="shared" si="9"/>
        <v>84331412</v>
      </c>
      <c r="R41" s="6">
        <f t="shared" si="10"/>
        <v>87759586</v>
      </c>
      <c r="S41" s="61"/>
      <c r="T41" s="61"/>
      <c r="U41" s="61"/>
      <c r="V41" s="61"/>
      <c r="W41" s="61"/>
      <c r="X41" s="61"/>
      <c r="Y41" s="61"/>
      <c r="Z41" s="61"/>
      <c r="AA41" s="61"/>
      <c r="AD41" s="36">
        <v>14564136</v>
      </c>
      <c r="AE41" s="36">
        <v>76017461</v>
      </c>
      <c r="AF41" s="32">
        <f t="shared" si="0"/>
        <v>0</v>
      </c>
      <c r="AG41" s="32">
        <f t="shared" si="11"/>
        <v>90581597</v>
      </c>
      <c r="AI41" s="32">
        <f t="shared" si="1"/>
        <v>84331412</v>
      </c>
      <c r="AJ41" s="32">
        <f t="shared" si="2"/>
        <v>0</v>
      </c>
      <c r="AK41" s="32">
        <f>SUM('[1]Homokkerti'!$E$27+'[1]Homokkerti'!$E$28)</f>
        <v>6180979</v>
      </c>
      <c r="AL41" s="32">
        <f>SUM('[1]Homokkerti'!$E$40+'[1]Homokkerti'!$E$41)</f>
        <v>5250000</v>
      </c>
      <c r="AM41" s="32">
        <f t="shared" si="12"/>
        <v>72900433</v>
      </c>
      <c r="AO41" s="32">
        <f t="shared" si="3"/>
        <v>0</v>
      </c>
      <c r="AP41" s="32">
        <f t="shared" si="4"/>
        <v>0</v>
      </c>
      <c r="AQ41" s="32">
        <f t="shared" si="5"/>
        <v>0</v>
      </c>
      <c r="AR41" s="32">
        <f t="shared" si="6"/>
        <v>0</v>
      </c>
      <c r="AS41" s="32">
        <f t="shared" si="13"/>
        <v>0</v>
      </c>
      <c r="AT41" s="32">
        <f t="shared" si="14"/>
        <v>0</v>
      </c>
      <c r="AU41" s="32">
        <f t="shared" si="15"/>
        <v>90581597</v>
      </c>
      <c r="AV41" s="32">
        <f t="shared" si="16"/>
        <v>-90581597</v>
      </c>
      <c r="AW41" s="32"/>
      <c r="AX41" s="32">
        <f t="shared" si="7"/>
        <v>84331412</v>
      </c>
      <c r="AY41" s="37"/>
    </row>
    <row r="42" spans="1:51" ht="15.75">
      <c r="A42" s="4" t="s">
        <v>63</v>
      </c>
      <c r="B42" s="4"/>
      <c r="C42" s="5" t="s">
        <v>64</v>
      </c>
      <c r="D42" s="6">
        <v>141350846</v>
      </c>
      <c r="E42" s="6">
        <v>0</v>
      </c>
      <c r="F42" s="6">
        <v>6161114</v>
      </c>
      <c r="G42" s="6">
        <v>0</v>
      </c>
      <c r="H42" s="6">
        <v>6161114</v>
      </c>
      <c r="I42" s="6">
        <v>135189732</v>
      </c>
      <c r="J42" s="6">
        <v>143551703</v>
      </c>
      <c r="K42" s="6">
        <v>0</v>
      </c>
      <c r="L42" s="6">
        <v>8696207</v>
      </c>
      <c r="M42" s="6">
        <v>0</v>
      </c>
      <c r="N42" s="6">
        <v>0</v>
      </c>
      <c r="O42" s="6">
        <f t="shared" si="8"/>
        <v>8696207</v>
      </c>
      <c r="P42" s="6">
        <v>5488614</v>
      </c>
      <c r="Q42" s="6">
        <f t="shared" si="9"/>
        <v>129366882</v>
      </c>
      <c r="R42" s="6">
        <f t="shared" si="10"/>
        <v>134855496</v>
      </c>
      <c r="S42" s="61"/>
      <c r="T42" s="61"/>
      <c r="U42" s="61"/>
      <c r="V42" s="61"/>
      <c r="W42" s="61"/>
      <c r="X42" s="61"/>
      <c r="Y42" s="61"/>
      <c r="Z42" s="61"/>
      <c r="AA42" s="61"/>
      <c r="AD42" s="36">
        <v>28252464</v>
      </c>
      <c r="AE42" s="36">
        <v>111117818</v>
      </c>
      <c r="AF42" s="32">
        <f aca="true" t="shared" si="17" ref="AF42:AF64">S42</f>
        <v>0</v>
      </c>
      <c r="AG42" s="32">
        <f t="shared" si="11"/>
        <v>139370282</v>
      </c>
      <c r="AI42" s="32">
        <f t="shared" si="1"/>
        <v>129366882</v>
      </c>
      <c r="AJ42" s="32">
        <f t="shared" si="2"/>
        <v>0</v>
      </c>
      <c r="AK42" s="32">
        <f>SUM('[1]Újkerti'!$E$27+'[1]Újkerti'!$E$28)</f>
        <v>9839995</v>
      </c>
      <c r="AL42" s="32">
        <f>SUM('[1]Újkerti'!$E$40+'[1]Újkerti'!$E$41)</f>
        <v>6924751</v>
      </c>
      <c r="AM42" s="32">
        <f t="shared" si="12"/>
        <v>112602136</v>
      </c>
      <c r="AO42" s="32">
        <f aca="true" t="shared" si="18" ref="AO42:AO64">+X42</f>
        <v>0</v>
      </c>
      <c r="AP42" s="32">
        <f aca="true" t="shared" si="19" ref="AP42:AP64">+S42</f>
        <v>0</v>
      </c>
      <c r="AQ42" s="32">
        <f t="shared" si="5"/>
        <v>0</v>
      </c>
      <c r="AR42" s="32">
        <f aca="true" t="shared" si="20" ref="AR42:AR64">+AA42</f>
        <v>0</v>
      </c>
      <c r="AS42" s="32">
        <f t="shared" si="13"/>
        <v>0</v>
      </c>
      <c r="AT42" s="32">
        <f t="shared" si="14"/>
        <v>0</v>
      </c>
      <c r="AU42" s="32">
        <f t="shared" si="15"/>
        <v>139370282</v>
      </c>
      <c r="AV42" s="32">
        <f t="shared" si="16"/>
        <v>-139370282</v>
      </c>
      <c r="AW42" s="32"/>
      <c r="AX42" s="32">
        <f aca="true" t="shared" si="21" ref="AX42:AX64">SUM(Q42-Z42)</f>
        <v>129366882</v>
      </c>
      <c r="AY42" s="37"/>
    </row>
    <row r="43" spans="1:51" s="30" customFormat="1" ht="30" customHeight="1">
      <c r="A43" s="64" t="s">
        <v>65</v>
      </c>
      <c r="B43" s="64"/>
      <c r="C43" s="64"/>
      <c r="D43" s="8">
        <f>SUM(D10:D42)</f>
        <v>5717241644</v>
      </c>
      <c r="E43" s="8">
        <f aca="true" t="shared" si="22" ref="E43:R43">SUM(E10:E42)</f>
        <v>0</v>
      </c>
      <c r="F43" s="8">
        <f t="shared" si="22"/>
        <v>238779990</v>
      </c>
      <c r="G43" s="8">
        <f t="shared" si="22"/>
        <v>0</v>
      </c>
      <c r="H43" s="8">
        <f t="shared" si="22"/>
        <v>238779990</v>
      </c>
      <c r="I43" s="8">
        <f t="shared" si="22"/>
        <v>5478461654</v>
      </c>
      <c r="J43" s="8">
        <f t="shared" si="22"/>
        <v>5856754414</v>
      </c>
      <c r="K43" s="8">
        <f t="shared" si="22"/>
        <v>0</v>
      </c>
      <c r="L43" s="8">
        <f t="shared" si="22"/>
        <v>339013461</v>
      </c>
      <c r="M43" s="8">
        <f t="shared" si="22"/>
        <v>0</v>
      </c>
      <c r="N43" s="8">
        <f t="shared" si="22"/>
        <v>19550963</v>
      </c>
      <c r="O43" s="8">
        <f t="shared" si="22"/>
        <v>358564424</v>
      </c>
      <c r="P43" s="8">
        <f t="shared" si="22"/>
        <v>265086514</v>
      </c>
      <c r="Q43" s="8">
        <f t="shared" si="22"/>
        <v>5233103476</v>
      </c>
      <c r="R43" s="8">
        <f t="shared" si="22"/>
        <v>5498189990</v>
      </c>
      <c r="S43" s="61"/>
      <c r="T43" s="61"/>
      <c r="U43" s="61"/>
      <c r="V43" s="61"/>
      <c r="W43" s="61"/>
      <c r="X43" s="61"/>
      <c r="Y43" s="61"/>
      <c r="Z43" s="61"/>
      <c r="AA43" s="61"/>
      <c r="AD43" s="29">
        <f>SUM(AD10:AD42)</f>
        <v>1045107871</v>
      </c>
      <c r="AE43" s="29">
        <f>SUM(AE10:AE42)</f>
        <v>4664999589</v>
      </c>
      <c r="AF43" s="32">
        <f t="shared" si="17"/>
        <v>0</v>
      </c>
      <c r="AG43" s="32">
        <f t="shared" si="11"/>
        <v>5710107460</v>
      </c>
      <c r="AI43" s="35">
        <f>SUM(AI10:AI42)</f>
        <v>5233103476</v>
      </c>
      <c r="AJ43" s="35">
        <f>SUM(AJ10:AJ42)</f>
        <v>0</v>
      </c>
      <c r="AK43" s="35">
        <f>SUM(AK10:AK42)</f>
        <v>384229894</v>
      </c>
      <c r="AL43" s="35">
        <f>SUM(AL10:AL42)</f>
        <v>297039598</v>
      </c>
      <c r="AM43" s="35">
        <f>SUM(AM10:AM42)</f>
        <v>4551833984</v>
      </c>
      <c r="AO43" s="32">
        <f t="shared" si="18"/>
        <v>0</v>
      </c>
      <c r="AP43" s="35">
        <f t="shared" si="19"/>
        <v>0</v>
      </c>
      <c r="AQ43" s="35">
        <f t="shared" si="5"/>
        <v>0</v>
      </c>
      <c r="AR43" s="35">
        <f t="shared" si="20"/>
        <v>0</v>
      </c>
      <c r="AS43" s="32">
        <f t="shared" si="13"/>
        <v>0</v>
      </c>
      <c r="AT43" s="35">
        <f t="shared" si="14"/>
        <v>0</v>
      </c>
      <c r="AU43" s="35">
        <f t="shared" si="15"/>
        <v>5710107460</v>
      </c>
      <c r="AV43" s="32">
        <f t="shared" si="16"/>
        <v>-5710107460</v>
      </c>
      <c r="AW43" s="32"/>
      <c r="AX43" s="32">
        <f t="shared" si="21"/>
        <v>5233103476</v>
      </c>
      <c r="AY43" s="37"/>
    </row>
    <row r="44" spans="1:51" s="30" customFormat="1" ht="33" customHeight="1">
      <c r="A44" s="7" t="s">
        <v>66</v>
      </c>
      <c r="B44" s="7"/>
      <c r="C44" s="10" t="s">
        <v>67</v>
      </c>
      <c r="D44" s="8">
        <f>+D45+D46</f>
        <v>671337341</v>
      </c>
      <c r="E44" s="8">
        <f aca="true" t="shared" si="23" ref="E44:R44">+E45+E46</f>
        <v>0</v>
      </c>
      <c r="F44" s="8">
        <f t="shared" si="23"/>
        <v>99398491</v>
      </c>
      <c r="G44" s="8">
        <f t="shared" si="23"/>
        <v>0</v>
      </c>
      <c r="H44" s="8">
        <f t="shared" si="23"/>
        <v>99398491</v>
      </c>
      <c r="I44" s="8">
        <f t="shared" si="23"/>
        <v>571938850</v>
      </c>
      <c r="J44" s="8">
        <f t="shared" si="23"/>
        <v>1014300341</v>
      </c>
      <c r="K44" s="8">
        <f t="shared" si="23"/>
        <v>0</v>
      </c>
      <c r="L44" s="8">
        <f t="shared" si="23"/>
        <v>97404267</v>
      </c>
      <c r="M44" s="8">
        <f t="shared" si="23"/>
        <v>0</v>
      </c>
      <c r="N44" s="8">
        <f t="shared" si="23"/>
        <v>202021410</v>
      </c>
      <c r="O44" s="8">
        <f t="shared" si="23"/>
        <v>299425677</v>
      </c>
      <c r="P44" s="8">
        <f t="shared" si="23"/>
        <v>127624498</v>
      </c>
      <c r="Q44" s="8">
        <f t="shared" si="23"/>
        <v>587250166</v>
      </c>
      <c r="R44" s="8">
        <f t="shared" si="23"/>
        <v>714874664</v>
      </c>
      <c r="S44" s="61"/>
      <c r="T44" s="61"/>
      <c r="U44" s="61"/>
      <c r="V44" s="61"/>
      <c r="W44" s="61"/>
      <c r="X44" s="61"/>
      <c r="Y44" s="61"/>
      <c r="Z44" s="61"/>
      <c r="AA44" s="61"/>
      <c r="AD44" s="29">
        <v>169147043</v>
      </c>
      <c r="AE44" s="29">
        <v>634128467</v>
      </c>
      <c r="AF44" s="32">
        <f t="shared" si="17"/>
        <v>0</v>
      </c>
      <c r="AG44" s="32">
        <f t="shared" si="11"/>
        <v>803275510</v>
      </c>
      <c r="AI44" s="35">
        <f>+Q44</f>
        <v>587250166</v>
      </c>
      <c r="AJ44" s="35">
        <f>+Z44</f>
        <v>0</v>
      </c>
      <c r="AK44" s="35">
        <f>SUM('[2]GE'!$E$28+'[2]GE'!$E$29)</f>
        <v>79244424</v>
      </c>
      <c r="AL44" s="35">
        <f>SUM('[2]GE'!$E$41+'[2]GE'!$E$42)</f>
        <v>58847185</v>
      </c>
      <c r="AM44" s="35">
        <f t="shared" si="12"/>
        <v>449158557</v>
      </c>
      <c r="AO44" s="32">
        <f t="shared" si="18"/>
        <v>0</v>
      </c>
      <c r="AP44" s="35">
        <f t="shared" si="19"/>
        <v>0</v>
      </c>
      <c r="AQ44" s="35">
        <f t="shared" si="5"/>
        <v>0</v>
      </c>
      <c r="AR44" s="35">
        <f t="shared" si="20"/>
        <v>0</v>
      </c>
      <c r="AS44" s="32">
        <f t="shared" si="13"/>
        <v>0</v>
      </c>
      <c r="AT44" s="35">
        <f t="shared" si="14"/>
        <v>0</v>
      </c>
      <c r="AU44" s="35">
        <f t="shared" si="15"/>
        <v>803275510</v>
      </c>
      <c r="AV44" s="32">
        <f t="shared" si="16"/>
        <v>-803275510</v>
      </c>
      <c r="AW44" s="32"/>
      <c r="AX44" s="32">
        <f t="shared" si="21"/>
        <v>587250166</v>
      </c>
      <c r="AY44" s="37"/>
    </row>
    <row r="45" spans="1:51" s="23" customFormat="1" ht="45">
      <c r="A45" s="22"/>
      <c r="B45" s="11" t="s">
        <v>115</v>
      </c>
      <c r="C45" s="12" t="s">
        <v>68</v>
      </c>
      <c r="D45" s="13">
        <v>444187303</v>
      </c>
      <c r="E45" s="13">
        <v>0</v>
      </c>
      <c r="F45" s="13">
        <v>65268928</v>
      </c>
      <c r="G45" s="13">
        <v>0</v>
      </c>
      <c r="H45" s="13">
        <v>65268928</v>
      </c>
      <c r="I45" s="13">
        <v>378918375</v>
      </c>
      <c r="J45" s="13">
        <v>637706312</v>
      </c>
      <c r="K45" s="13">
        <v>0</v>
      </c>
      <c r="L45" s="13">
        <v>50904074</v>
      </c>
      <c r="M45" s="13">
        <v>0</v>
      </c>
      <c r="N45" s="13">
        <f>16470000+92050000</f>
        <v>108520000</v>
      </c>
      <c r="O45" s="6">
        <f t="shared" si="8"/>
        <v>159424074</v>
      </c>
      <c r="P45" s="13">
        <f>89751400</f>
        <v>89751400</v>
      </c>
      <c r="Q45" s="13">
        <f>J45-O45-P45</f>
        <v>388530838</v>
      </c>
      <c r="R45" s="13">
        <f t="shared" si="10"/>
        <v>478282238</v>
      </c>
      <c r="S45" s="61"/>
      <c r="T45" s="61"/>
      <c r="U45" s="61"/>
      <c r="V45" s="61"/>
      <c r="W45" s="61"/>
      <c r="X45" s="61"/>
      <c r="Y45" s="61"/>
      <c r="Z45" s="61"/>
      <c r="AA45" s="61"/>
      <c r="AD45" s="36"/>
      <c r="AE45" s="36"/>
      <c r="AF45" s="32">
        <f t="shared" si="17"/>
        <v>0</v>
      </c>
      <c r="AG45" s="32">
        <f t="shared" si="11"/>
        <v>0</v>
      </c>
      <c r="AI45" s="32">
        <f>+Q45</f>
        <v>388530838</v>
      </c>
      <c r="AJ45" s="32">
        <f>+Z45</f>
        <v>0</v>
      </c>
      <c r="AK45" s="33"/>
      <c r="AL45" s="33"/>
      <c r="AM45" s="32">
        <f t="shared" si="12"/>
        <v>388530838</v>
      </c>
      <c r="AO45" s="32">
        <f t="shared" si="18"/>
        <v>0</v>
      </c>
      <c r="AP45" s="32">
        <f t="shared" si="19"/>
        <v>0</v>
      </c>
      <c r="AQ45" s="32">
        <f t="shared" si="5"/>
        <v>0</v>
      </c>
      <c r="AR45" s="32">
        <f t="shared" si="20"/>
        <v>0</v>
      </c>
      <c r="AS45" s="32">
        <f t="shared" si="13"/>
        <v>0</v>
      </c>
      <c r="AT45" s="32">
        <f t="shared" si="14"/>
        <v>0</v>
      </c>
      <c r="AU45" s="32">
        <f t="shared" si="15"/>
        <v>0</v>
      </c>
      <c r="AV45" s="32">
        <f t="shared" si="16"/>
        <v>0</v>
      </c>
      <c r="AW45" s="32"/>
      <c r="AX45" s="32">
        <f t="shared" si="21"/>
        <v>388530838</v>
      </c>
      <c r="AY45" s="37"/>
    </row>
    <row r="46" spans="1:51" s="23" customFormat="1" ht="15.75">
      <c r="A46" s="22"/>
      <c r="B46" s="11" t="s">
        <v>116</v>
      </c>
      <c r="C46" s="12" t="s">
        <v>69</v>
      </c>
      <c r="D46" s="13">
        <v>227150038</v>
      </c>
      <c r="E46" s="13">
        <v>0</v>
      </c>
      <c r="F46" s="13">
        <v>34129563</v>
      </c>
      <c r="G46" s="13">
        <v>0</v>
      </c>
      <c r="H46" s="13">
        <v>34129563</v>
      </c>
      <c r="I46" s="13">
        <v>193020475</v>
      </c>
      <c r="J46" s="13">
        <v>376594029</v>
      </c>
      <c r="K46" s="13">
        <v>0</v>
      </c>
      <c r="L46" s="13">
        <v>46500193</v>
      </c>
      <c r="M46" s="13">
        <v>0</v>
      </c>
      <c r="N46" s="13">
        <v>93501410</v>
      </c>
      <c r="O46" s="6">
        <f t="shared" si="8"/>
        <v>140001603</v>
      </c>
      <c r="P46" s="13">
        <v>37873098</v>
      </c>
      <c r="Q46" s="13">
        <f>J46-O46-P46</f>
        <v>198719328</v>
      </c>
      <c r="R46" s="13">
        <f t="shared" si="10"/>
        <v>236592426</v>
      </c>
      <c r="S46" s="61"/>
      <c r="T46" s="61"/>
      <c r="U46" s="61"/>
      <c r="V46" s="61"/>
      <c r="W46" s="61"/>
      <c r="X46" s="61"/>
      <c r="Y46" s="61"/>
      <c r="Z46" s="61"/>
      <c r="AA46" s="61"/>
      <c r="AD46" s="36"/>
      <c r="AE46" s="36"/>
      <c r="AF46" s="32">
        <f t="shared" si="17"/>
        <v>0</v>
      </c>
      <c r="AG46" s="32">
        <f t="shared" si="11"/>
        <v>0</v>
      </c>
      <c r="AI46" s="32">
        <f>+Q46</f>
        <v>198719328</v>
      </c>
      <c r="AJ46" s="32">
        <f>+Z46</f>
        <v>0</v>
      </c>
      <c r="AK46" s="33"/>
      <c r="AL46" s="33"/>
      <c r="AM46" s="32">
        <f t="shared" si="12"/>
        <v>198719328</v>
      </c>
      <c r="AO46" s="32">
        <f t="shared" si="18"/>
        <v>0</v>
      </c>
      <c r="AP46" s="32">
        <f t="shared" si="19"/>
        <v>0</v>
      </c>
      <c r="AQ46" s="32">
        <f t="shared" si="5"/>
        <v>0</v>
      </c>
      <c r="AR46" s="32">
        <f t="shared" si="20"/>
        <v>0</v>
      </c>
      <c r="AS46" s="32">
        <f t="shared" si="13"/>
        <v>0</v>
      </c>
      <c r="AT46" s="32">
        <f t="shared" si="14"/>
        <v>0</v>
      </c>
      <c r="AU46" s="32">
        <f t="shared" si="15"/>
        <v>0</v>
      </c>
      <c r="AV46" s="32">
        <f t="shared" si="16"/>
        <v>0</v>
      </c>
      <c r="AW46" s="32"/>
      <c r="AX46" s="32">
        <f t="shared" si="21"/>
        <v>198719328</v>
      </c>
      <c r="AY46" s="37"/>
    </row>
    <row r="47" spans="1:51" s="2" customFormat="1" ht="15.75">
      <c r="A47" s="9" t="s">
        <v>70</v>
      </c>
      <c r="B47" s="9"/>
      <c r="C47" s="14" t="s">
        <v>71</v>
      </c>
      <c r="D47" s="6">
        <v>446876035</v>
      </c>
      <c r="E47" s="6">
        <v>0</v>
      </c>
      <c r="F47" s="6">
        <v>13403139</v>
      </c>
      <c r="G47" s="6">
        <v>0</v>
      </c>
      <c r="H47" s="6">
        <v>13403139</v>
      </c>
      <c r="I47" s="6">
        <v>433472896</v>
      </c>
      <c r="J47" s="6">
        <v>558281228</v>
      </c>
      <c r="K47" s="6">
        <v>0</v>
      </c>
      <c r="L47" s="6">
        <v>17897769</v>
      </c>
      <c r="M47" s="6">
        <v>0</v>
      </c>
      <c r="N47" s="6">
        <f>6831015+5634150+1277000</f>
        <v>13742165</v>
      </c>
      <c r="O47" s="6">
        <f t="shared" si="8"/>
        <v>31639934</v>
      </c>
      <c r="P47" s="6">
        <v>30883113</v>
      </c>
      <c r="Q47" s="6">
        <f>J47-O47-P47</f>
        <v>495758181</v>
      </c>
      <c r="R47" s="6">
        <f t="shared" si="10"/>
        <v>526641294</v>
      </c>
      <c r="S47" s="61"/>
      <c r="T47" s="61"/>
      <c r="U47" s="61"/>
      <c r="V47" s="61"/>
      <c r="W47" s="61"/>
      <c r="X47" s="61"/>
      <c r="Y47" s="61"/>
      <c r="Z47" s="61"/>
      <c r="AA47" s="61"/>
      <c r="AD47" s="36">
        <v>107119971</v>
      </c>
      <c r="AE47" s="36">
        <v>412492615</v>
      </c>
      <c r="AF47" s="32">
        <f t="shared" si="17"/>
        <v>0</v>
      </c>
      <c r="AG47" s="32">
        <f t="shared" si="11"/>
        <v>519612586</v>
      </c>
      <c r="AI47" s="32">
        <f>+Q47</f>
        <v>495758181</v>
      </c>
      <c r="AJ47" s="32">
        <f>+Z47</f>
        <v>0</v>
      </c>
      <c r="AK47" s="34">
        <f>SUM('[3]Méliusz'!$E$27+'[3]Méliusz'!$E$28)</f>
        <v>28159023</v>
      </c>
      <c r="AL47" s="34">
        <f>SUM('[3]Méliusz'!$E$40+'[3]Méliusz'!$E$41)</f>
        <v>22770219</v>
      </c>
      <c r="AM47" s="32">
        <f t="shared" si="12"/>
        <v>444828939</v>
      </c>
      <c r="AO47" s="32">
        <f t="shared" si="18"/>
        <v>0</v>
      </c>
      <c r="AP47" s="32">
        <f t="shared" si="19"/>
        <v>0</v>
      </c>
      <c r="AQ47" s="32">
        <f t="shared" si="5"/>
        <v>0</v>
      </c>
      <c r="AR47" s="32">
        <f t="shared" si="20"/>
        <v>0</v>
      </c>
      <c r="AS47" s="32">
        <f t="shared" si="13"/>
        <v>0</v>
      </c>
      <c r="AT47" s="32">
        <f t="shared" si="14"/>
        <v>0</v>
      </c>
      <c r="AU47" s="32">
        <f t="shared" si="15"/>
        <v>519612586</v>
      </c>
      <c r="AV47" s="32">
        <f t="shared" si="16"/>
        <v>-519612586</v>
      </c>
      <c r="AW47" s="32"/>
      <c r="AX47" s="32">
        <f t="shared" si="21"/>
        <v>495758181</v>
      </c>
      <c r="AY47" s="37"/>
    </row>
    <row r="48" spans="1:51" ht="15.75">
      <c r="A48" s="9" t="s">
        <v>72</v>
      </c>
      <c r="B48" s="9"/>
      <c r="C48" s="14" t="s">
        <v>73</v>
      </c>
      <c r="D48" s="6">
        <v>267960612</v>
      </c>
      <c r="E48" s="6">
        <v>0</v>
      </c>
      <c r="F48" s="6">
        <v>23169420</v>
      </c>
      <c r="G48" s="6">
        <v>0</v>
      </c>
      <c r="H48" s="6">
        <v>23169420</v>
      </c>
      <c r="I48" s="6">
        <v>244791192</v>
      </c>
      <c r="J48" s="6">
        <v>366846352</v>
      </c>
      <c r="K48" s="6">
        <v>0</v>
      </c>
      <c r="L48" s="6">
        <v>23026814</v>
      </c>
      <c r="M48" s="6">
        <v>0</v>
      </c>
      <c r="N48" s="6">
        <f>29976591+700000</f>
        <v>30676591</v>
      </c>
      <c r="O48" s="6">
        <f t="shared" si="8"/>
        <v>53703405</v>
      </c>
      <c r="P48" s="6">
        <v>54230269</v>
      </c>
      <c r="Q48" s="6">
        <f>J48-O48-P48</f>
        <v>258912678</v>
      </c>
      <c r="R48" s="6">
        <f t="shared" si="10"/>
        <v>313142947</v>
      </c>
      <c r="S48" s="61"/>
      <c r="T48" s="61"/>
      <c r="U48" s="61"/>
      <c r="V48" s="61"/>
      <c r="W48" s="61"/>
      <c r="X48" s="61"/>
      <c r="Y48" s="61"/>
      <c r="Z48" s="61"/>
      <c r="AA48" s="61"/>
      <c r="AD48" s="36">
        <v>60757213</v>
      </c>
      <c r="AE48" s="36">
        <v>242427981</v>
      </c>
      <c r="AF48" s="32">
        <f t="shared" si="17"/>
        <v>0</v>
      </c>
      <c r="AG48" s="32">
        <f t="shared" si="11"/>
        <v>303185194</v>
      </c>
      <c r="AI48" s="32">
        <f>+Q48</f>
        <v>258912678</v>
      </c>
      <c r="AJ48" s="32">
        <f>+Z48</f>
        <v>0</v>
      </c>
      <c r="AK48" s="32">
        <f>SUM('[3]DMK'!$E$27+'[3]DMK'!$E$28)</f>
        <v>14890040</v>
      </c>
      <c r="AL48" s="32">
        <f>SUM('[3]DMK'!$E$40+'[3]DMK'!$E$41)</f>
        <v>11506727</v>
      </c>
      <c r="AM48" s="32">
        <f t="shared" si="12"/>
        <v>232515911</v>
      </c>
      <c r="AO48" s="32">
        <f t="shared" si="18"/>
        <v>0</v>
      </c>
      <c r="AP48" s="32">
        <f t="shared" si="19"/>
        <v>0</v>
      </c>
      <c r="AQ48" s="32">
        <f t="shared" si="5"/>
        <v>0</v>
      </c>
      <c r="AR48" s="32">
        <f t="shared" si="20"/>
        <v>0</v>
      </c>
      <c r="AS48" s="32">
        <f t="shared" si="13"/>
        <v>0</v>
      </c>
      <c r="AT48" s="32">
        <f t="shared" si="14"/>
        <v>0</v>
      </c>
      <c r="AU48" s="32">
        <f t="shared" si="15"/>
        <v>303185194</v>
      </c>
      <c r="AV48" s="32">
        <f t="shared" si="16"/>
        <v>-303185194</v>
      </c>
      <c r="AW48" s="32"/>
      <c r="AX48" s="32">
        <f t="shared" si="21"/>
        <v>258912678</v>
      </c>
      <c r="AY48" s="37"/>
    </row>
    <row r="49" spans="1:51" s="30" customFormat="1" ht="33" customHeight="1">
      <c r="A49" s="65" t="s">
        <v>74</v>
      </c>
      <c r="B49" s="65"/>
      <c r="C49" s="65"/>
      <c r="D49" s="8">
        <f>+D48+D47</f>
        <v>714836647</v>
      </c>
      <c r="E49" s="8">
        <f aca="true" t="shared" si="24" ref="E49:R49">+E48+E47</f>
        <v>0</v>
      </c>
      <c r="F49" s="8">
        <f t="shared" si="24"/>
        <v>36572559</v>
      </c>
      <c r="G49" s="8">
        <f t="shared" si="24"/>
        <v>0</v>
      </c>
      <c r="H49" s="8">
        <f t="shared" si="24"/>
        <v>36572559</v>
      </c>
      <c r="I49" s="8">
        <f t="shared" si="24"/>
        <v>678264088</v>
      </c>
      <c r="J49" s="8">
        <f t="shared" si="24"/>
        <v>925127580</v>
      </c>
      <c r="K49" s="8">
        <f t="shared" si="24"/>
        <v>0</v>
      </c>
      <c r="L49" s="8">
        <f t="shared" si="24"/>
        <v>40924583</v>
      </c>
      <c r="M49" s="8">
        <f t="shared" si="24"/>
        <v>0</v>
      </c>
      <c r="N49" s="8">
        <f t="shared" si="24"/>
        <v>44418756</v>
      </c>
      <c r="O49" s="8">
        <f t="shared" si="24"/>
        <v>85343339</v>
      </c>
      <c r="P49" s="8">
        <f t="shared" si="24"/>
        <v>85113382</v>
      </c>
      <c r="Q49" s="8">
        <f t="shared" si="24"/>
        <v>754670859</v>
      </c>
      <c r="R49" s="8">
        <f t="shared" si="24"/>
        <v>839784241</v>
      </c>
      <c r="S49" s="61"/>
      <c r="T49" s="61"/>
      <c r="U49" s="61"/>
      <c r="V49" s="61"/>
      <c r="W49" s="61"/>
      <c r="X49" s="61"/>
      <c r="Y49" s="61"/>
      <c r="Z49" s="61"/>
      <c r="AA49" s="61"/>
      <c r="AD49" s="29">
        <f>+AD48+AD47</f>
        <v>167877184</v>
      </c>
      <c r="AE49" s="29">
        <f>+AE48+AE47</f>
        <v>654920596</v>
      </c>
      <c r="AF49" s="32">
        <f t="shared" si="17"/>
        <v>0</v>
      </c>
      <c r="AG49" s="32">
        <f t="shared" si="11"/>
        <v>822797780</v>
      </c>
      <c r="AI49" s="35">
        <f>SUM(AI47:AI48)</f>
        <v>754670859</v>
      </c>
      <c r="AJ49" s="35">
        <f>SUM(AJ47:AJ48)</f>
        <v>0</v>
      </c>
      <c r="AK49" s="35">
        <f>SUM(AK47:AK48)</f>
        <v>43049063</v>
      </c>
      <c r="AL49" s="35">
        <f>SUM(AL47:AL48)</f>
        <v>34276946</v>
      </c>
      <c r="AM49" s="35">
        <f>SUM(AM47:AM48)</f>
        <v>677344850</v>
      </c>
      <c r="AO49" s="32">
        <f t="shared" si="18"/>
        <v>0</v>
      </c>
      <c r="AP49" s="35">
        <f t="shared" si="19"/>
        <v>0</v>
      </c>
      <c r="AQ49" s="35">
        <f t="shared" si="5"/>
        <v>0</v>
      </c>
      <c r="AR49" s="35">
        <f t="shared" si="20"/>
        <v>0</v>
      </c>
      <c r="AS49" s="32">
        <f t="shared" si="13"/>
        <v>0</v>
      </c>
      <c r="AT49" s="35">
        <f t="shared" si="14"/>
        <v>0</v>
      </c>
      <c r="AU49" s="35">
        <f t="shared" si="15"/>
        <v>822797780</v>
      </c>
      <c r="AV49" s="32">
        <f t="shared" si="16"/>
        <v>-822797780</v>
      </c>
      <c r="AW49" s="32"/>
      <c r="AX49" s="32">
        <f t="shared" si="21"/>
        <v>754670859</v>
      </c>
      <c r="AY49" s="37"/>
    </row>
    <row r="50" spans="1:51" ht="15.75">
      <c r="A50" s="9" t="s">
        <v>75</v>
      </c>
      <c r="B50" s="9"/>
      <c r="C50" s="15" t="s">
        <v>76</v>
      </c>
      <c r="D50" s="6">
        <v>1178546396</v>
      </c>
      <c r="E50" s="6">
        <v>0</v>
      </c>
      <c r="F50" s="6">
        <v>190890000</v>
      </c>
      <c r="G50" s="6">
        <v>0</v>
      </c>
      <c r="H50" s="6">
        <v>190890000</v>
      </c>
      <c r="I50" s="6">
        <v>987656396</v>
      </c>
      <c r="J50" s="6">
        <v>1421356176</v>
      </c>
      <c r="K50" s="6"/>
      <c r="L50" s="6">
        <v>213228415</v>
      </c>
      <c r="M50" s="6">
        <v>0</v>
      </c>
      <c r="N50" s="6">
        <v>154341177</v>
      </c>
      <c r="O50" s="6">
        <f t="shared" si="8"/>
        <v>367569592</v>
      </c>
      <c r="P50" s="6">
        <v>47780828</v>
      </c>
      <c r="Q50" s="6">
        <f>J50-O50-P50</f>
        <v>1006005756</v>
      </c>
      <c r="R50" s="6">
        <f t="shared" si="10"/>
        <v>1053786584</v>
      </c>
      <c r="S50" s="61"/>
      <c r="T50" s="61"/>
      <c r="U50" s="61"/>
      <c r="V50" s="61"/>
      <c r="W50" s="61"/>
      <c r="X50" s="61"/>
      <c r="Y50" s="61"/>
      <c r="Z50" s="61"/>
      <c r="AA50" s="61"/>
      <c r="AD50" s="36">
        <v>188295832</v>
      </c>
      <c r="AE50" s="36">
        <v>1085905031</v>
      </c>
      <c r="AF50" s="32">
        <f t="shared" si="17"/>
        <v>0</v>
      </c>
      <c r="AG50" s="32">
        <f t="shared" si="11"/>
        <v>1274200863</v>
      </c>
      <c r="AI50" s="32">
        <f>+Q50</f>
        <v>1006005756</v>
      </c>
      <c r="AJ50" s="32">
        <f>+Z50</f>
        <v>0</v>
      </c>
      <c r="AK50" s="32">
        <f>SUM('[4]Csokonai'!$E$27+'[4]Csokonai'!$E$28)</f>
        <v>64970067</v>
      </c>
      <c r="AL50" s="32">
        <f>SUM('[4]Csokonai'!$E$40+'[4]Csokonai'!$E$41)</f>
        <v>45954159</v>
      </c>
      <c r="AM50" s="32">
        <f t="shared" si="12"/>
        <v>895081530</v>
      </c>
      <c r="AO50" s="32">
        <f t="shared" si="18"/>
        <v>0</v>
      </c>
      <c r="AP50" s="32">
        <f t="shared" si="19"/>
        <v>0</v>
      </c>
      <c r="AQ50" s="32">
        <f t="shared" si="5"/>
        <v>0</v>
      </c>
      <c r="AR50" s="32">
        <f t="shared" si="20"/>
        <v>0</v>
      </c>
      <c r="AS50" s="32">
        <f t="shared" si="13"/>
        <v>0</v>
      </c>
      <c r="AT50" s="32">
        <f t="shared" si="14"/>
        <v>0</v>
      </c>
      <c r="AU50" s="32">
        <f t="shared" si="15"/>
        <v>1274200863</v>
      </c>
      <c r="AV50" s="32">
        <f t="shared" si="16"/>
        <v>-1274200863</v>
      </c>
      <c r="AW50" s="32"/>
      <c r="AX50" s="32">
        <f t="shared" si="21"/>
        <v>1006005756</v>
      </c>
      <c r="AY50" s="37"/>
    </row>
    <row r="51" spans="1:51" ht="15.75">
      <c r="A51" s="9" t="s">
        <v>77</v>
      </c>
      <c r="B51" s="9"/>
      <c r="C51" s="15" t="s">
        <v>78</v>
      </c>
      <c r="D51" s="6">
        <v>182339988</v>
      </c>
      <c r="E51" s="6">
        <v>0</v>
      </c>
      <c r="F51" s="6">
        <v>47445745</v>
      </c>
      <c r="G51" s="6">
        <v>0</v>
      </c>
      <c r="H51" s="6">
        <v>47445745</v>
      </c>
      <c r="I51" s="6">
        <v>134894243</v>
      </c>
      <c r="J51" s="6">
        <v>229387090</v>
      </c>
      <c r="K51" s="6">
        <v>0</v>
      </c>
      <c r="L51" s="6">
        <v>47286519</v>
      </c>
      <c r="M51" s="6">
        <v>0</v>
      </c>
      <c r="N51" s="6">
        <f>11102456+18788728</f>
        <v>29891184</v>
      </c>
      <c r="O51" s="6">
        <f t="shared" si="8"/>
        <v>77177703</v>
      </c>
      <c r="P51" s="6">
        <v>12115843</v>
      </c>
      <c r="Q51" s="6">
        <f>J51-O51-P51</f>
        <v>140093544</v>
      </c>
      <c r="R51" s="6">
        <f t="shared" si="10"/>
        <v>152209387</v>
      </c>
      <c r="S51" s="61"/>
      <c r="T51" s="61"/>
      <c r="U51" s="61"/>
      <c r="V51" s="61"/>
      <c r="W51" s="61"/>
      <c r="X51" s="61"/>
      <c r="Y51" s="61"/>
      <c r="Z51" s="61"/>
      <c r="AA51" s="61"/>
      <c r="AD51" s="36">
        <v>25519190</v>
      </c>
      <c r="AE51" s="36">
        <v>181998127</v>
      </c>
      <c r="AF51" s="32">
        <f t="shared" si="17"/>
        <v>0</v>
      </c>
      <c r="AG51" s="32">
        <f t="shared" si="11"/>
        <v>207517317</v>
      </c>
      <c r="AI51" s="32">
        <f>+Q51</f>
        <v>140093544</v>
      </c>
      <c r="AJ51" s="32">
        <f>+Z51</f>
        <v>0</v>
      </c>
      <c r="AK51" s="32">
        <f>SUM('[4]Vojtina'!$E$27+'[4]Vojtina'!$E$28)</f>
        <v>8977456</v>
      </c>
      <c r="AL51" s="32">
        <f>SUM('[4]Vojtina'!$E$40+'[4]Vojtina'!$E$41)</f>
        <v>6722016</v>
      </c>
      <c r="AM51" s="32">
        <f t="shared" si="12"/>
        <v>124394072</v>
      </c>
      <c r="AO51" s="32">
        <f t="shared" si="18"/>
        <v>0</v>
      </c>
      <c r="AP51" s="32">
        <f t="shared" si="19"/>
        <v>0</v>
      </c>
      <c r="AQ51" s="32">
        <f t="shared" si="5"/>
        <v>0</v>
      </c>
      <c r="AR51" s="32">
        <f t="shared" si="20"/>
        <v>0</v>
      </c>
      <c r="AS51" s="32">
        <f t="shared" si="13"/>
        <v>0</v>
      </c>
      <c r="AT51" s="32">
        <f t="shared" si="14"/>
        <v>0</v>
      </c>
      <c r="AU51" s="32">
        <f t="shared" si="15"/>
        <v>207517317</v>
      </c>
      <c r="AV51" s="32">
        <f t="shared" si="16"/>
        <v>-207517317</v>
      </c>
      <c r="AW51" s="32"/>
      <c r="AX51" s="32">
        <f t="shared" si="21"/>
        <v>140093544</v>
      </c>
      <c r="AY51" s="37"/>
    </row>
    <row r="52" spans="1:51" s="30" customFormat="1" ht="24.75" customHeight="1">
      <c r="A52" s="64" t="s">
        <v>79</v>
      </c>
      <c r="B52" s="64"/>
      <c r="C52" s="64"/>
      <c r="D52" s="8">
        <f>+D51+D50</f>
        <v>1360886384</v>
      </c>
      <c r="E52" s="8">
        <f aca="true" t="shared" si="25" ref="E52:R52">+E51+E50</f>
        <v>0</v>
      </c>
      <c r="F52" s="8">
        <f t="shared" si="25"/>
        <v>238335745</v>
      </c>
      <c r="G52" s="8">
        <f t="shared" si="25"/>
        <v>0</v>
      </c>
      <c r="H52" s="8">
        <f t="shared" si="25"/>
        <v>238335745</v>
      </c>
      <c r="I52" s="8">
        <f t="shared" si="25"/>
        <v>1122550639</v>
      </c>
      <c r="J52" s="8">
        <f t="shared" si="25"/>
        <v>1650743266</v>
      </c>
      <c r="K52" s="8">
        <f t="shared" si="25"/>
        <v>0</v>
      </c>
      <c r="L52" s="8">
        <f t="shared" si="25"/>
        <v>260514934</v>
      </c>
      <c r="M52" s="8">
        <f t="shared" si="25"/>
        <v>0</v>
      </c>
      <c r="N52" s="8">
        <f t="shared" si="25"/>
        <v>184232361</v>
      </c>
      <c r="O52" s="8">
        <f t="shared" si="25"/>
        <v>444747295</v>
      </c>
      <c r="P52" s="8">
        <f t="shared" si="25"/>
        <v>59896671</v>
      </c>
      <c r="Q52" s="8">
        <f t="shared" si="25"/>
        <v>1146099300</v>
      </c>
      <c r="R52" s="8">
        <f t="shared" si="25"/>
        <v>1205995971</v>
      </c>
      <c r="S52" s="61"/>
      <c r="T52" s="61"/>
      <c r="U52" s="61"/>
      <c r="V52" s="61"/>
      <c r="W52" s="61"/>
      <c r="X52" s="61"/>
      <c r="Y52" s="61"/>
      <c r="Z52" s="61"/>
      <c r="AA52" s="61"/>
      <c r="AD52" s="29">
        <f>+AD51+AD50</f>
        <v>213815022</v>
      </c>
      <c r="AE52" s="29">
        <f>+AE51+AE50</f>
        <v>1267903158</v>
      </c>
      <c r="AF52" s="32">
        <f t="shared" si="17"/>
        <v>0</v>
      </c>
      <c r="AG52" s="32">
        <f t="shared" si="11"/>
        <v>1481718180</v>
      </c>
      <c r="AI52" s="32">
        <f>SUM(AI50:AI51)</f>
        <v>1146099300</v>
      </c>
      <c r="AJ52" s="32">
        <f>SUM(AJ50:AJ51)</f>
        <v>0</v>
      </c>
      <c r="AK52" s="32">
        <f>SUM(AK50:AK51)</f>
        <v>73947523</v>
      </c>
      <c r="AL52" s="32">
        <f>SUM(AL50:AL51)</f>
        <v>52676175</v>
      </c>
      <c r="AM52" s="32">
        <f>SUM(AM50:AM51)</f>
        <v>1019475602</v>
      </c>
      <c r="AO52" s="32">
        <f t="shared" si="18"/>
        <v>0</v>
      </c>
      <c r="AP52" s="35">
        <f t="shared" si="19"/>
        <v>0</v>
      </c>
      <c r="AQ52" s="35">
        <f t="shared" si="5"/>
        <v>0</v>
      </c>
      <c r="AR52" s="35">
        <f t="shared" si="20"/>
        <v>0</v>
      </c>
      <c r="AS52" s="32">
        <f t="shared" si="13"/>
        <v>0</v>
      </c>
      <c r="AT52" s="35">
        <f t="shared" si="14"/>
        <v>0</v>
      </c>
      <c r="AU52" s="35">
        <f t="shared" si="15"/>
        <v>1481718180</v>
      </c>
      <c r="AV52" s="32">
        <f t="shared" si="16"/>
        <v>-1481718180</v>
      </c>
      <c r="AW52" s="32"/>
      <c r="AX52" s="32">
        <f t="shared" si="21"/>
        <v>1146099300</v>
      </c>
      <c r="AY52" s="37"/>
    </row>
    <row r="53" spans="1:51" s="30" customFormat="1" ht="15.75">
      <c r="A53" s="7" t="s">
        <v>80</v>
      </c>
      <c r="B53" s="7"/>
      <c r="C53" s="16" t="s">
        <v>124</v>
      </c>
      <c r="D53" s="8">
        <v>1491906700</v>
      </c>
      <c r="E53" s="8">
        <v>0</v>
      </c>
      <c r="F53" s="8">
        <v>936056919</v>
      </c>
      <c r="G53" s="8">
        <v>0</v>
      </c>
      <c r="H53" s="8">
        <v>936056919</v>
      </c>
      <c r="I53" s="8">
        <v>555849781</v>
      </c>
      <c r="J53" s="8">
        <v>2121907915</v>
      </c>
      <c r="K53" s="8">
        <v>0</v>
      </c>
      <c r="L53" s="8">
        <v>910156350</v>
      </c>
      <c r="M53" s="8">
        <v>0</v>
      </c>
      <c r="N53" s="8">
        <f>31676445+5200000</f>
        <v>36876445</v>
      </c>
      <c r="O53" s="8">
        <f t="shared" si="8"/>
        <v>947032795</v>
      </c>
      <c r="P53" s="8">
        <v>551475563</v>
      </c>
      <c r="Q53" s="8">
        <f aca="true" t="shared" si="26" ref="Q53:Q60">J53-O53-P53</f>
        <v>623399557</v>
      </c>
      <c r="R53" s="8">
        <f t="shared" si="10"/>
        <v>1174875120</v>
      </c>
      <c r="S53" s="61"/>
      <c r="T53" s="61"/>
      <c r="U53" s="61"/>
      <c r="V53" s="61"/>
      <c r="W53" s="61"/>
      <c r="X53" s="61"/>
      <c r="Y53" s="61"/>
      <c r="Z53" s="61"/>
      <c r="AA53" s="61"/>
      <c r="AD53" s="31">
        <v>472230608</v>
      </c>
      <c r="AE53" s="31">
        <v>1211973014</v>
      </c>
      <c r="AF53" s="32">
        <f t="shared" si="17"/>
        <v>0</v>
      </c>
      <c r="AG53" s="32">
        <f t="shared" si="11"/>
        <v>1684203622</v>
      </c>
      <c r="AI53" s="35">
        <f aca="true" t="shared" si="27" ref="AI53:AI60">+Q53</f>
        <v>623399557</v>
      </c>
      <c r="AJ53" s="35">
        <f aca="true" t="shared" si="28" ref="AJ53:AJ60">+Z53</f>
        <v>0</v>
      </c>
      <c r="AK53" s="35">
        <f>SUM('[5]GE'!$E$27+'[5]GE'!$E$28)</f>
        <v>38493909</v>
      </c>
      <c r="AL53" s="35">
        <f>SUM('[5]GE'!$E$40+'[5]GE'!$E$41)</f>
        <v>35425322</v>
      </c>
      <c r="AM53" s="35">
        <f t="shared" si="12"/>
        <v>549480326</v>
      </c>
      <c r="AO53" s="32">
        <f t="shared" si="18"/>
        <v>0</v>
      </c>
      <c r="AP53" s="35">
        <f t="shared" si="19"/>
        <v>0</v>
      </c>
      <c r="AQ53" s="35">
        <f t="shared" si="5"/>
        <v>0</v>
      </c>
      <c r="AR53" s="35">
        <f t="shared" si="20"/>
        <v>0</v>
      </c>
      <c r="AS53" s="32">
        <f t="shared" si="13"/>
        <v>0</v>
      </c>
      <c r="AT53" s="35">
        <f t="shared" si="14"/>
        <v>0</v>
      </c>
      <c r="AU53" s="35">
        <f t="shared" si="15"/>
        <v>1684203622</v>
      </c>
      <c r="AV53" s="32">
        <f t="shared" si="16"/>
        <v>-1684203622</v>
      </c>
      <c r="AW53" s="32"/>
      <c r="AX53" s="32">
        <f t="shared" si="21"/>
        <v>623399557</v>
      </c>
      <c r="AY53" s="37"/>
    </row>
    <row r="54" spans="1:51" s="30" customFormat="1" ht="15.75">
      <c r="A54" s="7" t="s">
        <v>81</v>
      </c>
      <c r="B54" s="7"/>
      <c r="C54" s="17" t="s">
        <v>82</v>
      </c>
      <c r="D54" s="8">
        <v>1200949716</v>
      </c>
      <c r="E54" s="8">
        <v>0</v>
      </c>
      <c r="F54" s="8">
        <v>717863018</v>
      </c>
      <c r="G54" s="8">
        <v>0</v>
      </c>
      <c r="H54" s="8">
        <v>717863018</v>
      </c>
      <c r="I54" s="8">
        <v>483086698</v>
      </c>
      <c r="J54" s="8">
        <v>1196833603</v>
      </c>
      <c r="K54" s="8">
        <v>42890000</v>
      </c>
      <c r="L54" s="8">
        <v>659039632</v>
      </c>
      <c r="M54" s="8">
        <v>200000</v>
      </c>
      <c r="N54" s="8">
        <f>4697326</f>
        <v>4697326</v>
      </c>
      <c r="O54" s="8">
        <f t="shared" si="8"/>
        <v>706826958</v>
      </c>
      <c r="P54" s="8">
        <v>48278640</v>
      </c>
      <c r="Q54" s="8">
        <f t="shared" si="26"/>
        <v>441728005</v>
      </c>
      <c r="R54" s="8">
        <f t="shared" si="10"/>
        <v>490006645</v>
      </c>
      <c r="S54" s="61"/>
      <c r="T54" s="61"/>
      <c r="U54" s="61"/>
      <c r="V54" s="61"/>
      <c r="W54" s="61"/>
      <c r="X54" s="61"/>
      <c r="Y54" s="61"/>
      <c r="Z54" s="61"/>
      <c r="AA54" s="61"/>
      <c r="AD54" s="31">
        <v>196074204</v>
      </c>
      <c r="AE54" s="31">
        <v>975984173</v>
      </c>
      <c r="AF54" s="32">
        <f t="shared" si="17"/>
        <v>0</v>
      </c>
      <c r="AG54" s="32">
        <f t="shared" si="11"/>
        <v>1172058377</v>
      </c>
      <c r="AI54" s="35">
        <f t="shared" si="27"/>
        <v>441728005</v>
      </c>
      <c r="AJ54" s="35">
        <f t="shared" si="28"/>
        <v>0</v>
      </c>
      <c r="AK54" s="35">
        <f>SUM('[6]GE'!$E$28+'[6]GE'!$E$29)</f>
        <v>28031599</v>
      </c>
      <c r="AL54" s="35">
        <f>SUM('[6]GE'!$E$41+'[6]GE'!$E$42)</f>
        <v>22181181</v>
      </c>
      <c r="AM54" s="35">
        <f t="shared" si="12"/>
        <v>391515225</v>
      </c>
      <c r="AO54" s="32">
        <f t="shared" si="18"/>
        <v>0</v>
      </c>
      <c r="AP54" s="35">
        <f t="shared" si="19"/>
        <v>0</v>
      </c>
      <c r="AQ54" s="35">
        <f t="shared" si="5"/>
        <v>0</v>
      </c>
      <c r="AR54" s="35">
        <f t="shared" si="20"/>
        <v>0</v>
      </c>
      <c r="AS54" s="32">
        <f t="shared" si="13"/>
        <v>0</v>
      </c>
      <c r="AT54" s="35">
        <f t="shared" si="14"/>
        <v>0</v>
      </c>
      <c r="AU54" s="35">
        <f t="shared" si="15"/>
        <v>1172058377</v>
      </c>
      <c r="AV54" s="32">
        <f t="shared" si="16"/>
        <v>-1172058377</v>
      </c>
      <c r="AW54" s="32"/>
      <c r="AX54" s="32">
        <f t="shared" si="21"/>
        <v>441728005</v>
      </c>
      <c r="AY54" s="37"/>
    </row>
    <row r="55" spans="1:51" ht="30">
      <c r="A55" s="9" t="s">
        <v>83</v>
      </c>
      <c r="B55" s="9"/>
      <c r="C55" s="18" t="s">
        <v>117</v>
      </c>
      <c r="D55" s="6">
        <v>3129519762</v>
      </c>
      <c r="E55" s="6">
        <v>0</v>
      </c>
      <c r="F55" s="6">
        <v>932588185</v>
      </c>
      <c r="G55" s="6">
        <v>0</v>
      </c>
      <c r="H55" s="8">
        <v>932588185</v>
      </c>
      <c r="I55" s="6">
        <v>2196931577</v>
      </c>
      <c r="J55" s="6">
        <v>3446085954</v>
      </c>
      <c r="K55" s="6"/>
      <c r="L55" s="6">
        <v>1047737829</v>
      </c>
      <c r="M55" s="6">
        <v>53645</v>
      </c>
      <c r="N55" s="6">
        <v>4904734</v>
      </c>
      <c r="O55" s="6">
        <f t="shared" si="8"/>
        <v>1052696208</v>
      </c>
      <c r="P55" s="6">
        <v>28188366</v>
      </c>
      <c r="Q55" s="6">
        <f t="shared" si="26"/>
        <v>2365201380</v>
      </c>
      <c r="R55" s="6">
        <f t="shared" si="10"/>
        <v>2393389746</v>
      </c>
      <c r="S55" s="61"/>
      <c r="T55" s="61"/>
      <c r="U55" s="61"/>
      <c r="V55" s="61"/>
      <c r="W55" s="61"/>
      <c r="X55" s="61"/>
      <c r="Y55" s="61"/>
      <c r="Z55" s="61"/>
      <c r="AA55" s="61"/>
      <c r="AD55" s="36">
        <v>722056960</v>
      </c>
      <c r="AE55" s="36">
        <v>2542940450</v>
      </c>
      <c r="AF55" s="32">
        <f t="shared" si="17"/>
        <v>0</v>
      </c>
      <c r="AG55" s="32">
        <f t="shared" si="11"/>
        <v>3264997410</v>
      </c>
      <c r="AI55" s="32">
        <f t="shared" si="27"/>
        <v>2365201380</v>
      </c>
      <c r="AJ55" s="32">
        <f t="shared" si="28"/>
        <v>0</v>
      </c>
      <c r="AK55" s="32">
        <f>SUM('[7]DIM'!$E$28+'[7]DIM'!$E$29)</f>
        <v>72050152</v>
      </c>
      <c r="AL55" s="32">
        <f>SUM('[7]DIM'!$E$41+'[7]DIM'!$E$42)</f>
        <v>48699702</v>
      </c>
      <c r="AM55" s="32">
        <f t="shared" si="12"/>
        <v>2244451526</v>
      </c>
      <c r="AO55" s="32">
        <f t="shared" si="18"/>
        <v>0</v>
      </c>
      <c r="AP55" s="32">
        <f t="shared" si="19"/>
        <v>0</v>
      </c>
      <c r="AQ55" s="32">
        <f t="shared" si="5"/>
        <v>0</v>
      </c>
      <c r="AR55" s="32">
        <f t="shared" si="20"/>
        <v>0</v>
      </c>
      <c r="AS55" s="32">
        <f t="shared" si="13"/>
        <v>0</v>
      </c>
      <c r="AT55" s="32">
        <f t="shared" si="14"/>
        <v>0</v>
      </c>
      <c r="AU55" s="32">
        <f t="shared" si="15"/>
        <v>3264997410</v>
      </c>
      <c r="AV55" s="32">
        <f t="shared" si="16"/>
        <v>-3264997410</v>
      </c>
      <c r="AW55" s="32"/>
      <c r="AX55" s="32">
        <f t="shared" si="21"/>
        <v>2365201380</v>
      </c>
      <c r="AY55" s="37"/>
    </row>
    <row r="56" spans="1:51" ht="15.75">
      <c r="A56" s="9" t="s">
        <v>84</v>
      </c>
      <c r="B56" s="9"/>
      <c r="C56" s="19" t="s">
        <v>85</v>
      </c>
      <c r="D56" s="6">
        <v>758786666</v>
      </c>
      <c r="E56" s="6">
        <v>0</v>
      </c>
      <c r="F56" s="6">
        <v>258451812</v>
      </c>
      <c r="G56" s="6">
        <v>0</v>
      </c>
      <c r="H56" s="8">
        <v>258451812</v>
      </c>
      <c r="I56" s="6">
        <v>500334854</v>
      </c>
      <c r="J56" s="6">
        <v>546929105</v>
      </c>
      <c r="K56" s="6"/>
      <c r="L56" s="6">
        <v>143862623</v>
      </c>
      <c r="M56" s="6"/>
      <c r="N56" s="6">
        <v>1089188</v>
      </c>
      <c r="O56" s="6">
        <f t="shared" si="8"/>
        <v>144951811</v>
      </c>
      <c r="P56" s="6">
        <v>33348373</v>
      </c>
      <c r="Q56" s="6">
        <f t="shared" si="26"/>
        <v>368628921</v>
      </c>
      <c r="R56" s="6">
        <f t="shared" si="10"/>
        <v>401977294</v>
      </c>
      <c r="S56" s="61"/>
      <c r="T56" s="61"/>
      <c r="U56" s="61"/>
      <c r="V56" s="61"/>
      <c r="W56" s="61"/>
      <c r="X56" s="61"/>
      <c r="Y56" s="61"/>
      <c r="Z56" s="61"/>
      <c r="AA56" s="61"/>
      <c r="AB56" s="27"/>
      <c r="AD56" s="36"/>
      <c r="AE56" s="36">
        <v>546267180</v>
      </c>
      <c r="AF56" s="32">
        <f t="shared" si="17"/>
        <v>0</v>
      </c>
      <c r="AG56" s="32">
        <f t="shared" si="11"/>
        <v>546267180</v>
      </c>
      <c r="AI56" s="32">
        <f t="shared" si="27"/>
        <v>368628921</v>
      </c>
      <c r="AJ56" s="32">
        <f t="shared" si="28"/>
        <v>0</v>
      </c>
      <c r="AK56" s="32"/>
      <c r="AL56" s="32"/>
      <c r="AM56" s="32">
        <f t="shared" si="12"/>
        <v>368628921</v>
      </c>
      <c r="AO56" s="32">
        <f t="shared" si="18"/>
        <v>0</v>
      </c>
      <c r="AP56" s="32">
        <f t="shared" si="19"/>
        <v>0</v>
      </c>
      <c r="AQ56" s="32">
        <f t="shared" si="5"/>
        <v>0</v>
      </c>
      <c r="AR56" s="32">
        <f t="shared" si="20"/>
        <v>0</v>
      </c>
      <c r="AS56" s="32">
        <f t="shared" si="13"/>
        <v>0</v>
      </c>
      <c r="AT56" s="32">
        <f t="shared" si="14"/>
        <v>0</v>
      </c>
      <c r="AU56" s="32">
        <f t="shared" si="15"/>
        <v>546267180</v>
      </c>
      <c r="AV56" s="32">
        <f t="shared" si="16"/>
        <v>-546267180</v>
      </c>
      <c r="AW56" s="32"/>
      <c r="AX56" s="32">
        <f t="shared" si="21"/>
        <v>368628921</v>
      </c>
      <c r="AY56" s="37"/>
    </row>
    <row r="57" spans="1:51" ht="15.75">
      <c r="A57" s="9" t="s">
        <v>86</v>
      </c>
      <c r="B57" s="9"/>
      <c r="C57" s="20" t="s">
        <v>87</v>
      </c>
      <c r="D57" s="6">
        <v>484105885</v>
      </c>
      <c r="E57" s="6">
        <v>0</v>
      </c>
      <c r="F57" s="6">
        <v>85328011</v>
      </c>
      <c r="G57" s="6">
        <v>0</v>
      </c>
      <c r="H57" s="8">
        <v>85328011</v>
      </c>
      <c r="I57" s="6">
        <v>398777874</v>
      </c>
      <c r="J57" s="6">
        <v>908301564</v>
      </c>
      <c r="K57" s="6">
        <v>0</v>
      </c>
      <c r="L57" s="6">
        <v>179217656</v>
      </c>
      <c r="M57" s="6">
        <v>0</v>
      </c>
      <c r="N57" s="6">
        <v>50037490</v>
      </c>
      <c r="O57" s="6">
        <f t="shared" si="8"/>
        <v>229255146</v>
      </c>
      <c r="P57" s="6">
        <v>9569491</v>
      </c>
      <c r="Q57" s="6">
        <f t="shared" si="26"/>
        <v>669476927</v>
      </c>
      <c r="R57" s="6">
        <f t="shared" si="10"/>
        <v>679046418</v>
      </c>
      <c r="S57" s="61"/>
      <c r="T57" s="61"/>
      <c r="U57" s="61"/>
      <c r="V57" s="61"/>
      <c r="W57" s="61"/>
      <c r="X57" s="61"/>
      <c r="Y57" s="61"/>
      <c r="Z57" s="61"/>
      <c r="AA57" s="61"/>
      <c r="AD57" s="36">
        <v>257596464</v>
      </c>
      <c r="AE57" s="36">
        <v>614358222</v>
      </c>
      <c r="AF57" s="32">
        <f t="shared" si="17"/>
        <v>0</v>
      </c>
      <c r="AG57" s="32">
        <f t="shared" si="11"/>
        <v>871954686</v>
      </c>
      <c r="AI57" s="32">
        <f t="shared" si="27"/>
        <v>669476927</v>
      </c>
      <c r="AJ57" s="32">
        <f t="shared" si="28"/>
        <v>0</v>
      </c>
      <c r="AK57" s="32">
        <f>SUM('[7]VSZ.SZ.'!$E$28+'[7]VSZ.SZ.'!$E$29)</f>
        <v>82301005</v>
      </c>
      <c r="AL57" s="32">
        <f>SUM('[7]VSZ.SZ.'!$E$41+'[7]VSZ.SZ.'!$E$42)</f>
        <v>71070493</v>
      </c>
      <c r="AM57" s="32">
        <f t="shared" si="12"/>
        <v>516105429</v>
      </c>
      <c r="AO57" s="32">
        <f t="shared" si="18"/>
        <v>0</v>
      </c>
      <c r="AP57" s="32">
        <f t="shared" si="19"/>
        <v>0</v>
      </c>
      <c r="AQ57" s="32">
        <f t="shared" si="5"/>
        <v>0</v>
      </c>
      <c r="AR57" s="32">
        <f t="shared" si="20"/>
        <v>0</v>
      </c>
      <c r="AS57" s="32">
        <f t="shared" si="13"/>
        <v>0</v>
      </c>
      <c r="AT57" s="32">
        <f t="shared" si="14"/>
        <v>0</v>
      </c>
      <c r="AU57" s="32">
        <f t="shared" si="15"/>
        <v>871954686</v>
      </c>
      <c r="AV57" s="32">
        <f t="shared" si="16"/>
        <v>-871954686</v>
      </c>
      <c r="AW57" s="32"/>
      <c r="AX57" s="32">
        <f t="shared" si="21"/>
        <v>669476927</v>
      </c>
      <c r="AY57" s="37"/>
    </row>
    <row r="58" spans="1:51" ht="30">
      <c r="A58" s="9" t="s">
        <v>88</v>
      </c>
      <c r="B58" s="9"/>
      <c r="C58" s="21" t="s">
        <v>89</v>
      </c>
      <c r="D58" s="6">
        <v>1165489927</v>
      </c>
      <c r="E58" s="6">
        <v>0</v>
      </c>
      <c r="F58" s="6">
        <v>74462961</v>
      </c>
      <c r="G58" s="6">
        <v>0</v>
      </c>
      <c r="H58" s="8">
        <v>74462961</v>
      </c>
      <c r="I58" s="6">
        <v>1091026966</v>
      </c>
      <c r="J58" s="6">
        <v>1319726911</v>
      </c>
      <c r="K58" s="6"/>
      <c r="L58" s="6">
        <v>75898519</v>
      </c>
      <c r="M58" s="6"/>
      <c r="N58" s="6">
        <v>9456183</v>
      </c>
      <c r="O58" s="6">
        <f t="shared" si="8"/>
        <v>85354702</v>
      </c>
      <c r="P58" s="6">
        <v>4149513</v>
      </c>
      <c r="Q58" s="6">
        <f t="shared" si="26"/>
        <v>1230222696</v>
      </c>
      <c r="R58" s="6">
        <f t="shared" si="10"/>
        <v>1234372209</v>
      </c>
      <c r="S58" s="61"/>
      <c r="T58" s="61"/>
      <c r="U58" s="61"/>
      <c r="V58" s="61"/>
      <c r="W58" s="61"/>
      <c r="X58" s="61"/>
      <c r="Y58" s="61"/>
      <c r="Z58" s="61"/>
      <c r="AA58" s="61"/>
      <c r="AD58" s="36">
        <v>212530349</v>
      </c>
      <c r="AE58" s="36">
        <v>1046954117</v>
      </c>
      <c r="AF58" s="32">
        <f t="shared" si="17"/>
        <v>0</v>
      </c>
      <c r="AG58" s="32">
        <f t="shared" si="11"/>
        <v>1259484466</v>
      </c>
      <c r="AI58" s="32">
        <f t="shared" si="27"/>
        <v>1230222696</v>
      </c>
      <c r="AJ58" s="32">
        <f t="shared" si="28"/>
        <v>0</v>
      </c>
      <c r="AK58" s="32">
        <f>SUM('[7]Bölcsőde'!$E$28+'[7]Bölcsőde'!$E$29)</f>
        <v>104046397</v>
      </c>
      <c r="AL58" s="32">
        <f>SUM('[7]Bölcsőde'!$E$41+'[7]Bölcsőde'!$E$42)</f>
        <v>85573202</v>
      </c>
      <c r="AM58" s="32">
        <f t="shared" si="12"/>
        <v>1040603097</v>
      </c>
      <c r="AO58" s="32">
        <f t="shared" si="18"/>
        <v>0</v>
      </c>
      <c r="AP58" s="32">
        <f t="shared" si="19"/>
        <v>0</v>
      </c>
      <c r="AQ58" s="32">
        <f>SUM(AO58-AP58)</f>
        <v>0</v>
      </c>
      <c r="AR58" s="32">
        <f t="shared" si="20"/>
        <v>0</v>
      </c>
      <c r="AS58" s="32">
        <f t="shared" si="13"/>
        <v>0</v>
      </c>
      <c r="AT58" s="32">
        <f t="shared" si="14"/>
        <v>0</v>
      </c>
      <c r="AU58" s="32">
        <f t="shared" si="15"/>
        <v>1259484466</v>
      </c>
      <c r="AV58" s="32">
        <f t="shared" si="16"/>
        <v>-1259484466</v>
      </c>
      <c r="AW58" s="32"/>
      <c r="AX58" s="32">
        <f t="shared" si="21"/>
        <v>1230222696</v>
      </c>
      <c r="AY58" s="37"/>
    </row>
    <row r="59" spans="1:51" ht="30">
      <c r="A59" s="9" t="s">
        <v>90</v>
      </c>
      <c r="B59" s="9"/>
      <c r="C59" s="21" t="s">
        <v>91</v>
      </c>
      <c r="D59" s="6">
        <v>97526443</v>
      </c>
      <c r="E59" s="6">
        <v>0</v>
      </c>
      <c r="F59" s="6">
        <v>2552662</v>
      </c>
      <c r="G59" s="6">
        <v>0</v>
      </c>
      <c r="H59" s="8">
        <v>2552662</v>
      </c>
      <c r="I59" s="6">
        <v>94973781</v>
      </c>
      <c r="J59" s="6">
        <v>121037016</v>
      </c>
      <c r="K59" s="6">
        <v>0</v>
      </c>
      <c r="L59" s="6">
        <v>3934800</v>
      </c>
      <c r="M59" s="6">
        <v>0</v>
      </c>
      <c r="N59" s="6">
        <v>1257758</v>
      </c>
      <c r="O59" s="6">
        <f t="shared" si="8"/>
        <v>5192558</v>
      </c>
      <c r="P59" s="6">
        <v>3347953</v>
      </c>
      <c r="Q59" s="6">
        <f t="shared" si="26"/>
        <v>112496505</v>
      </c>
      <c r="R59" s="6">
        <f t="shared" si="10"/>
        <v>115844458</v>
      </c>
      <c r="S59" s="61"/>
      <c r="T59" s="61"/>
      <c r="U59" s="61"/>
      <c r="V59" s="61"/>
      <c r="W59" s="61"/>
      <c r="X59" s="61"/>
      <c r="Y59" s="61"/>
      <c r="Z59" s="61"/>
      <c r="AA59" s="61"/>
      <c r="AC59" s="30"/>
      <c r="AD59" s="36">
        <v>16931584</v>
      </c>
      <c r="AE59" s="36">
        <v>96854342</v>
      </c>
      <c r="AF59" s="32">
        <f t="shared" si="17"/>
        <v>0</v>
      </c>
      <c r="AG59" s="32">
        <f t="shared" si="11"/>
        <v>113785926</v>
      </c>
      <c r="AI59" s="32">
        <f t="shared" si="27"/>
        <v>112496505</v>
      </c>
      <c r="AJ59" s="32">
        <f t="shared" si="28"/>
        <v>0</v>
      </c>
      <c r="AK59" s="32">
        <f>SUM('[7]Gyermekvédelem'!$E$29+'[7]Gyermekvédelem'!$E$30)</f>
        <v>8312505</v>
      </c>
      <c r="AL59" s="32">
        <f>SUM('[7]Gyermekvédelem'!$E$42+'[7]Gyermekvédelem'!$E$43)</f>
        <v>8733008</v>
      </c>
      <c r="AM59" s="32">
        <f t="shared" si="12"/>
        <v>95450992</v>
      </c>
      <c r="AO59" s="32">
        <f t="shared" si="18"/>
        <v>0</v>
      </c>
      <c r="AP59" s="32">
        <f t="shared" si="19"/>
        <v>0</v>
      </c>
      <c r="AQ59" s="32">
        <f aca="true" t="shared" si="29" ref="AQ59:AQ64">SUM(AO59-AP59)</f>
        <v>0</v>
      </c>
      <c r="AR59" s="32">
        <f t="shared" si="20"/>
        <v>0</v>
      </c>
      <c r="AS59" s="32">
        <f t="shared" si="13"/>
        <v>0</v>
      </c>
      <c r="AT59" s="32">
        <f t="shared" si="14"/>
        <v>0</v>
      </c>
      <c r="AU59" s="32">
        <f t="shared" si="15"/>
        <v>113785926</v>
      </c>
      <c r="AV59" s="32">
        <f t="shared" si="16"/>
        <v>-113785926</v>
      </c>
      <c r="AW59" s="32"/>
      <c r="AX59" s="32">
        <f t="shared" si="21"/>
        <v>112496505</v>
      </c>
      <c r="AY59" s="37"/>
    </row>
    <row r="60" spans="1:51" ht="30">
      <c r="A60" s="9" t="s">
        <v>92</v>
      </c>
      <c r="B60" s="9"/>
      <c r="C60" s="21" t="s">
        <v>125</v>
      </c>
      <c r="D60" s="6">
        <v>360052906</v>
      </c>
      <c r="E60" s="6">
        <v>0</v>
      </c>
      <c r="F60" s="6">
        <v>0</v>
      </c>
      <c r="G60" s="6">
        <v>0</v>
      </c>
      <c r="H60" s="8">
        <v>0</v>
      </c>
      <c r="I60" s="6">
        <v>360052906</v>
      </c>
      <c r="J60" s="6">
        <v>455422103</v>
      </c>
      <c r="K60" s="6">
        <v>0</v>
      </c>
      <c r="L60" s="6">
        <v>1306</v>
      </c>
      <c r="M60" s="6">
        <v>0</v>
      </c>
      <c r="N60" s="6">
        <f>351732+15500000</f>
        <v>15851732</v>
      </c>
      <c r="O60" s="6">
        <f t="shared" si="8"/>
        <v>15853038</v>
      </c>
      <c r="P60" s="6">
        <v>3636555</v>
      </c>
      <c r="Q60" s="6">
        <f t="shared" si="26"/>
        <v>435932510</v>
      </c>
      <c r="R60" s="6">
        <f t="shared" si="10"/>
        <v>439569065</v>
      </c>
      <c r="S60" s="61"/>
      <c r="T60" s="61"/>
      <c r="U60" s="61"/>
      <c r="V60" s="61"/>
      <c r="W60" s="61"/>
      <c r="X60" s="61"/>
      <c r="Y60" s="61"/>
      <c r="Z60" s="61"/>
      <c r="AA60" s="61"/>
      <c r="AC60" s="30"/>
      <c r="AD60" s="36">
        <v>92925231</v>
      </c>
      <c r="AE60" s="36">
        <v>303193552</v>
      </c>
      <c r="AF60" s="32">
        <f t="shared" si="17"/>
        <v>0</v>
      </c>
      <c r="AG60" s="32">
        <f t="shared" si="11"/>
        <v>396118783</v>
      </c>
      <c r="AI60" s="32">
        <f t="shared" si="27"/>
        <v>435932510</v>
      </c>
      <c r="AJ60" s="32">
        <f t="shared" si="28"/>
        <v>0</v>
      </c>
      <c r="AK60" s="32">
        <f>SUM('[7]Család- és Gyermekjóléti Kp.'!$E$29+'[7]Család- és Gyermekjóléti Kp.'!$E$30)</f>
        <v>36802497</v>
      </c>
      <c r="AL60" s="32">
        <f>SUM('[7]Család- és Gyermekjóléti Kp.'!$E$42+'[7]Család- és Gyermekjóléti Kp.'!$E$43)</f>
        <v>25474061</v>
      </c>
      <c r="AM60" s="32">
        <f t="shared" si="12"/>
        <v>373655952</v>
      </c>
      <c r="AO60" s="32">
        <f t="shared" si="18"/>
        <v>0</v>
      </c>
      <c r="AP60" s="32">
        <f t="shared" si="19"/>
        <v>0</v>
      </c>
      <c r="AQ60" s="32">
        <f t="shared" si="29"/>
        <v>0</v>
      </c>
      <c r="AR60" s="32">
        <f t="shared" si="20"/>
        <v>0</v>
      </c>
      <c r="AS60" s="32">
        <f t="shared" si="13"/>
        <v>0</v>
      </c>
      <c r="AT60" s="32">
        <f t="shared" si="14"/>
        <v>0</v>
      </c>
      <c r="AU60" s="32">
        <f t="shared" si="15"/>
        <v>396118783</v>
      </c>
      <c r="AV60" s="32">
        <f t="shared" si="16"/>
        <v>-396118783</v>
      </c>
      <c r="AW60" s="32"/>
      <c r="AX60" s="32">
        <f t="shared" si="21"/>
        <v>435932510</v>
      </c>
      <c r="AY60" s="37"/>
    </row>
    <row r="61" spans="1:51" s="30" customFormat="1" ht="33" customHeight="1">
      <c r="A61" s="65" t="s">
        <v>93</v>
      </c>
      <c r="B61" s="65"/>
      <c r="C61" s="65"/>
      <c r="D61" s="8">
        <f>SUM(D55:D60)</f>
        <v>5995481589</v>
      </c>
      <c r="E61" s="8">
        <f aca="true" t="shared" si="30" ref="E61:R61">SUM(E55:E60)</f>
        <v>0</v>
      </c>
      <c r="F61" s="8">
        <f t="shared" si="30"/>
        <v>1353383631</v>
      </c>
      <c r="G61" s="8">
        <f t="shared" si="30"/>
        <v>0</v>
      </c>
      <c r="H61" s="8">
        <f t="shared" si="30"/>
        <v>1353383631</v>
      </c>
      <c r="I61" s="8">
        <f t="shared" si="30"/>
        <v>4642097958</v>
      </c>
      <c r="J61" s="8">
        <f t="shared" si="30"/>
        <v>6797502653</v>
      </c>
      <c r="K61" s="8">
        <f t="shared" si="30"/>
        <v>0</v>
      </c>
      <c r="L61" s="8">
        <f t="shared" si="30"/>
        <v>1450652733</v>
      </c>
      <c r="M61" s="8">
        <f t="shared" si="30"/>
        <v>53645</v>
      </c>
      <c r="N61" s="8">
        <f>SUM(N55:N60)</f>
        <v>82597085</v>
      </c>
      <c r="O61" s="8">
        <f t="shared" si="30"/>
        <v>1533303463</v>
      </c>
      <c r="P61" s="8">
        <f t="shared" si="30"/>
        <v>82240251</v>
      </c>
      <c r="Q61" s="8">
        <f t="shared" si="30"/>
        <v>5181958939</v>
      </c>
      <c r="R61" s="8">
        <f t="shared" si="30"/>
        <v>5264199190</v>
      </c>
      <c r="S61" s="61"/>
      <c r="T61" s="61"/>
      <c r="U61" s="61"/>
      <c r="V61" s="61"/>
      <c r="W61" s="61"/>
      <c r="X61" s="61"/>
      <c r="Y61" s="61"/>
      <c r="Z61" s="61"/>
      <c r="AA61" s="61"/>
      <c r="AD61" s="29">
        <f>SUM(AD55:AD60)</f>
        <v>1302040588</v>
      </c>
      <c r="AE61" s="29">
        <f>SUM(AE55:AE60)</f>
        <v>5150567863</v>
      </c>
      <c r="AF61" s="32">
        <f t="shared" si="17"/>
        <v>0</v>
      </c>
      <c r="AG61" s="32">
        <f t="shared" si="11"/>
        <v>6452608451</v>
      </c>
      <c r="AI61" s="35">
        <f>SUM(AI55:AI60)</f>
        <v>5181958939</v>
      </c>
      <c r="AJ61" s="35">
        <f>SUM(AJ55:AJ60)</f>
        <v>0</v>
      </c>
      <c r="AK61" s="35">
        <f>SUM(AK55:AK60)</f>
        <v>303512556</v>
      </c>
      <c r="AL61" s="35">
        <f>SUM(AL55:AL60)</f>
        <v>239550466</v>
      </c>
      <c r="AM61" s="35">
        <f>SUM(AM55:AM60)</f>
        <v>4638895917</v>
      </c>
      <c r="AO61" s="32">
        <f t="shared" si="18"/>
        <v>0</v>
      </c>
      <c r="AP61" s="35">
        <f t="shared" si="19"/>
        <v>0</v>
      </c>
      <c r="AQ61" s="35">
        <f t="shared" si="29"/>
        <v>0</v>
      </c>
      <c r="AR61" s="35">
        <f t="shared" si="20"/>
        <v>0</v>
      </c>
      <c r="AS61" s="32">
        <f t="shared" si="13"/>
        <v>0</v>
      </c>
      <c r="AT61" s="35">
        <f t="shared" si="14"/>
        <v>0</v>
      </c>
      <c r="AU61" s="35">
        <f t="shared" si="15"/>
        <v>6452608451</v>
      </c>
      <c r="AV61" s="32">
        <f t="shared" si="16"/>
        <v>-6452608451</v>
      </c>
      <c r="AW61" s="32"/>
      <c r="AX61" s="32">
        <f t="shared" si="21"/>
        <v>5181958939</v>
      </c>
      <c r="AY61" s="37"/>
    </row>
    <row r="62" spans="1:51" s="30" customFormat="1" ht="18.75" customHeight="1">
      <c r="A62" s="64" t="s">
        <v>94</v>
      </c>
      <c r="B62" s="64"/>
      <c r="C62" s="64"/>
      <c r="D62" s="8">
        <f>+D61+D54+D53+D52+D49+D44+D43</f>
        <v>17152640021</v>
      </c>
      <c r="E62" s="8">
        <f aca="true" t="shared" si="31" ref="E62:R62">+E61+E54+E53+E52+E49+E44+E43</f>
        <v>0</v>
      </c>
      <c r="F62" s="8">
        <f t="shared" si="31"/>
        <v>3620390353</v>
      </c>
      <c r="G62" s="8">
        <f t="shared" si="31"/>
        <v>0</v>
      </c>
      <c r="H62" s="8">
        <f t="shared" si="31"/>
        <v>3620390353</v>
      </c>
      <c r="I62" s="8">
        <f t="shared" si="31"/>
        <v>13532249668</v>
      </c>
      <c r="J62" s="8">
        <f t="shared" si="31"/>
        <v>19563169772</v>
      </c>
      <c r="K62" s="8">
        <f t="shared" si="31"/>
        <v>42890000</v>
      </c>
      <c r="L62" s="8">
        <f t="shared" si="31"/>
        <v>3757705960</v>
      </c>
      <c r="M62" s="8">
        <f t="shared" si="31"/>
        <v>253645</v>
      </c>
      <c r="N62" s="8">
        <f>+N61+N54+N53+N52+N49+N44+N43</f>
        <v>574394346</v>
      </c>
      <c r="O62" s="8">
        <f t="shared" si="31"/>
        <v>4375243951</v>
      </c>
      <c r="P62" s="8">
        <f t="shared" si="31"/>
        <v>1219715519</v>
      </c>
      <c r="Q62" s="8">
        <f t="shared" si="31"/>
        <v>13968210302</v>
      </c>
      <c r="R62" s="8">
        <f t="shared" si="31"/>
        <v>15187925821</v>
      </c>
      <c r="S62" s="61"/>
      <c r="T62" s="61"/>
      <c r="U62" s="61"/>
      <c r="V62" s="61"/>
      <c r="W62" s="61"/>
      <c r="X62" s="61"/>
      <c r="Y62" s="61"/>
      <c r="Z62" s="61"/>
      <c r="AA62" s="61"/>
      <c r="AD62" s="29">
        <f>+AD61+AD54+AD53+AD52+AD49+AD44+AD43</f>
        <v>3566292520</v>
      </c>
      <c r="AE62" s="29">
        <f>+AE61+AE54+AE53+AE52+AE49+AE44+AE43</f>
        <v>14560476860</v>
      </c>
      <c r="AF62" s="32">
        <f t="shared" si="17"/>
        <v>0</v>
      </c>
      <c r="AG62" s="32">
        <f t="shared" si="11"/>
        <v>18126769380</v>
      </c>
      <c r="AI62" s="35">
        <f>SUM(AI43+AI44+AI49+AI52+AI53+AI54+AI61)</f>
        <v>13968210302</v>
      </c>
      <c r="AJ62" s="35">
        <f>SUM(AJ43+AJ44+AJ49+AJ52+AJ53+AJ54+AJ61)</f>
        <v>0</v>
      </c>
      <c r="AK62" s="35">
        <f>SUM(AK43+AK44+AK49+AK52+AK53+AK54+AK61)</f>
        <v>950508968</v>
      </c>
      <c r="AL62" s="35">
        <f>SUM(AL43+AL44+AL49+AL52+AL53+AL54+AL61)</f>
        <v>739996873</v>
      </c>
      <c r="AM62" s="35">
        <f>SUM(AM43+AM44+AM49+AM52+AM53+AM54+AM61)</f>
        <v>12277704461</v>
      </c>
      <c r="AO62" s="32">
        <f t="shared" si="18"/>
        <v>0</v>
      </c>
      <c r="AP62" s="35">
        <f t="shared" si="19"/>
        <v>0</v>
      </c>
      <c r="AQ62" s="35">
        <f t="shared" si="29"/>
        <v>0</v>
      </c>
      <c r="AR62" s="35">
        <f t="shared" si="20"/>
        <v>0</v>
      </c>
      <c r="AS62" s="32">
        <f t="shared" si="13"/>
        <v>0</v>
      </c>
      <c r="AT62" s="35">
        <f t="shared" si="14"/>
        <v>0</v>
      </c>
      <c r="AU62" s="35">
        <f t="shared" si="15"/>
        <v>18126769380</v>
      </c>
      <c r="AV62" s="32">
        <f t="shared" si="16"/>
        <v>-18126769380</v>
      </c>
      <c r="AW62" s="32"/>
      <c r="AX62" s="32">
        <f t="shared" si="21"/>
        <v>13968210302</v>
      </c>
      <c r="AY62" s="37"/>
    </row>
    <row r="63" spans="1:51" s="30" customFormat="1" ht="15.75">
      <c r="A63" s="7" t="s">
        <v>95</v>
      </c>
      <c r="B63" s="7"/>
      <c r="C63" s="17" t="s">
        <v>96</v>
      </c>
      <c r="D63" s="8">
        <v>3391195228</v>
      </c>
      <c r="E63" s="8">
        <v>3360000</v>
      </c>
      <c r="F63" s="8">
        <v>31641748</v>
      </c>
      <c r="G63" s="8">
        <v>4500000</v>
      </c>
      <c r="H63" s="8">
        <v>39501748</v>
      </c>
      <c r="I63" s="8">
        <v>3351693480</v>
      </c>
      <c r="J63" s="8">
        <v>3801719452</v>
      </c>
      <c r="K63" s="8">
        <v>3360000</v>
      </c>
      <c r="L63" s="8">
        <v>36077486</v>
      </c>
      <c r="M63" s="8">
        <v>64262</v>
      </c>
      <c r="N63" s="8">
        <v>105509584</v>
      </c>
      <c r="O63" s="6">
        <f t="shared" si="8"/>
        <v>145011332</v>
      </c>
      <c r="P63" s="8">
        <v>150440770</v>
      </c>
      <c r="Q63" s="8">
        <f>J63-O63-P63</f>
        <v>3506267350</v>
      </c>
      <c r="R63" s="8">
        <f t="shared" si="10"/>
        <v>3656708120</v>
      </c>
      <c r="S63" s="61"/>
      <c r="T63" s="61"/>
      <c r="U63" s="61"/>
      <c r="V63" s="61"/>
      <c r="W63" s="61"/>
      <c r="X63" s="61"/>
      <c r="Y63" s="61"/>
      <c r="Z63" s="61"/>
      <c r="AA63" s="61"/>
      <c r="AC63" s="49"/>
      <c r="AD63" s="31">
        <v>740598331</v>
      </c>
      <c r="AE63" s="31">
        <v>2874062191</v>
      </c>
      <c r="AF63" s="32">
        <f t="shared" si="17"/>
        <v>0</v>
      </c>
      <c r="AG63" s="32">
        <f t="shared" si="11"/>
        <v>3614660522</v>
      </c>
      <c r="AI63" s="35">
        <f>+Q63</f>
        <v>3506267350</v>
      </c>
      <c r="AJ63" s="35">
        <f>+Z63</f>
        <v>0</v>
      </c>
      <c r="AK63" s="35">
        <f>SUM('[8]GE'!$E$28+'[8]GE'!$E$29)</f>
        <v>213662857</v>
      </c>
      <c r="AL63" s="35">
        <f>SUM('[8]GE'!$E$41++'[8]GE'!$E$42)</f>
        <v>187844079</v>
      </c>
      <c r="AM63" s="35">
        <f t="shared" si="12"/>
        <v>3104760414</v>
      </c>
      <c r="AO63" s="32">
        <f t="shared" si="18"/>
        <v>0</v>
      </c>
      <c r="AP63" s="35">
        <f t="shared" si="19"/>
        <v>0</v>
      </c>
      <c r="AQ63" s="35">
        <f t="shared" si="29"/>
        <v>0</v>
      </c>
      <c r="AR63" s="35">
        <f t="shared" si="20"/>
        <v>0</v>
      </c>
      <c r="AS63" s="32">
        <f t="shared" si="13"/>
        <v>0</v>
      </c>
      <c r="AT63" s="35">
        <f t="shared" si="14"/>
        <v>0</v>
      </c>
      <c r="AU63" s="35">
        <f t="shared" si="15"/>
        <v>3614660522</v>
      </c>
      <c r="AV63" s="32">
        <f t="shared" si="16"/>
        <v>-3614660522</v>
      </c>
      <c r="AW63" s="32"/>
      <c r="AX63" s="32">
        <f t="shared" si="21"/>
        <v>3506267350</v>
      </c>
      <c r="AY63" s="37"/>
    </row>
    <row r="64" spans="1:51" s="30" customFormat="1" ht="15.75">
      <c r="A64" s="64" t="s">
        <v>97</v>
      </c>
      <c r="B64" s="64"/>
      <c r="C64" s="64"/>
      <c r="D64" s="8">
        <f>+D63+D62</f>
        <v>20543835249</v>
      </c>
      <c r="E64" s="8">
        <f aca="true" t="shared" si="32" ref="E64:R64">+E63+E62</f>
        <v>3360000</v>
      </c>
      <c r="F64" s="8">
        <f t="shared" si="32"/>
        <v>3652032101</v>
      </c>
      <c r="G64" s="8">
        <f t="shared" si="32"/>
        <v>4500000</v>
      </c>
      <c r="H64" s="8">
        <f t="shared" si="32"/>
        <v>3659892101</v>
      </c>
      <c r="I64" s="8">
        <f t="shared" si="32"/>
        <v>16883943148</v>
      </c>
      <c r="J64" s="8">
        <f t="shared" si="32"/>
        <v>23364889224</v>
      </c>
      <c r="K64" s="8">
        <f t="shared" si="32"/>
        <v>46250000</v>
      </c>
      <c r="L64" s="8">
        <f>+L63+L62</f>
        <v>3793783446</v>
      </c>
      <c r="M64" s="8">
        <f t="shared" si="32"/>
        <v>317907</v>
      </c>
      <c r="N64" s="8">
        <f t="shared" si="32"/>
        <v>679903930</v>
      </c>
      <c r="O64" s="8">
        <f t="shared" si="32"/>
        <v>4520255283</v>
      </c>
      <c r="P64" s="8">
        <f t="shared" si="32"/>
        <v>1370156289</v>
      </c>
      <c r="Q64" s="8">
        <f t="shared" si="32"/>
        <v>17474477652</v>
      </c>
      <c r="R64" s="8">
        <f t="shared" si="32"/>
        <v>18844633941</v>
      </c>
      <c r="S64" s="63"/>
      <c r="T64" s="63"/>
      <c r="U64" s="63"/>
      <c r="V64" s="63"/>
      <c r="W64" s="63"/>
      <c r="X64" s="63"/>
      <c r="Y64" s="63"/>
      <c r="Z64" s="63"/>
      <c r="AA64" s="63"/>
      <c r="AC64" s="49"/>
      <c r="AD64" s="29">
        <f>+AD63+AD62</f>
        <v>4306890851</v>
      </c>
      <c r="AE64" s="29">
        <f>+AE63+AE62</f>
        <v>17434539051</v>
      </c>
      <c r="AF64" s="50">
        <f t="shared" si="17"/>
        <v>0</v>
      </c>
      <c r="AG64" s="50">
        <f t="shared" si="11"/>
        <v>21741429902</v>
      </c>
      <c r="AI64" s="32">
        <v>17429413666</v>
      </c>
      <c r="AJ64" s="32">
        <v>13570529403</v>
      </c>
      <c r="AK64" s="32">
        <v>984635418</v>
      </c>
      <c r="AL64" s="32">
        <v>750259787</v>
      </c>
      <c r="AM64" s="32">
        <v>2123989058</v>
      </c>
      <c r="AO64" s="32">
        <f t="shared" si="18"/>
        <v>0</v>
      </c>
      <c r="AP64" s="35">
        <f t="shared" si="19"/>
        <v>0</v>
      </c>
      <c r="AQ64" s="35">
        <f t="shared" si="29"/>
        <v>0</v>
      </c>
      <c r="AR64" s="35">
        <f t="shared" si="20"/>
        <v>0</v>
      </c>
      <c r="AS64" s="32">
        <f t="shared" si="13"/>
        <v>0</v>
      </c>
      <c r="AT64" s="35">
        <f t="shared" si="14"/>
        <v>0</v>
      </c>
      <c r="AU64" s="35">
        <f t="shared" si="15"/>
        <v>21741429902</v>
      </c>
      <c r="AV64" s="32">
        <f t="shared" si="16"/>
        <v>-21741429902</v>
      </c>
      <c r="AW64" s="32"/>
      <c r="AX64" s="32">
        <f t="shared" si="21"/>
        <v>17474477652</v>
      </c>
      <c r="AY64" s="37"/>
    </row>
    <row r="65" spans="1:50" s="49" customFormat="1" ht="15.75" hidden="1">
      <c r="A65" s="24" t="s">
        <v>98</v>
      </c>
      <c r="B65" s="24"/>
      <c r="C65" s="24"/>
      <c r="D65" s="25">
        <f>D64-D67</f>
        <v>19342183952</v>
      </c>
      <c r="E65" s="25">
        <f>E64-E67</f>
        <v>0</v>
      </c>
      <c r="F65" s="25">
        <f>F64-F67</f>
        <v>3652032101</v>
      </c>
      <c r="G65" s="25">
        <f>G64-G67</f>
        <v>4500000</v>
      </c>
      <c r="H65" s="6">
        <f>SUM(E65:G65)</f>
        <v>3656532101</v>
      </c>
      <c r="I65" s="6">
        <f>D65-H65</f>
        <v>15685651851</v>
      </c>
      <c r="J65" s="25">
        <f>J64-J67</f>
        <v>22163237927</v>
      </c>
      <c r="K65" s="25">
        <f>K64-K67</f>
        <v>42890000</v>
      </c>
      <c r="L65" s="25">
        <f>L64-L67</f>
        <v>3793783446</v>
      </c>
      <c r="M65" s="25">
        <f>M64-M67</f>
        <v>317907</v>
      </c>
      <c r="N65" s="25">
        <f>N64-N67</f>
        <v>679903930</v>
      </c>
      <c r="O65" s="6">
        <f t="shared" si="8"/>
        <v>4516895283</v>
      </c>
      <c r="P65" s="6">
        <f>P64-P67</f>
        <v>1370156289</v>
      </c>
      <c r="Q65" s="6">
        <f>Q64-Q67</f>
        <v>16276186355</v>
      </c>
      <c r="R65" s="6">
        <f t="shared" si="10"/>
        <v>17646342644</v>
      </c>
      <c r="S65" s="25">
        <f>S64-S67</f>
        <v>-1201651297</v>
      </c>
      <c r="T65" s="25">
        <f>T64-T67</f>
        <v>0</v>
      </c>
      <c r="U65" s="25">
        <f>U64-U67</f>
        <v>0</v>
      </c>
      <c r="V65" s="25">
        <f>V64-V67</f>
        <v>0</v>
      </c>
      <c r="W65" s="25">
        <f>W64-W67</f>
        <v>0</v>
      </c>
      <c r="X65" s="6">
        <f>SUM(T65:W65)</f>
        <v>0</v>
      </c>
      <c r="Y65" s="6">
        <f>Y64-Y67</f>
        <v>0</v>
      </c>
      <c r="Z65" s="6">
        <f>Z64-Z67</f>
        <v>-1201651297</v>
      </c>
      <c r="AA65" s="6">
        <f>+Y65+Z65</f>
        <v>-1201651297</v>
      </c>
      <c r="AM65" s="37">
        <f t="shared" si="12"/>
        <v>0</v>
      </c>
      <c r="AX65" s="51"/>
    </row>
    <row r="66" spans="1:39" s="49" customFormat="1" ht="15.75" hidden="1">
      <c r="A66" s="24" t="s">
        <v>99</v>
      </c>
      <c r="B66" s="24"/>
      <c r="C66" s="24"/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/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6">
        <f t="shared" si="8"/>
        <v>0</v>
      </c>
      <c r="P66" s="6">
        <v>0</v>
      </c>
      <c r="Q66" s="6">
        <v>0</v>
      </c>
      <c r="R66" s="6">
        <f t="shared" si="10"/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6">
        <v>0</v>
      </c>
      <c r="Z66" s="25"/>
      <c r="AA66" s="6">
        <f>+Y66+Z66</f>
        <v>0</v>
      </c>
      <c r="AC66" s="28"/>
      <c r="AM66" s="37">
        <f t="shared" si="12"/>
        <v>0</v>
      </c>
    </row>
    <row r="67" spans="1:39" s="49" customFormat="1" ht="15.75" hidden="1">
      <c r="A67" s="24" t="s">
        <v>100</v>
      </c>
      <c r="B67" s="24"/>
      <c r="C67" s="24"/>
      <c r="D67" s="26">
        <v>1201651297</v>
      </c>
      <c r="E67" s="26">
        <v>3360000</v>
      </c>
      <c r="F67" s="25">
        <v>0</v>
      </c>
      <c r="G67" s="25">
        <v>0</v>
      </c>
      <c r="H67" s="6">
        <f>SUM(E67:G67)</f>
        <v>3360000</v>
      </c>
      <c r="I67" s="6">
        <f>D67-H67</f>
        <v>1198291297</v>
      </c>
      <c r="J67" s="26">
        <v>1201651297</v>
      </c>
      <c r="K67" s="26">
        <v>3360000</v>
      </c>
      <c r="L67" s="25">
        <v>0</v>
      </c>
      <c r="M67" s="25">
        <v>0</v>
      </c>
      <c r="N67" s="25">
        <v>0</v>
      </c>
      <c r="O67" s="6">
        <f t="shared" si="8"/>
        <v>3360000</v>
      </c>
      <c r="P67" s="6">
        <v>0</v>
      </c>
      <c r="Q67" s="6">
        <f>J67-O67</f>
        <v>1198291297</v>
      </c>
      <c r="R67" s="6">
        <f t="shared" si="10"/>
        <v>1198291297</v>
      </c>
      <c r="S67" s="26">
        <v>1201651297</v>
      </c>
      <c r="T67" s="26">
        <f>T63</f>
        <v>0</v>
      </c>
      <c r="U67" s="25">
        <v>0</v>
      </c>
      <c r="V67" s="25">
        <v>0</v>
      </c>
      <c r="W67" s="25">
        <v>0</v>
      </c>
      <c r="X67" s="6">
        <f>SUM(T67:V67)</f>
        <v>0</v>
      </c>
      <c r="Y67" s="6">
        <v>0</v>
      </c>
      <c r="Z67" s="6">
        <f>S67-X67</f>
        <v>1201651297</v>
      </c>
      <c r="AA67" s="6">
        <f>+Y67+Z67</f>
        <v>1201651297</v>
      </c>
      <c r="AC67" s="52"/>
      <c r="AM67" s="37">
        <f t="shared" si="12"/>
        <v>0</v>
      </c>
    </row>
    <row r="68" spans="12:29" ht="15" hidden="1">
      <c r="L68" s="37"/>
      <c r="U68" s="37"/>
      <c r="AC68" s="52"/>
    </row>
    <row r="69" spans="1:29" s="52" customFormat="1" ht="15" hidden="1">
      <c r="A69" s="3" t="s">
        <v>126</v>
      </c>
      <c r="P69" s="53"/>
      <c r="Q69" s="53"/>
      <c r="Y69" s="53"/>
      <c r="Z69" s="53"/>
      <c r="AC69" s="28"/>
    </row>
    <row r="70" spans="10:33" ht="15"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D70" s="52"/>
      <c r="AE70" s="52"/>
      <c r="AF70" s="52"/>
      <c r="AG70" s="52"/>
    </row>
    <row r="71" spans="10:33" ht="15"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D71" s="52"/>
      <c r="AE71" s="52"/>
      <c r="AF71" s="52"/>
      <c r="AG71" s="52"/>
    </row>
    <row r="72" spans="30:33" ht="15">
      <c r="AD72" s="52"/>
      <c r="AE72" s="52"/>
      <c r="AF72" s="52"/>
      <c r="AG72" s="52"/>
    </row>
    <row r="73" spans="30:33" ht="15">
      <c r="AD73" s="52"/>
      <c r="AE73" s="52"/>
      <c r="AF73" s="52"/>
      <c r="AG73" s="52"/>
    </row>
    <row r="74" spans="30:33" ht="15">
      <c r="AD74" s="37"/>
      <c r="AE74" s="37"/>
      <c r="AF74" s="37"/>
      <c r="AG74" s="37"/>
    </row>
    <row r="75" spans="30:33" ht="15">
      <c r="AD75" s="37"/>
      <c r="AE75" s="37"/>
      <c r="AF75" s="37"/>
      <c r="AG75" s="37"/>
    </row>
    <row r="76" spans="30:33" ht="15">
      <c r="AD76" s="37"/>
      <c r="AE76" s="37"/>
      <c r="AF76" s="37"/>
      <c r="AG76" s="37"/>
    </row>
    <row r="77" spans="30:33" ht="15">
      <c r="AD77" s="54"/>
      <c r="AE77" s="54"/>
      <c r="AF77" s="54"/>
      <c r="AG77" s="54"/>
    </row>
    <row r="78" spans="30:33" ht="15">
      <c r="AD78" s="54"/>
      <c r="AE78" s="54"/>
      <c r="AF78" s="54"/>
      <c r="AG78" s="54"/>
    </row>
  </sheetData>
  <sheetProtection/>
  <mergeCells count="35">
    <mergeCell ref="C7:C9"/>
    <mergeCell ref="B7:B9"/>
    <mergeCell ref="M8:M9"/>
    <mergeCell ref="K8:K9"/>
    <mergeCell ref="AD7:AG7"/>
    <mergeCell ref="F8:F9"/>
    <mergeCell ref="D8:D9"/>
    <mergeCell ref="E8:E9"/>
    <mergeCell ref="N8:N9"/>
    <mergeCell ref="L8:L9"/>
    <mergeCell ref="G8:G9"/>
    <mergeCell ref="AI4:AM4"/>
    <mergeCell ref="AK7:AM7"/>
    <mergeCell ref="D7:I7"/>
    <mergeCell ref="J7:R7"/>
    <mergeCell ref="A62:C62"/>
    <mergeCell ref="AO5:AV5"/>
    <mergeCell ref="AO7:AV7"/>
    <mergeCell ref="AI7:AJ7"/>
    <mergeCell ref="J8:J9"/>
    <mergeCell ref="I8:I9"/>
    <mergeCell ref="A61:C61"/>
    <mergeCell ref="P8:R8"/>
    <mergeCell ref="O8:O9"/>
    <mergeCell ref="A7:A9"/>
    <mergeCell ref="A2:R2"/>
    <mergeCell ref="A4:R4"/>
    <mergeCell ref="A3:R3"/>
    <mergeCell ref="A1:R1"/>
    <mergeCell ref="S3:AA64"/>
    <mergeCell ref="A64:C64"/>
    <mergeCell ref="A43:C43"/>
    <mergeCell ref="A49:C49"/>
    <mergeCell ref="A52:C52"/>
    <mergeCell ref="H8:H9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DMJVPH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Zoltán</dc:creator>
  <cp:keywords/>
  <dc:description/>
  <cp:lastModifiedBy>Szilágyi Béla</cp:lastModifiedBy>
  <cp:lastPrinted>2018-04-05T09:20:28Z</cp:lastPrinted>
  <dcterms:created xsi:type="dcterms:W3CDTF">2016-11-30T14:16:18Z</dcterms:created>
  <dcterms:modified xsi:type="dcterms:W3CDTF">2018-04-27T08:23:52Z</dcterms:modified>
  <cp:category/>
  <cp:version/>
  <cp:contentType/>
  <cp:contentStatus/>
</cp:coreProperties>
</file>