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6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<sst xmlns="http://schemas.openxmlformats.org/spreadsheetml/2006/main" count="4195" uniqueCount="523">
  <si>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</si>
  <si>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</si>
  <si>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</si>
  <si>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</si>
  <si>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</si>
  <si>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</si>
  <si>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</si>
  <si>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</si>
  <si>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</si>
  <si>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</si>
  <si>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</si>
  <si>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</si>
  <si>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</si>
  <si>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</si>
  <si>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</si>
  <si>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</si>
  <si>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</si>
  <si>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</si>
  <si>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</si>
  <si>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</si>
  <si>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</si>
  <si>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</si>
  <si>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</si>
  <si>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</si>
  <si>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</si>
  <si>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</si>
  <si>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</si>
  <si>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</si>
  <si>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</si>
  <si>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</si>
  <si>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</si>
  <si>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</si>
  <si>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</si>
  <si>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</si>
  <si>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</si>
  <si>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</si>
  <si>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</si>
  <si>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</si>
  <si>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</si>
  <si>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</si>
  <si>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</si>
  <si>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</si>
  <si>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</si>
  <si>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</si>
  <si>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</si>
  <si>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</si>
  <si>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</si>
  <si>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</si>
  <si>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</si>
  <si>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</si>
  <si>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</si>
  <si>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</si>
  <si>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</si>
  <si>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</si>
  <si>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</si>
  <si>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</si>
  <si>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</si>
  <si>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</si>
  <si>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</si>
  <si>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</si>
  <si>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</si>
  <si>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</si>
  <si>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</si>
  <si>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</si>
  <si>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</si>
  <si>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</si>
  <si>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</si>
  <si>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</si>
  <si>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</si>
  <si>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</si>
  <si>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</si>
  <si>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</si>
  <si>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</si>
  <si>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</si>
  <si>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</si>
  <si>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</si>
  <si>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</si>
  <si>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</si>
  <si>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</si>
  <si>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</si>
  <si>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</si>
  <si>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</si>
  <si>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</si>
  <si>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</si>
  <si>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</si>
  <si>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</si>
  <si>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</si>
  <si>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</si>
  <si>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</si>
  <si>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</si>
  <si>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</si>
  <si>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</si>
  <si>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</si>
  <si>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</si>
  <si>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</si>
  <si>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</si>
  <si>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</si>
  <si>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</si>
  <si>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</si>
  <si>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</si>
  <si>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</si>
  <si>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</si>
  <si>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</si>
  <si>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</si>
  <si>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</si>
  <si>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</si>
  <si>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</si>
  <si>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</si>
  <si>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</si>
  <si>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</si>
  <si>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</si>
  <si>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</si>
  <si>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</si>
  <si>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</si>
  <si>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</si>
  <si>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</si>
  <si>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</si>
  <si>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</si>
  <si>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</si>
  <si>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</si>
  <si>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</si>
  <si>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</si>
  <si>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</si>
  <si>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</si>
  <si>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</si>
  <si>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</si>
  <si>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</si>
  <si>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</si>
  <si>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</si>
  <si>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</si>
  <si>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</si>
  <si>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</si>
  <si>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</si>
  <si>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</si>
  <si>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</si>
  <si>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</si>
  <si>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</si>
  <si>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</si>
  <si>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</si>
  <si>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</si>
  <si>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</si>
  <si>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</si>
  <si>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</si>
  <si>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</si>
  <si>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</si>
  <si>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</si>
  <si>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</si>
  <si>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</si>
  <si>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</si>
  <si>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</si>
  <si>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</si>
  <si>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</si>
  <si>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</si>
  <si>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</si>
  <si>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</si>
  <si>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</si>
  <si>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</si>
  <si>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</si>
  <si>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</si>
  <si>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</si>
  <si>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</si>
  <si>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</si>
  <si>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</si>
  <si>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</si>
  <si>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</si>
  <si>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</si>
  <si>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</si>
  <si>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</si>
  <si>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</si>
  <si>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</si>
  <si>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</si>
  <si>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</si>
  <si>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</si>
  <si>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</si>
  <si>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</si>
  <si>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</si>
  <si>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</si>
  <si>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</si>
  <si>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</si>
  <si>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</si>
  <si>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</si>
  <si>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</si>
  <si>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</si>
  <si>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</si>
  <si>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</si>
  <si>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</si>
  <si>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</si>
  <si>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</si>
  <si>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</si>
  <si>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</si>
  <si>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</si>
  <si>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</si>
  <si>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</si>
  <si>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</si>
  <si>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</si>
  <si>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</si>
  <si>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</si>
  <si>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</si>
  <si>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</si>
  <si>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</si>
  <si>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</si>
  <si>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</si>
  <si>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</si>
  <si>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</si>
  <si>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</si>
  <si>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</si>
  <si>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</si>
  <si>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</si>
  <si>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</si>
  <si>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</si>
  <si>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</si>
  <si>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</si>
  <si>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</si>
  <si>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</si>
  <si>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</si>
  <si>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</si>
  <si>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</si>
  <si>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</si>
  <si>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</si>
  <si>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</si>
  <si>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</si>
  <si>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</si>
  <si>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</si>
  <si>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</si>
  <si>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</si>
  <si>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</si>
  <si>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</si>
  <si>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</si>
  <si>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</si>
  <si>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</si>
  <si>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</si>
  <si>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</si>
  <si>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</si>
  <si>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</si>
  <si>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</si>
  <si>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</si>
  <si>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</si>
  <si>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</si>
  <si>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</si>
  <si>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</si>
  <si>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</si>
  <si>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</si>
  <si>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</si>
  <si>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</si>
  <si>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</si>
  <si>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</si>
  <si>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</si>
  <si>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</si>
  <si>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</si>
  <si>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</si>
  <si>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</si>
  <si>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</si>
  <si>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</si>
  <si>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</si>
  <si>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</si>
  <si>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</si>
  <si>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</si>
  <si>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</si>
  <si>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</si>
  <si>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</si>
  <si>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</si>
  <si>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</si>
  <si>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</si>
  <si>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</si>
  <si>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</si>
  <si>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</si>
  <si>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</si>
  <si>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</si>
  <si>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</si>
  <si>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</si>
  <si>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</si>
  <si>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</si>
  <si>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</si>
  <si>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</si>
  <si>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</si>
  <si>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</si>
  <si>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</si>
  <si>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</si>
  <si>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</si>
  <si>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</si>
  <si>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</si>
  <si>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</si>
  <si>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</si>
  <si>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</si>
  <si>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</si>
  <si>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</si>
  <si>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</si>
  <si>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</si>
  <si>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</si>
  <si>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</si>
  <si>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</si>
  <si>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</si>
  <si>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</si>
  <si>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</si>
  <si>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</si>
  <si>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</si>
  <si>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</si>
  <si>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</si>
  <si>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</si>
  <si>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</si>
  <si>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</si>
  <si>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</si>
  <si>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</si>
  <si>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</si>
  <si>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</si>
  <si>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</si>
  <si>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</si>
  <si>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</si>
  <si>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</si>
  <si>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</si>
  <si>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</si>
  <si>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</si>
  <si>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</si>
  <si>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</si>
  <si>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</si>
  <si>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</si>
  <si>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</si>
  <si>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</si>
  <si>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</si>
  <si>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</si>
  <si>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</si>
  <si>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</si>
  <si>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</si>
  <si>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</si>
  <si>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</si>
  <si>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</si>
  <si>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</si>
  <si>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</si>
  <si>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</si>
  <si>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</si>
  <si>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</si>
  <si>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</si>
  <si>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</si>
  <si>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</si>
  <si>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</si>
  <si>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</si>
  <si>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</si>
  <si>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</si>
  <si>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</si>
  <si>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</si>
  <si>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</si>
  <si>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</si>
  <si>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</si>
  <si>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</si>
  <si>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</si>
  <si>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</si>
  <si>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</si>
  <si>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</si>
  <si>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</si>
  <si>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</si>
  <si>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</si>
  <si>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</si>
  <si>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</si>
  <si>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</si>
  <si>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</si>
  <si>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</si>
  <si>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</si>
  <si>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</si>
  <si>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</si>
  <si>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</si>
  <si>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</si>
  <si>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</si>
  <si>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</si>
  <si>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</si>
  <si>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</si>
  <si>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</si>
  <si>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</si>
  <si>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</si>
  <si>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</si>
  <si>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</si>
  <si>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</si>
  <si>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</si>
  <si>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</si>
  <si>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</si>
  <si>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</si>
  <si>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</si>
  <si>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</si>
  <si>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</si>
  <si>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</si>
  <si>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</si>
  <si>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</si>
  <si>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</si>
  <si>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</si>
  <si>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</si>
  <si>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</si>
  <si>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</si>
  <si>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</si>
  <si>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</si>
  <si>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</si>
  <si>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</si>
  <si>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</si>
  <si>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</si>
  <si>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</si>
  <si>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</si>
  <si>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</si>
  <si>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</si>
  <si>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</si>
  <si>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</si>
  <si>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</si>
  <si>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</si>
  <si>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</si>
  <si>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</si>
  <si>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</si>
  <si>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</si>
  <si>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</si>
  <si>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</si>
  <si>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</si>
  <si>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</si>
  <si>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</si>
  <si>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</si>
  <si>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</si>
  <si>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</si>
  <si>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</si>
  <si>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</si>
  <si>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</si>
  <si>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</si>
  <si>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</si>
  <si>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</si>
  <si>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</si>
  <si>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</si>
  <si>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</si>
  <si>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</si>
  <si>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</si>
  <si>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</si>
  <si>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</si>
  <si>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</si>
  <si>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</si>
  <si>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</si>
  <si>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</si>
  <si>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</si>
  <si>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</si>
  <si>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</si>
  <si>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</si>
  <si>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</si>
  <si>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</si>
  <si>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</si>
  <si>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</si>
  <si>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</si>
  <si>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</si>
  <si>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</si>
  <si>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</si>
  <si>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</si>
  <si>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</si>
  <si>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</si>
  <si>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</si>
  <si>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</si>
  <si>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</si>
  <si>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</si>
  <si>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</si>
  <si>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</si>
  <si>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</si>
  <si>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</si>
  <si>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</si>
  <si>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</si>
  <si>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</si>
  <si>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</si>
  <si>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</si>
  <si>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</si>
  <si>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</si>
  <si>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</si>
  <si>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</si>
  <si>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</si>
  <si>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</si>
  <si>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</si>
  <si>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</si>
  <si>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</si>
  <si>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</si>
  <si>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</si>
  <si>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</si>
  <si>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</si>
  <si>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</si>
  <si>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1. sz. módosítás 
(±)</t>
  </si>
  <si>
    <t>Költségvetési rendelet módosítás űrlapjainak összefüggései:</t>
  </si>
  <si>
    <t xml:space="preserve">   Váltóbevételek</t>
  </si>
  <si>
    <t>5.2.3. melléklet</t>
  </si>
  <si>
    <t>Költségvetés módosítás űrlapjainak összefüggései:</t>
  </si>
  <si>
    <t>E=C±D</t>
  </si>
  <si>
    <t>I=G±H</t>
  </si>
  <si>
    <t>……….
Módosítás utáni</t>
  </si>
  <si>
    <t>Költségvetési szerv II.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</si>
  <si>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</si>
  <si>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</si>
  <si>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</si>
  <si>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</si>
  <si>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</si>
  <si>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Tiszaörsi Konyha</t>
  </si>
  <si>
    <t>Fűkasza traktorhoz</t>
  </si>
  <si>
    <t>2017</t>
  </si>
  <si>
    <t>Fejőgép vásárlás</t>
  </si>
  <si>
    <t>Gyűrűshenger vásárlás</t>
  </si>
  <si>
    <t>Tejhűtő beszerzése</t>
  </si>
  <si>
    <t>Betonelemgyártó gép tartozék beszerzés</t>
  </si>
  <si>
    <t>Homlokrakodó gém vásárlása</t>
  </si>
  <si>
    <t>Hidraulikus trágyavilla beszerzés</t>
  </si>
  <si>
    <t>Homlokrakodó palettaemelő villa</t>
  </si>
  <si>
    <t>Homlokrakodó földkanál</t>
  </si>
  <si>
    <t>Sajtüzem építése</t>
  </si>
  <si>
    <t>56-os emlékmű</t>
  </si>
  <si>
    <t>Szakrális Skanzen</t>
  </si>
  <si>
    <t>2017-2018</t>
  </si>
  <si>
    <t>Energetikai pályázat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</si>
  <si>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</si>
  <si>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</si>
  <si>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Településarculati kézikönyv</t>
  </si>
  <si>
    <t>Start  épületek (kecskeól, fejőház )</t>
  </si>
  <si>
    <t xml:space="preserve">Temető felújítás </t>
  </si>
  <si>
    <t xml:space="preserve">5.1.3. melléklet a ......../2018.. (VI........) önkormányzati rendelethez </t>
  </si>
  <si>
    <t xml:space="preserve">5.2. melléklet a ......../2018.. (VI........) önkormányzati rendelethez </t>
  </si>
  <si>
    <t xml:space="preserve">5.2.1. melléklet a......../2018.. (VI........)önkormányzati rendelethez </t>
  </si>
  <si>
    <t xml:space="preserve">5.2.2. melléklet a ......../2018.. (VI........) önkormányzati rendelethez </t>
  </si>
  <si>
    <t xml:space="preserve">5.3.2. melléklet a......../2018.. (VI........) önkormányzati rendelethez </t>
  </si>
  <si>
    <t xml:space="preserve">5.3.3. melléklet a ......../2018.. (VI........) önkormányzati rendelethez </t>
  </si>
  <si>
    <t xml:space="preserve">5.4. melléklet a ......../2018.. (VI........) önkormányzati rendelethez </t>
  </si>
  <si>
    <t xml:space="preserve">5.4.1. melléklet a ......../2018.. (VI........) önkormányzati rendelethez </t>
  </si>
  <si>
    <t xml:space="preserve">5.4.2. melléklet a ......../2018.. (VI........) önkormányzati rendelethez </t>
  </si>
  <si>
    <t xml:space="preserve">5.4.3. melléklet a ......../2018.. (VI........) önkormányzati rendelethez </t>
  </si>
  <si>
    <t xml:space="preserve">2.1. melléklet a 2/2018.. (VI.04.) önkormányzati rendelethez </t>
  </si>
  <si>
    <t xml:space="preserve">2.2. melléklet a 2/2018.. (VI.04.) önkormányzati rendelethez </t>
  </si>
  <si>
    <t xml:space="preserve">5.1. melléklet a 2/2018.. (VI.04.)önkormányzati rendelethez </t>
  </si>
  <si>
    <t xml:space="preserve">5.1.1. melléklet a 2/2018.. (VI.04.) önkormányzati rendelethez </t>
  </si>
  <si>
    <t xml:space="preserve">5.1.2. melléklet a 2/2018.. (VI.04.) önkormányzati rendelethez </t>
  </si>
  <si>
    <t xml:space="preserve">5.3. melléklet a 2/2018. (VI.04.) önkormányzati rendelethez </t>
  </si>
  <si>
    <t xml:space="preserve">5.3.1. melléklet a 2/2018.. (VI.04.)önkormányzati rendelethez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</si>
</sst>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5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1" t="s">
        <v>472</v>
      </c>
      <c r="B1" s="80"/>
    </row>
    <row r="2" spans="1:2" ht="12.75">
      <c r="A2" s="80"/>
      <c r="B2" s="80"/>
    </row>
    <row r="3" spans="1:2" ht="12.75">
      <c r="A3" s="263"/>
      <c r="B3" s="263"/>
    </row>
    <row r="4" spans="1:2" ht="15.75">
      <c r="A4" s="82"/>
      <c r="B4" s="267"/>
    </row>
    <row r="5" spans="1:2" ht="15.75">
      <c r="A5" s="82"/>
      <c r="B5" s="267"/>
    </row>
    <row r="6" spans="1:2" s="70" customFormat="1" ht="15.75">
      <c r="A6" s="82" t="s">
        <v>482</v>
      </c>
      <c r="B6" s="263"/>
    </row>
    <row r="7" spans="1:2" s="70" customFormat="1" ht="12.75">
      <c r="A7" s="263"/>
      <c r="B7" s="263"/>
    </row>
    <row r="8" spans="1:2" s="70" customFormat="1" ht="12.75">
      <c r="A8" s="263"/>
      <c r="B8" s="263"/>
    </row>
    <row r="9" spans="1:2" ht="12.75">
      <c r="A9" s="263" t="s">
        <v>442</v>
      </c>
      <c r="B9" s="263" t="s">
        <v>420</v>
      </c>
    </row>
    <row r="10" spans="1:2" ht="12.75">
      <c r="A10" s="263" t="s">
        <v>440</v>
      </c>
      <c r="B10" s="263" t="s">
        <v>426</v>
      </c>
    </row>
    <row r="11" spans="1:2" ht="12.75">
      <c r="A11" s="263" t="s">
        <v>441</v>
      </c>
      <c r="B11" s="263" t="s">
        <v>427</v>
      </c>
    </row>
    <row r="12" spans="1:2" ht="12.75">
      <c r="A12" s="263"/>
      <c r="B12" s="263"/>
    </row>
    <row r="13" spans="1:2" ht="15.75">
      <c r="A13" s="82" t="str">
        <f>+CONCATENATE(LEFT(A6,4),". évi előirányzat módosítások BEVÉTELEK")</f>
        <v>2017. évi előirányzat módosítások BEVÉTELEK</v>
      </c>
      <c r="B13" s="267"/>
    </row>
    <row r="14" spans="1:2" ht="12.75">
      <c r="A14" s="263"/>
      <c r="B14" s="263"/>
    </row>
    <row r="15" spans="1:2" s="70" customFormat="1" ht="12.75">
      <c r="A15" s="263" t="s">
        <v>443</v>
      </c>
      <c r="B15" s="263" t="s">
        <v>421</v>
      </c>
    </row>
    <row r="16" spans="1:2" ht="12.75">
      <c r="A16" s="263" t="s">
        <v>444</v>
      </c>
      <c r="B16" s="263" t="s">
        <v>428</v>
      </c>
    </row>
    <row r="17" spans="1:2" ht="12.75">
      <c r="A17" s="263" t="s">
        <v>445</v>
      </c>
      <c r="B17" s="263" t="s">
        <v>429</v>
      </c>
    </row>
    <row r="18" spans="1:2" ht="12.75">
      <c r="A18" s="263"/>
      <c r="B18" s="263"/>
    </row>
    <row r="19" spans="1:2" ht="14.25">
      <c r="A19" s="270" t="str">
        <f>+CONCATENATE(LEFT(A6,4),". módosítás utáni módosított előrirányzatok BEVÉTELEK")</f>
        <v>2017. módosítás utáni módosított előrirányzatok BEVÉTELEK</v>
      </c>
      <c r="B19" s="267"/>
    </row>
    <row r="20" spans="1:2" ht="12.75">
      <c r="A20" s="263"/>
      <c r="B20" s="263"/>
    </row>
    <row r="21" spans="1:2" ht="12.75">
      <c r="A21" s="263" t="s">
        <v>446</v>
      </c>
      <c r="B21" s="263" t="s">
        <v>422</v>
      </c>
    </row>
    <row r="22" spans="1:2" ht="12.75">
      <c r="A22" s="263" t="s">
        <v>447</v>
      </c>
      <c r="B22" s="263" t="s">
        <v>430</v>
      </c>
    </row>
    <row r="23" spans="1:2" ht="12.75">
      <c r="A23" s="263" t="s">
        <v>448</v>
      </c>
      <c r="B23" s="263" t="s">
        <v>431</v>
      </c>
    </row>
    <row r="24" spans="1:2" ht="12.75">
      <c r="A24" s="263"/>
      <c r="B24" s="263"/>
    </row>
    <row r="25" spans="1:2" ht="15.75">
      <c r="A25" s="82" t="str">
        <f>+CONCATENATE(LEFT(A6,4),". évi eredeti előirányzat KIADÁSOK")</f>
        <v>2017. évi eredeti előirányzat KIADÁSOK</v>
      </c>
      <c r="B25" s="267"/>
    </row>
    <row r="26" spans="1:2" ht="12.75">
      <c r="A26" s="263"/>
      <c r="B26" s="263"/>
    </row>
    <row r="27" spans="1:2" ht="12.75">
      <c r="A27" s="263" t="s">
        <v>449</v>
      </c>
      <c r="B27" s="263" t="s">
        <v>423</v>
      </c>
    </row>
    <row r="28" spans="1:2" ht="12.75">
      <c r="A28" s="263" t="s">
        <v>450</v>
      </c>
      <c r="B28" s="263" t="s">
        <v>432</v>
      </c>
    </row>
    <row r="29" spans="1:2" ht="12.75">
      <c r="A29" s="263" t="s">
        <v>451</v>
      </c>
      <c r="B29" s="263" t="s">
        <v>433</v>
      </c>
    </row>
    <row r="30" spans="1:2" ht="12.75">
      <c r="A30" s="263"/>
      <c r="B30" s="263"/>
    </row>
    <row r="31" spans="1:2" ht="15.75">
      <c r="A31" s="82" t="str">
        <f>+CONCATENATE(LEFT(A6,4),". évi előirányzat módosítások KIADÁSOK")</f>
        <v>2017. évi előirányzat módosítások KIADÁSOK</v>
      </c>
      <c r="B31" s="267"/>
    </row>
    <row r="32" spans="1:2" ht="12.75">
      <c r="A32" s="263"/>
      <c r="B32" s="263"/>
    </row>
    <row r="33" spans="1:2" ht="12.75">
      <c r="A33" s="263" t="s">
        <v>452</v>
      </c>
      <c r="B33" s="263" t="s">
        <v>424</v>
      </c>
    </row>
    <row r="34" spans="1:2" ht="12.75">
      <c r="A34" s="263" t="s">
        <v>453</v>
      </c>
      <c r="B34" s="263" t="s">
        <v>434</v>
      </c>
    </row>
    <row r="35" spans="1:2" ht="12.75">
      <c r="A35" s="263" t="s">
        <v>454</v>
      </c>
      <c r="B35" s="263" t="s">
        <v>435</v>
      </c>
    </row>
    <row r="36" spans="1:2" ht="12.75">
      <c r="A36" s="263"/>
      <c r="B36" s="263"/>
    </row>
    <row r="37" spans="1:2" ht="15.75">
      <c r="A37" s="269" t="str">
        <f>+CONCATENATE(LEFT(A6,4),". módosítás utáni módosított előirányzatok KIADÁSOK")</f>
        <v>2017. módosítás utáni módosított előirányzatok KIADÁSOK</v>
      </c>
      <c r="B37" s="267"/>
    </row>
    <row r="38" spans="1:2" ht="12.75">
      <c r="A38" s="263"/>
      <c r="B38" s="263"/>
    </row>
    <row r="39" spans="1:2" ht="12.75">
      <c r="A39" s="263" t="s">
        <v>455</v>
      </c>
      <c r="B39" s="263" t="s">
        <v>425</v>
      </c>
    </row>
    <row r="40" spans="1:2" ht="12.75">
      <c r="A40" s="263" t="s">
        <v>456</v>
      </c>
      <c r="B40" s="263" t="s">
        <v>436</v>
      </c>
    </row>
    <row r="41" spans="1:2" ht="12.75">
      <c r="A41" s="263" t="s">
        <v>457</v>
      </c>
      <c r="B41" s="263" t="s">
        <v>437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J17" sqref="J17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16" t="s">
        <v>1</v>
      </c>
      <c r="B1" s="416"/>
      <c r="C1" s="416"/>
      <c r="D1" s="416"/>
      <c r="E1" s="416"/>
      <c r="F1" s="416"/>
      <c r="G1" s="416"/>
    </row>
    <row r="2" spans="1:7" ht="23.25" customHeight="1" thickBot="1">
      <c r="A2" s="71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2" t="s">
        <v>50</v>
      </c>
      <c r="B3" s="73" t="s">
        <v>48</v>
      </c>
      <c r="C3" s="73" t="s">
        <v>49</v>
      </c>
      <c r="D3" s="73" t="str">
        <f>+'3.sz.mell.'!D3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+CONCATENATE("2. sz. módosítás",CHAR(10),LEFT(ÖSSZEFÜGGÉSEK!A6,4),".
(±)")</f>
        <v>2.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43" t="s">
        <v>500</v>
      </c>
      <c r="B5" s="44">
        <v>83604560</v>
      </c>
      <c r="C5" s="216" t="s">
        <v>499</v>
      </c>
      <c r="D5" s="44"/>
      <c r="E5" s="44"/>
      <c r="F5" s="44">
        <v>83604560</v>
      </c>
      <c r="G5" s="45">
        <f>E5+F5</f>
        <v>83604560</v>
      </c>
    </row>
    <row r="6" spans="1:7" ht="15.75" customHeight="1">
      <c r="A6" s="43" t="s">
        <v>505</v>
      </c>
      <c r="B6" s="44">
        <v>6000000</v>
      </c>
      <c r="C6" s="216"/>
      <c r="D6" s="44"/>
      <c r="E6" s="44">
        <v>6000000</v>
      </c>
      <c r="F6" s="44">
        <v>-6000000</v>
      </c>
      <c r="G6" s="45">
        <f aca="true" t="shared" si="0" ref="G6:G23">E6+F6</f>
        <v>0</v>
      </c>
    </row>
    <row r="7" spans="1:7" ht="15.75" customHeight="1">
      <c r="A7" s="43"/>
      <c r="B7" s="44"/>
      <c r="C7" s="216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16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16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16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16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16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16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16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16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16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16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16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16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16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16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16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17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4" t="s">
        <v>46</v>
      </c>
      <c r="B24" s="75">
        <f>SUM(B5:B23)</f>
        <v>89604560</v>
      </c>
      <c r="C24" s="59"/>
      <c r="D24" s="75">
        <f>SUM(D5:D23)</f>
        <v>0</v>
      </c>
      <c r="E24" s="75"/>
      <c r="F24" s="75">
        <f>SUM(F5:F23)</f>
        <v>77604560</v>
      </c>
      <c r="G24" s="49">
        <f>SUM(G5:G23)</f>
        <v>83604560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 a 2/2018.. (VI.04.) önkormányzati rendelethez 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518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296</v>
      </c>
      <c r="C3" s="420"/>
      <c r="D3" s="420"/>
      <c r="E3" s="274" t="s">
        <v>38</v>
      </c>
    </row>
    <row r="4" spans="1:5" s="54" customFormat="1" ht="15.75" customHeight="1" thickBot="1">
      <c r="A4" s="86"/>
      <c r="B4" s="86"/>
      <c r="C4" s="87"/>
      <c r="E4" s="322" t="str">
        <f>'4.sz.mell.'!G2</f>
        <v>Forintban!</v>
      </c>
    </row>
    <row r="5" spans="1:5" ht="36.75" thickBot="1">
      <c r="A5" s="162" t="s">
        <v>122</v>
      </c>
      <c r="B5" s="88" t="s">
        <v>480</v>
      </c>
      <c r="C5" s="312" t="s">
        <v>416</v>
      </c>
      <c r="D5" s="312" t="s">
        <v>502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67810986</v>
      </c>
      <c r="D8" s="240">
        <f>+D9+D10+D11+D12+D13+D14</f>
        <v>5160835</v>
      </c>
      <c r="E8" s="102">
        <f>+E9+E10+E11+E12+E13+E14</f>
        <v>72971821</v>
      </c>
    </row>
    <row r="9" spans="1:5" s="55" customFormat="1" ht="12" customHeight="1">
      <c r="A9" s="183" t="s">
        <v>63</v>
      </c>
      <c r="B9" s="169" t="s">
        <v>148</v>
      </c>
      <c r="C9" s="157">
        <v>27146094</v>
      </c>
      <c r="D9" s="241">
        <v>1055499</v>
      </c>
      <c r="E9" s="196">
        <f aca="true" t="shared" si="0" ref="E9:E14">C9+D9</f>
        <v>28201593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>
        <v>29499571</v>
      </c>
      <c r="D11" s="242">
        <v>2037779</v>
      </c>
      <c r="E11" s="289">
        <f t="shared" si="0"/>
        <v>31537350</v>
      </c>
    </row>
    <row r="12" spans="1:5" s="56" customFormat="1" ht="12" customHeight="1">
      <c r="A12" s="184" t="s">
        <v>66</v>
      </c>
      <c r="B12" s="170" t="s">
        <v>151</v>
      </c>
      <c r="C12" s="156">
        <v>1539000</v>
      </c>
      <c r="D12" s="242">
        <v>366278</v>
      </c>
      <c r="E12" s="289">
        <f t="shared" si="0"/>
        <v>1905278</v>
      </c>
    </row>
    <row r="13" spans="1:5" s="56" customFormat="1" ht="12" customHeight="1">
      <c r="A13" s="184" t="s">
        <v>83</v>
      </c>
      <c r="B13" s="170" t="s">
        <v>390</v>
      </c>
      <c r="C13" s="156">
        <v>9626321</v>
      </c>
      <c r="D13" s="242">
        <v>1701279</v>
      </c>
      <c r="E13" s="289">
        <f t="shared" si="0"/>
        <v>11327600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122376100</v>
      </c>
      <c r="D15" s="240">
        <f>+D16+D17+D18+D19+D20</f>
        <v>63968500</v>
      </c>
      <c r="E15" s="102">
        <f>+E16+E17+E18+E19+E20</f>
        <v>186344600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>
        <v>122376100</v>
      </c>
      <c r="D20" s="242">
        <v>63968500</v>
      </c>
      <c r="E20" s="289">
        <f t="shared" si="1"/>
        <v>186344600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7532000</v>
      </c>
      <c r="D22" s="240">
        <f>+D23+D24+D25+D26+D27</f>
        <v>199730812</v>
      </c>
      <c r="E22" s="102">
        <f>+E23+E24+E25+E26+E27</f>
        <v>207262812</v>
      </c>
    </row>
    <row r="23" spans="1:5" s="56" customFormat="1" ht="12" customHeight="1">
      <c r="A23" s="183" t="s">
        <v>52</v>
      </c>
      <c r="B23" s="169" t="s">
        <v>158</v>
      </c>
      <c r="C23" s="157"/>
      <c r="D23" s="241">
        <v>1637500</v>
      </c>
      <c r="E23" s="196">
        <f aca="true" t="shared" si="2" ref="E23:E64">C23+D23</f>
        <v>1637500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>
        <v>7532000</v>
      </c>
      <c r="D27" s="242">
        <v>198093312</v>
      </c>
      <c r="E27" s="289">
        <f t="shared" si="2"/>
        <v>205625312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12681700</v>
      </c>
      <c r="D29" s="161">
        <f>+D30+D31+D32+D33+D34+D35+D36</f>
        <v>0</v>
      </c>
      <c r="E29" s="195">
        <f>+E30+E31+E32+E33+E34+E35+E36</f>
        <v>12681700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>
        <v>47000</v>
      </c>
      <c r="D31" s="156"/>
      <c r="E31" s="289">
        <f t="shared" si="2"/>
        <v>47000</v>
      </c>
    </row>
    <row r="32" spans="1:5" s="56" customFormat="1" ht="12" customHeight="1">
      <c r="A32" s="184" t="s">
        <v>164</v>
      </c>
      <c r="B32" s="170" t="s">
        <v>464</v>
      </c>
      <c r="C32" s="156">
        <v>8164700</v>
      </c>
      <c r="D32" s="156"/>
      <c r="E32" s="289">
        <f t="shared" si="2"/>
        <v>8164700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>
        <v>2595000</v>
      </c>
      <c r="D34" s="156"/>
      <c r="E34" s="289">
        <f t="shared" si="2"/>
        <v>2595000</v>
      </c>
    </row>
    <row r="35" spans="1:5" s="56" customFormat="1" ht="12" customHeight="1">
      <c r="A35" s="184" t="s">
        <v>467</v>
      </c>
      <c r="B35" s="170" t="s">
        <v>167</v>
      </c>
      <c r="C35" s="156">
        <v>1875000</v>
      </c>
      <c r="D35" s="156"/>
      <c r="E35" s="289">
        <f t="shared" si="2"/>
        <v>1875000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11878000</v>
      </c>
      <c r="D37" s="240">
        <f>SUM(D38:D48)</f>
        <v>12998222</v>
      </c>
      <c r="E37" s="102">
        <f>SUM(E38:E48)</f>
        <v>24876222</v>
      </c>
    </row>
    <row r="38" spans="1:5" s="56" customFormat="1" ht="12" customHeight="1">
      <c r="A38" s="183" t="s">
        <v>56</v>
      </c>
      <c r="B38" s="169" t="s">
        <v>171</v>
      </c>
      <c r="C38" s="157">
        <v>7350000</v>
      </c>
      <c r="D38" s="241">
        <v>150000</v>
      </c>
      <c r="E38" s="196">
        <f t="shared" si="2"/>
        <v>7500000</v>
      </c>
    </row>
    <row r="39" spans="1:5" s="56" customFormat="1" ht="12" customHeight="1">
      <c r="A39" s="184" t="s">
        <v>57</v>
      </c>
      <c r="B39" s="170" t="s">
        <v>172</v>
      </c>
      <c r="C39" s="156">
        <v>2000000</v>
      </c>
      <c r="D39" s="242">
        <v>8179222</v>
      </c>
      <c r="E39" s="289">
        <f t="shared" si="2"/>
        <v>10179222</v>
      </c>
    </row>
    <row r="40" spans="1:5" s="56" customFormat="1" ht="12" customHeight="1">
      <c r="A40" s="184" t="s">
        <v>58</v>
      </c>
      <c r="B40" s="170" t="s">
        <v>173</v>
      </c>
      <c r="C40" s="156">
        <v>1382000</v>
      </c>
      <c r="D40" s="242"/>
      <c r="E40" s="289">
        <f t="shared" si="2"/>
        <v>1382000</v>
      </c>
    </row>
    <row r="41" spans="1:5" s="56" customFormat="1" ht="12" customHeight="1">
      <c r="A41" s="184" t="s">
        <v>100</v>
      </c>
      <c r="B41" s="170" t="s">
        <v>174</v>
      </c>
      <c r="C41" s="156">
        <v>1146000</v>
      </c>
      <c r="D41" s="242"/>
      <c r="E41" s="289">
        <f t="shared" si="2"/>
        <v>1146000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>
        <v>2000000</v>
      </c>
      <c r="E43" s="289">
        <f t="shared" si="2"/>
        <v>2000000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>
        <v>2669000</v>
      </c>
      <c r="E48" s="292">
        <f t="shared" si="2"/>
        <v>2669000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6000000</v>
      </c>
      <c r="D49" s="240">
        <f>SUM(D50:D54)</f>
        <v>0</v>
      </c>
      <c r="E49" s="102">
        <f>SUM(E50:E54)</f>
        <v>6000000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>
        <v>6000000</v>
      </c>
      <c r="D52" s="276"/>
      <c r="E52" s="291">
        <f t="shared" si="2"/>
        <v>6000000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228278786</v>
      </c>
      <c r="D65" s="244">
        <f>+D8+D15+D22+D29+D37+D49+D55+D60</f>
        <v>281858369</v>
      </c>
      <c r="E65" s="195">
        <f>+E8+E15+E22+E29+E37+E49+E55+E60</f>
        <v>510137155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18000000</v>
      </c>
      <c r="D75" s="155">
        <f>SUM(D76:D77)</f>
        <v>10955711</v>
      </c>
      <c r="E75" s="102">
        <f>SUM(E76:E77)</f>
        <v>28955711</v>
      </c>
    </row>
    <row r="76" spans="1:5" s="56" customFormat="1" ht="12" customHeight="1">
      <c r="A76" s="183" t="s">
        <v>237</v>
      </c>
      <c r="B76" s="169" t="s">
        <v>215</v>
      </c>
      <c r="C76" s="159">
        <v>18000000</v>
      </c>
      <c r="D76" s="159">
        <v>10955711</v>
      </c>
      <c r="E76" s="291">
        <f>C76+D76</f>
        <v>28955711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18000000</v>
      </c>
      <c r="D89" s="161">
        <f>+D66+D70+D75+D78+D82+D88+D87</f>
        <v>10955711</v>
      </c>
      <c r="E89" s="195">
        <f>+E66+E70+E75+E78+E82+E88+E87</f>
        <v>28955711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246278786</v>
      </c>
      <c r="D90" s="161">
        <f>+D65+D89</f>
        <v>292814080</v>
      </c>
      <c r="E90" s="195">
        <f>+E65+E89</f>
        <v>539092866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213790500</v>
      </c>
      <c r="D93" s="154">
        <f>+D94+D95+D96+D97+D98+D111</f>
        <v>96083268</v>
      </c>
      <c r="E93" s="225">
        <f>+E94+E95+E96+E97+E98+E111</f>
        <v>309873768</v>
      </c>
    </row>
    <row r="94" spans="1:5" ht="12" customHeight="1">
      <c r="A94" s="191" t="s">
        <v>63</v>
      </c>
      <c r="B94" s="8" t="s">
        <v>36</v>
      </c>
      <c r="C94" s="229">
        <v>116013800</v>
      </c>
      <c r="D94" s="229">
        <v>45191820</v>
      </c>
      <c r="E94" s="294">
        <f aca="true" t="shared" si="4" ref="E94:E113">C94+D94</f>
        <v>161205620</v>
      </c>
    </row>
    <row r="95" spans="1:5" ht="12" customHeight="1">
      <c r="A95" s="184" t="s">
        <v>64</v>
      </c>
      <c r="B95" s="6" t="s">
        <v>108</v>
      </c>
      <c r="C95" s="156">
        <v>16501500</v>
      </c>
      <c r="D95" s="156">
        <v>5065339</v>
      </c>
      <c r="E95" s="289">
        <f t="shared" si="4"/>
        <v>21566839</v>
      </c>
    </row>
    <row r="96" spans="1:5" ht="12" customHeight="1">
      <c r="A96" s="184" t="s">
        <v>65</v>
      </c>
      <c r="B96" s="6" t="s">
        <v>82</v>
      </c>
      <c r="C96" s="158">
        <v>58909200</v>
      </c>
      <c r="D96" s="156">
        <v>32871199</v>
      </c>
      <c r="E96" s="290">
        <f t="shared" si="4"/>
        <v>91780399</v>
      </c>
    </row>
    <row r="97" spans="1:5" ht="12" customHeight="1">
      <c r="A97" s="184" t="s">
        <v>66</v>
      </c>
      <c r="B97" s="9" t="s">
        <v>109</v>
      </c>
      <c r="C97" s="158">
        <v>7060000</v>
      </c>
      <c r="D97" s="243">
        <v>3839200</v>
      </c>
      <c r="E97" s="290">
        <f t="shared" si="4"/>
        <v>10899200</v>
      </c>
    </row>
    <row r="98" spans="1:5" ht="12" customHeight="1">
      <c r="A98" s="184" t="s">
        <v>74</v>
      </c>
      <c r="B98" s="17" t="s">
        <v>110</v>
      </c>
      <c r="C98" s="158">
        <v>15006000</v>
      </c>
      <c r="D98" s="243">
        <v>9415710</v>
      </c>
      <c r="E98" s="290">
        <f t="shared" si="4"/>
        <v>24421710</v>
      </c>
    </row>
    <row r="99" spans="1:5" ht="12" customHeight="1">
      <c r="A99" s="184" t="s">
        <v>67</v>
      </c>
      <c r="B99" s="6" t="s">
        <v>395</v>
      </c>
      <c r="C99" s="158"/>
      <c r="D99" s="243">
        <v>737310</v>
      </c>
      <c r="E99" s="290">
        <f t="shared" si="4"/>
        <v>737310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>
        <v>1102400</v>
      </c>
      <c r="E101" s="290">
        <f t="shared" si="4"/>
        <v>1102400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>
        <v>12316000</v>
      </c>
      <c r="D105" s="243">
        <v>7341000</v>
      </c>
      <c r="E105" s="290">
        <f t="shared" si="4"/>
        <v>19657000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2690000</v>
      </c>
      <c r="D110" s="242">
        <v>235000</v>
      </c>
      <c r="E110" s="289">
        <f t="shared" si="4"/>
        <v>2925000</v>
      </c>
    </row>
    <row r="111" spans="1:5" ht="12" customHeight="1">
      <c r="A111" s="184" t="s">
        <v>338</v>
      </c>
      <c r="B111" s="9" t="s">
        <v>37</v>
      </c>
      <c r="C111" s="156">
        <v>300000</v>
      </c>
      <c r="D111" s="242">
        <v>-300000</v>
      </c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>
        <v>300000</v>
      </c>
      <c r="D113" s="281">
        <v>-300000</v>
      </c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13532000</v>
      </c>
      <c r="D114" s="240">
        <f>+D115+D117+D119</f>
        <v>199730812</v>
      </c>
      <c r="E114" s="102">
        <f>+E115+E117+E119</f>
        <v>213262812</v>
      </c>
    </row>
    <row r="115" spans="1:5" ht="12" customHeight="1">
      <c r="A115" s="183" t="s">
        <v>69</v>
      </c>
      <c r="B115" s="6" t="s">
        <v>128</v>
      </c>
      <c r="C115" s="157">
        <v>7532000</v>
      </c>
      <c r="D115" s="241">
        <v>122088752</v>
      </c>
      <c r="E115" s="196">
        <f aca="true" t="shared" si="5" ref="E115:E127">C115+D115</f>
        <v>129620752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>
        <v>6000000</v>
      </c>
      <c r="D117" s="242">
        <v>77604560</v>
      </c>
      <c r="E117" s="289">
        <f t="shared" si="5"/>
        <v>83604560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>
        <v>37500</v>
      </c>
      <c r="E119" s="289">
        <f t="shared" si="5"/>
        <v>37500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>
        <v>37500</v>
      </c>
      <c r="E127" s="290">
        <f t="shared" si="5"/>
        <v>37500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227322500</v>
      </c>
      <c r="D128" s="240">
        <f>+D93+D114</f>
        <v>295814080</v>
      </c>
      <c r="E128" s="102">
        <f>+E93+E114</f>
        <v>523136580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18956286</v>
      </c>
      <c r="D140" s="244">
        <f>+D141+D142+D144+D145+D143</f>
        <v>-3000000</v>
      </c>
      <c r="E140" s="195">
        <f>+E141+E142+E144+E145+E143</f>
        <v>15956286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>
        <v>2327386</v>
      </c>
      <c r="D142" s="242"/>
      <c r="E142" s="289">
        <f>C142+D142</f>
        <v>2327386</v>
      </c>
    </row>
    <row r="143" spans="1:5" ht="12" customHeight="1">
      <c r="A143" s="183" t="s">
        <v>182</v>
      </c>
      <c r="B143" s="7" t="s">
        <v>414</v>
      </c>
      <c r="C143" s="156">
        <v>16628900</v>
      </c>
      <c r="D143" s="242">
        <v>-3000000</v>
      </c>
      <c r="E143" s="289">
        <f>C143+D143</f>
        <v>13628900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18956286</v>
      </c>
      <c r="D154" s="247">
        <f>+D129+D133+D140+D146+D152+D153</f>
        <v>-3000000</v>
      </c>
      <c r="E154" s="228">
        <f>+E129+E133+E140+E146+E152+E153</f>
        <v>15956286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246278786</v>
      </c>
      <c r="D155" s="247">
        <f>+D128+D154</f>
        <v>292814080</v>
      </c>
      <c r="E155" s="228">
        <f>+E128+E154</f>
        <v>539092866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519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316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 sz. mell'!E4</f>
        <v>Forintban!</v>
      </c>
    </row>
    <row r="5" spans="1:5" ht="36.75" thickBot="1">
      <c r="A5" s="162" t="s">
        <v>122</v>
      </c>
      <c r="B5" s="88" t="s">
        <v>480</v>
      </c>
      <c r="C5" s="312" t="s">
        <v>416</v>
      </c>
      <c r="D5" s="312" t="s">
        <v>502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67810986</v>
      </c>
      <c r="D8" s="240">
        <f>+D9+D10+D11+D12+D13+D14</f>
        <v>5160835</v>
      </c>
      <c r="E8" s="102">
        <f>+E9+E10+E11+E12+E13+E14</f>
        <v>72971821</v>
      </c>
    </row>
    <row r="9" spans="1:5" s="55" customFormat="1" ht="12" customHeight="1">
      <c r="A9" s="183" t="s">
        <v>63</v>
      </c>
      <c r="B9" s="169" t="s">
        <v>148</v>
      </c>
      <c r="C9" s="157">
        <v>27146094</v>
      </c>
      <c r="D9" s="241">
        <v>1055499</v>
      </c>
      <c r="E9" s="196">
        <f aca="true" t="shared" si="0" ref="E9:E14">C9+D9</f>
        <v>28201593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>
        <v>29499571</v>
      </c>
      <c r="D11" s="242">
        <v>2037779</v>
      </c>
      <c r="E11" s="289">
        <f t="shared" si="0"/>
        <v>31537350</v>
      </c>
    </row>
    <row r="12" spans="1:5" s="56" customFormat="1" ht="12" customHeight="1">
      <c r="A12" s="184" t="s">
        <v>66</v>
      </c>
      <c r="B12" s="170" t="s">
        <v>151</v>
      </c>
      <c r="C12" s="156">
        <v>1539000</v>
      </c>
      <c r="D12" s="242">
        <v>366278</v>
      </c>
      <c r="E12" s="289">
        <f t="shared" si="0"/>
        <v>1905278</v>
      </c>
    </row>
    <row r="13" spans="1:5" s="56" customFormat="1" ht="12" customHeight="1">
      <c r="A13" s="184" t="s">
        <v>83</v>
      </c>
      <c r="B13" s="170" t="s">
        <v>390</v>
      </c>
      <c r="C13" s="156">
        <v>9626321</v>
      </c>
      <c r="D13" s="242">
        <v>1701279</v>
      </c>
      <c r="E13" s="289">
        <f t="shared" si="0"/>
        <v>11327600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122376100</v>
      </c>
      <c r="D15" s="240">
        <f>+D16+D17+D18+D19+D20</f>
        <v>63968500</v>
      </c>
      <c r="E15" s="102">
        <f>+E16+E17+E18+E19+E20</f>
        <v>186344600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>
        <v>122376100</v>
      </c>
      <c r="D20" s="242">
        <v>63968500</v>
      </c>
      <c r="E20" s="289">
        <f t="shared" si="1"/>
        <v>186344600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7532000</v>
      </c>
      <c r="D22" s="240">
        <f>+D23+D24+D25+D26+D27</f>
        <v>199730812</v>
      </c>
      <c r="E22" s="102">
        <f>+E23+E24+E25+E26+E27</f>
        <v>207262812</v>
      </c>
    </row>
    <row r="23" spans="1:5" s="56" customFormat="1" ht="12" customHeight="1">
      <c r="A23" s="183" t="s">
        <v>52</v>
      </c>
      <c r="B23" s="169" t="s">
        <v>158</v>
      </c>
      <c r="C23" s="157"/>
      <c r="D23" s="241">
        <v>1637500</v>
      </c>
      <c r="E23" s="196">
        <f aca="true" t="shared" si="2" ref="E23:E64">C23+D23</f>
        <v>1637500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>
        <v>7532000</v>
      </c>
      <c r="D27" s="242">
        <v>198093312</v>
      </c>
      <c r="E27" s="289">
        <f t="shared" si="2"/>
        <v>205625312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12681700</v>
      </c>
      <c r="D29" s="161">
        <f>+D30+D31+D32+D33+D34+D35+D36</f>
        <v>0</v>
      </c>
      <c r="E29" s="195">
        <f>+E30+E31+E32+E33+E34+E35+E36</f>
        <v>12681700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>
        <v>47000</v>
      </c>
      <c r="D31" s="156"/>
      <c r="E31" s="289">
        <f t="shared" si="2"/>
        <v>47000</v>
      </c>
    </row>
    <row r="32" spans="1:5" s="56" customFormat="1" ht="12" customHeight="1">
      <c r="A32" s="184" t="s">
        <v>164</v>
      </c>
      <c r="B32" s="170" t="s">
        <v>464</v>
      </c>
      <c r="C32" s="156">
        <v>8164700</v>
      </c>
      <c r="D32" s="156"/>
      <c r="E32" s="289">
        <f t="shared" si="2"/>
        <v>8164700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>
        <v>2595000</v>
      </c>
      <c r="D34" s="156"/>
      <c r="E34" s="289">
        <f t="shared" si="2"/>
        <v>2595000</v>
      </c>
    </row>
    <row r="35" spans="1:5" s="56" customFormat="1" ht="12" customHeight="1">
      <c r="A35" s="184" t="s">
        <v>467</v>
      </c>
      <c r="B35" s="170" t="s">
        <v>167</v>
      </c>
      <c r="C35" s="156">
        <v>1875000</v>
      </c>
      <c r="D35" s="156"/>
      <c r="E35" s="289">
        <f t="shared" si="2"/>
        <v>1875000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11878000</v>
      </c>
      <c r="D37" s="240">
        <f>SUM(D38:D48)</f>
        <v>2845934</v>
      </c>
      <c r="E37" s="102">
        <f>SUM(E38:E48)</f>
        <v>14723934</v>
      </c>
    </row>
    <row r="38" spans="1:5" s="56" customFormat="1" ht="12" customHeight="1">
      <c r="A38" s="183" t="s">
        <v>56</v>
      </c>
      <c r="B38" s="169" t="s">
        <v>171</v>
      </c>
      <c r="C38" s="157">
        <v>7350000</v>
      </c>
      <c r="D38" s="241">
        <v>150000</v>
      </c>
      <c r="E38" s="196">
        <f t="shared" si="2"/>
        <v>7500000</v>
      </c>
    </row>
    <row r="39" spans="1:5" s="56" customFormat="1" ht="12" customHeight="1">
      <c r="A39" s="184" t="s">
        <v>57</v>
      </c>
      <c r="B39" s="170" t="s">
        <v>172</v>
      </c>
      <c r="C39" s="156">
        <v>2000000</v>
      </c>
      <c r="D39" s="242">
        <v>-1973066</v>
      </c>
      <c r="E39" s="289">
        <f t="shared" si="2"/>
        <v>26934</v>
      </c>
    </row>
    <row r="40" spans="1:5" s="56" customFormat="1" ht="12" customHeight="1">
      <c r="A40" s="184" t="s">
        <v>58</v>
      </c>
      <c r="B40" s="170" t="s">
        <v>173</v>
      </c>
      <c r="C40" s="156">
        <v>1382000</v>
      </c>
      <c r="D40" s="242"/>
      <c r="E40" s="289">
        <f t="shared" si="2"/>
        <v>1382000</v>
      </c>
    </row>
    <row r="41" spans="1:5" s="56" customFormat="1" ht="12" customHeight="1">
      <c r="A41" s="184" t="s">
        <v>100</v>
      </c>
      <c r="B41" s="170" t="s">
        <v>174</v>
      </c>
      <c r="C41" s="156">
        <v>1146000</v>
      </c>
      <c r="D41" s="242"/>
      <c r="E41" s="289">
        <f t="shared" si="2"/>
        <v>1146000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>
        <v>2000000</v>
      </c>
      <c r="E43" s="289">
        <f t="shared" si="2"/>
        <v>2000000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>
        <v>2669000</v>
      </c>
      <c r="E48" s="292">
        <f t="shared" si="2"/>
        <v>2669000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6000000</v>
      </c>
      <c r="D49" s="240">
        <f>SUM(D50:D54)</f>
        <v>0</v>
      </c>
      <c r="E49" s="102">
        <f>SUM(E50:E54)</f>
        <v>6000000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>
        <v>6000000</v>
      </c>
      <c r="D52" s="276"/>
      <c r="E52" s="291">
        <f t="shared" si="2"/>
        <v>6000000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228278786</v>
      </c>
      <c r="D65" s="244">
        <f>+D8+D15+D22+D29+D37+D49+D55+D60</f>
        <v>271706081</v>
      </c>
      <c r="E65" s="195">
        <f>+E8+E15+E22+E29+E37+E49+E55+E60</f>
        <v>499984867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16756110</v>
      </c>
      <c r="D75" s="155">
        <f>SUM(D76:D77)</f>
        <v>12199601</v>
      </c>
      <c r="E75" s="102">
        <f>SUM(E76:E77)</f>
        <v>28955711</v>
      </c>
    </row>
    <row r="76" spans="1:5" s="56" customFormat="1" ht="12" customHeight="1">
      <c r="A76" s="183" t="s">
        <v>237</v>
      </c>
      <c r="B76" s="169" t="s">
        <v>215</v>
      </c>
      <c r="C76" s="159">
        <v>16756110</v>
      </c>
      <c r="D76" s="159">
        <v>12199601</v>
      </c>
      <c r="E76" s="291">
        <f>C76+D76</f>
        <v>28955711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16756110</v>
      </c>
      <c r="D89" s="161">
        <f>+D66+D70+D75+D78+D82+D88+D87</f>
        <v>12199601</v>
      </c>
      <c r="E89" s="195">
        <f>+E66+E70+E75+E78+E82+E88+E87</f>
        <v>28955711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245034896</v>
      </c>
      <c r="D90" s="161">
        <f>+D65+D89</f>
        <v>283905682</v>
      </c>
      <c r="E90" s="195">
        <f>+E65+E89</f>
        <v>528940578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212546610</v>
      </c>
      <c r="D93" s="154">
        <f>+D94+D95+D96+D97+D98+D111</f>
        <v>96083268</v>
      </c>
      <c r="E93" s="225">
        <f>+E94+E95+E96+E97+E98+E111</f>
        <v>308629878</v>
      </c>
    </row>
    <row r="94" spans="1:5" ht="12" customHeight="1">
      <c r="A94" s="191" t="s">
        <v>63</v>
      </c>
      <c r="B94" s="8" t="s">
        <v>36</v>
      </c>
      <c r="C94" s="229">
        <v>116013800</v>
      </c>
      <c r="D94" s="229">
        <v>45191820</v>
      </c>
      <c r="E94" s="294">
        <f aca="true" t="shared" si="4" ref="E94:E113">C94+D94</f>
        <v>161205620</v>
      </c>
    </row>
    <row r="95" spans="1:5" ht="12" customHeight="1">
      <c r="A95" s="184" t="s">
        <v>64</v>
      </c>
      <c r="B95" s="6" t="s">
        <v>108</v>
      </c>
      <c r="C95" s="156">
        <v>16501500</v>
      </c>
      <c r="D95" s="156">
        <v>5065339</v>
      </c>
      <c r="E95" s="289">
        <f t="shared" si="4"/>
        <v>21566839</v>
      </c>
    </row>
    <row r="96" spans="1:5" ht="12" customHeight="1">
      <c r="A96" s="184" t="s">
        <v>65</v>
      </c>
      <c r="B96" s="6" t="s">
        <v>82</v>
      </c>
      <c r="C96" s="158">
        <v>58265310</v>
      </c>
      <c r="D96" s="156">
        <v>32871199</v>
      </c>
      <c r="E96" s="290">
        <f t="shared" si="4"/>
        <v>91136509</v>
      </c>
    </row>
    <row r="97" spans="1:5" ht="12" customHeight="1">
      <c r="A97" s="184" t="s">
        <v>66</v>
      </c>
      <c r="B97" s="9" t="s">
        <v>109</v>
      </c>
      <c r="C97" s="158">
        <v>7060000</v>
      </c>
      <c r="D97" s="243">
        <v>3839200</v>
      </c>
      <c r="E97" s="290">
        <f t="shared" si="4"/>
        <v>10899200</v>
      </c>
    </row>
    <row r="98" spans="1:5" ht="12" customHeight="1">
      <c r="A98" s="184" t="s">
        <v>74</v>
      </c>
      <c r="B98" s="17" t="s">
        <v>110</v>
      </c>
      <c r="C98" s="158">
        <v>14406000</v>
      </c>
      <c r="D98" s="243">
        <v>9415710</v>
      </c>
      <c r="E98" s="290">
        <f t="shared" si="4"/>
        <v>23821710</v>
      </c>
    </row>
    <row r="99" spans="1:5" ht="12" customHeight="1">
      <c r="A99" s="184" t="s">
        <v>67</v>
      </c>
      <c r="B99" s="6" t="s">
        <v>395</v>
      </c>
      <c r="C99" s="158"/>
      <c r="D99" s="243">
        <v>737310</v>
      </c>
      <c r="E99" s="290">
        <f t="shared" si="4"/>
        <v>737310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>
        <v>1102400</v>
      </c>
      <c r="E101" s="290">
        <f t="shared" si="4"/>
        <v>1102400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>
        <v>12316000</v>
      </c>
      <c r="D103" s="243">
        <v>7341000</v>
      </c>
      <c r="E103" s="290">
        <f t="shared" si="4"/>
        <v>19657000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2090000</v>
      </c>
      <c r="D110" s="242">
        <v>235000</v>
      </c>
      <c r="E110" s="289">
        <f t="shared" si="4"/>
        <v>2325000</v>
      </c>
    </row>
    <row r="111" spans="1:5" ht="12" customHeight="1">
      <c r="A111" s="184" t="s">
        <v>338</v>
      </c>
      <c r="B111" s="9" t="s">
        <v>37</v>
      </c>
      <c r="C111" s="156">
        <v>300000</v>
      </c>
      <c r="D111" s="242">
        <v>-300000</v>
      </c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>
        <v>300000</v>
      </c>
      <c r="D113" s="281">
        <v>-300000</v>
      </c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13532000</v>
      </c>
      <c r="D114" s="240">
        <f>+D115+D117+D119</f>
        <v>199730812</v>
      </c>
      <c r="E114" s="102">
        <f>+E115+E117+E119</f>
        <v>213262812</v>
      </c>
    </row>
    <row r="115" spans="1:5" ht="12" customHeight="1">
      <c r="A115" s="183" t="s">
        <v>69</v>
      </c>
      <c r="B115" s="6" t="s">
        <v>128</v>
      </c>
      <c r="C115" s="157">
        <v>7532000</v>
      </c>
      <c r="D115" s="241">
        <v>122088752</v>
      </c>
      <c r="E115" s="196">
        <f aca="true" t="shared" si="5" ref="E115:E127">C115+D115</f>
        <v>129620752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>
        <v>6000000</v>
      </c>
      <c r="D117" s="242">
        <v>77604560</v>
      </c>
      <c r="E117" s="289">
        <f t="shared" si="5"/>
        <v>83604560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>
        <v>37500</v>
      </c>
      <c r="E119" s="289">
        <f t="shared" si="5"/>
        <v>37500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226078610</v>
      </c>
      <c r="D128" s="240">
        <f>+D93+D114</f>
        <v>295814080</v>
      </c>
      <c r="E128" s="102">
        <f>+E93+E114</f>
        <v>521892690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18956286</v>
      </c>
      <c r="D140" s="244">
        <f>+D141+D142+D144+D145+D143</f>
        <v>-3000000</v>
      </c>
      <c r="E140" s="195">
        <f>+E141+E142+E144+E145+E143</f>
        <v>15956286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>
        <v>2327386</v>
      </c>
      <c r="D142" s="242"/>
      <c r="E142" s="289">
        <f>C142+D142</f>
        <v>2327386</v>
      </c>
    </row>
    <row r="143" spans="1:5" ht="12" customHeight="1">
      <c r="A143" s="183" t="s">
        <v>182</v>
      </c>
      <c r="B143" s="7" t="s">
        <v>414</v>
      </c>
      <c r="C143" s="156">
        <v>16628900</v>
      </c>
      <c r="D143" s="242">
        <v>-3000000</v>
      </c>
      <c r="E143" s="289">
        <f>C143+D143</f>
        <v>13628900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18956286</v>
      </c>
      <c r="D154" s="247">
        <f>+D129+D133+D140+D146+D152+D153</f>
        <v>-3000000</v>
      </c>
      <c r="E154" s="228">
        <f>+E129+E133+E140+E146+E152+E153</f>
        <v>15956286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245034896</v>
      </c>
      <c r="D155" s="247">
        <f>+D128+D154</f>
        <v>292814080</v>
      </c>
      <c r="E155" s="228">
        <f>+E128+E154</f>
        <v>537848976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520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317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'5.1.1. sz. mell'!E4</f>
        <v>Forintban!</v>
      </c>
    </row>
    <row r="5" spans="1:5" ht="36.75" thickBot="1">
      <c r="A5" s="162" t="s">
        <v>122</v>
      </c>
      <c r="B5" s="88" t="s">
        <v>480</v>
      </c>
      <c r="C5" s="309" t="s">
        <v>416</v>
      </c>
      <c r="D5" s="310" t="s">
        <v>502</v>
      </c>
      <c r="E5" s="311" t="s">
        <v>478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0</v>
      </c>
      <c r="D8" s="240">
        <f>+D9+D10+D11+D12+D13+D14</f>
        <v>0</v>
      </c>
      <c r="E8" s="102">
        <f>+E9+E10+E11+E12+E13+E14</f>
        <v>0</v>
      </c>
    </row>
    <row r="9" spans="1:5" s="55" customFormat="1" ht="12" customHeight="1">
      <c r="A9" s="183" t="s">
        <v>63</v>
      </c>
      <c r="B9" s="169" t="s">
        <v>148</v>
      </c>
      <c r="C9" s="157"/>
      <c r="D9" s="241"/>
      <c r="E9" s="196">
        <f aca="true" t="shared" si="0" ref="E9:E14">C9+D9</f>
        <v>0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/>
      <c r="D11" s="242"/>
      <c r="E11" s="289">
        <f t="shared" si="0"/>
        <v>0</v>
      </c>
    </row>
    <row r="12" spans="1:5" s="56" customFormat="1" ht="12" customHeight="1">
      <c r="A12" s="184" t="s">
        <v>66</v>
      </c>
      <c r="B12" s="170" t="s">
        <v>151</v>
      </c>
      <c r="C12" s="156"/>
      <c r="D12" s="242"/>
      <c r="E12" s="289">
        <f t="shared" si="0"/>
        <v>0</v>
      </c>
    </row>
    <row r="13" spans="1:5" s="56" customFormat="1" ht="12" customHeight="1">
      <c r="A13" s="184" t="s">
        <v>83</v>
      </c>
      <c r="B13" s="170" t="s">
        <v>390</v>
      </c>
      <c r="C13" s="156"/>
      <c r="D13" s="242"/>
      <c r="E13" s="289">
        <f t="shared" si="0"/>
        <v>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0</v>
      </c>
      <c r="D15" s="240">
        <f>+D16+D17+D18+D19+D20</f>
        <v>0</v>
      </c>
      <c r="E15" s="102">
        <f>+E16+E17+E18+E19+E20</f>
        <v>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/>
      <c r="D20" s="242"/>
      <c r="E20" s="289">
        <f t="shared" si="1"/>
        <v>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0</v>
      </c>
      <c r="D22" s="240">
        <f>+D23+D24+D25+D26+D27</f>
        <v>0</v>
      </c>
      <c r="E22" s="102">
        <f>+E23+E24+E25+E26+E27</f>
        <v>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/>
      <c r="E23" s="196">
        <f aca="true" t="shared" si="2" ref="E23:E64">C23+D23</f>
        <v>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/>
      <c r="D27" s="242"/>
      <c r="E27" s="289">
        <f t="shared" si="2"/>
        <v>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0</v>
      </c>
      <c r="D29" s="161">
        <f>+D30+D31+D32+D33+D34+D35+D36</f>
        <v>0</v>
      </c>
      <c r="E29" s="195">
        <f>+E30+E31+E32+E33+E34+E35+E36</f>
        <v>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/>
      <c r="D31" s="156"/>
      <c r="E31" s="289">
        <f t="shared" si="2"/>
        <v>0</v>
      </c>
    </row>
    <row r="32" spans="1:5" s="56" customFormat="1" ht="12" customHeight="1">
      <c r="A32" s="184" t="s">
        <v>164</v>
      </c>
      <c r="B32" s="170" t="s">
        <v>464</v>
      </c>
      <c r="C32" s="156"/>
      <c r="D32" s="156"/>
      <c r="E32" s="289">
        <f t="shared" si="2"/>
        <v>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/>
      <c r="D34" s="156"/>
      <c r="E34" s="289">
        <f t="shared" si="2"/>
        <v>0</v>
      </c>
    </row>
    <row r="35" spans="1:5" s="56" customFormat="1" ht="12" customHeight="1">
      <c r="A35" s="184" t="s">
        <v>467</v>
      </c>
      <c r="B35" s="170" t="s">
        <v>167</v>
      </c>
      <c r="C35" s="156"/>
      <c r="D35" s="156"/>
      <c r="E35" s="289">
        <f t="shared" si="2"/>
        <v>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0</v>
      </c>
      <c r="D37" s="240">
        <f>SUM(D38:D48)</f>
        <v>10152288</v>
      </c>
      <c r="E37" s="102">
        <f>SUM(E38:E48)</f>
        <v>10152288</v>
      </c>
    </row>
    <row r="38" spans="1:5" s="56" customFormat="1" ht="12" customHeight="1">
      <c r="A38" s="183" t="s">
        <v>56</v>
      </c>
      <c r="B38" s="169" t="s">
        <v>171</v>
      </c>
      <c r="C38" s="157"/>
      <c r="D38" s="241"/>
      <c r="E38" s="196">
        <f t="shared" si="2"/>
        <v>0</v>
      </c>
    </row>
    <row r="39" spans="1:5" s="56" customFormat="1" ht="12" customHeight="1">
      <c r="A39" s="184" t="s">
        <v>57</v>
      </c>
      <c r="B39" s="170" t="s">
        <v>172</v>
      </c>
      <c r="C39" s="156"/>
      <c r="D39" s="242">
        <v>10152288</v>
      </c>
      <c r="E39" s="289">
        <f t="shared" si="2"/>
        <v>10152288</v>
      </c>
    </row>
    <row r="40" spans="1:5" s="56" customFormat="1" ht="12" customHeight="1">
      <c r="A40" s="184" t="s">
        <v>58</v>
      </c>
      <c r="B40" s="170" t="s">
        <v>173</v>
      </c>
      <c r="C40" s="156"/>
      <c r="D40" s="242"/>
      <c r="E40" s="289">
        <f t="shared" si="2"/>
        <v>0</v>
      </c>
    </row>
    <row r="41" spans="1:5" s="56" customFormat="1" ht="12" customHeight="1">
      <c r="A41" s="184" t="s">
        <v>100</v>
      </c>
      <c r="B41" s="170" t="s">
        <v>174</v>
      </c>
      <c r="C41" s="156"/>
      <c r="D41" s="242"/>
      <c r="E41" s="289">
        <f t="shared" si="2"/>
        <v>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0</v>
      </c>
      <c r="D49" s="240">
        <f>SUM(D50:D54)</f>
        <v>0</v>
      </c>
      <c r="E49" s="102">
        <f>SUM(E50:E54)</f>
        <v>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/>
      <c r="D52" s="276"/>
      <c r="E52" s="291">
        <f t="shared" si="2"/>
        <v>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0</v>
      </c>
      <c r="D65" s="244">
        <f>+D8+D15+D22+D29+D37+D49+D55+D60</f>
        <v>10152288</v>
      </c>
      <c r="E65" s="195">
        <f>+E8+E15+E22+E29+E37+E49+E55+E60</f>
        <v>10152288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1243890</v>
      </c>
      <c r="D75" s="155">
        <f>SUM(D76:D77)</f>
        <v>-1243890</v>
      </c>
      <c r="E75" s="102">
        <f>SUM(E76:E77)</f>
        <v>0</v>
      </c>
    </row>
    <row r="76" spans="1:5" s="56" customFormat="1" ht="12" customHeight="1">
      <c r="A76" s="183" t="s">
        <v>237</v>
      </c>
      <c r="B76" s="169" t="s">
        <v>215</v>
      </c>
      <c r="C76" s="159">
        <v>1243890</v>
      </c>
      <c r="D76" s="159">
        <v>-1243890</v>
      </c>
      <c r="E76" s="291">
        <f>C76+D76</f>
        <v>0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1243890</v>
      </c>
      <c r="D89" s="161">
        <f>+D66+D70+D75+D78+D82+D88+D87</f>
        <v>-1243890</v>
      </c>
      <c r="E89" s="195">
        <f>+E66+E70+E75+E78+E82+E88+E87</f>
        <v>0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1243890</v>
      </c>
      <c r="D90" s="161">
        <f>+D65+D89</f>
        <v>8908398</v>
      </c>
      <c r="E90" s="195">
        <f>+E65+E89</f>
        <v>10152288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1243890</v>
      </c>
      <c r="D93" s="154">
        <f>+D94+D95+D96+D97+D98+D111</f>
        <v>0</v>
      </c>
      <c r="E93" s="225">
        <f>+E94+E95+E96+E97+E98+E111</f>
        <v>1243890</v>
      </c>
    </row>
    <row r="94" spans="1:5" ht="12" customHeight="1">
      <c r="A94" s="191" t="s">
        <v>63</v>
      </c>
      <c r="B94" s="8" t="s">
        <v>36</v>
      </c>
      <c r="C94" s="229"/>
      <c r="D94" s="229"/>
      <c r="E94" s="294">
        <f aca="true" t="shared" si="4" ref="E94:E113">C94+D94</f>
        <v>0</v>
      </c>
    </row>
    <row r="95" spans="1:5" ht="12" customHeight="1">
      <c r="A95" s="184" t="s">
        <v>64</v>
      </c>
      <c r="B95" s="6" t="s">
        <v>108</v>
      </c>
      <c r="C95" s="156"/>
      <c r="D95" s="156"/>
      <c r="E95" s="289">
        <f t="shared" si="4"/>
        <v>0</v>
      </c>
    </row>
    <row r="96" spans="1:5" ht="12" customHeight="1">
      <c r="A96" s="184" t="s">
        <v>65</v>
      </c>
      <c r="B96" s="6" t="s">
        <v>82</v>
      </c>
      <c r="C96" s="158">
        <v>643890</v>
      </c>
      <c r="D96" s="156"/>
      <c r="E96" s="290">
        <f t="shared" si="4"/>
        <v>643890</v>
      </c>
    </row>
    <row r="97" spans="1:5" ht="12" customHeight="1">
      <c r="A97" s="184" t="s">
        <v>66</v>
      </c>
      <c r="B97" s="9" t="s">
        <v>109</v>
      </c>
      <c r="C97" s="158"/>
      <c r="D97" s="243"/>
      <c r="E97" s="290">
        <f t="shared" si="4"/>
        <v>0</v>
      </c>
    </row>
    <row r="98" spans="1:5" ht="12" customHeight="1">
      <c r="A98" s="184" t="s">
        <v>74</v>
      </c>
      <c r="B98" s="17" t="s">
        <v>110</v>
      </c>
      <c r="C98" s="158">
        <v>600000</v>
      </c>
      <c r="D98" s="243"/>
      <c r="E98" s="290">
        <f t="shared" si="4"/>
        <v>600000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/>
      <c r="E101" s="290">
        <f t="shared" si="4"/>
        <v>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600000</v>
      </c>
      <c r="D110" s="242"/>
      <c r="E110" s="289">
        <f t="shared" si="4"/>
        <v>600000</v>
      </c>
    </row>
    <row r="111" spans="1:5" ht="12" customHeight="1">
      <c r="A111" s="184" t="s">
        <v>338</v>
      </c>
      <c r="B111" s="9" t="s">
        <v>37</v>
      </c>
      <c r="C111" s="156"/>
      <c r="D111" s="242"/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/>
      <c r="D113" s="281"/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0</v>
      </c>
      <c r="D114" s="240">
        <f>+D115+D117+D119</f>
        <v>0</v>
      </c>
      <c r="E114" s="102">
        <f>+E115+E117+E119</f>
        <v>0</v>
      </c>
    </row>
    <row r="115" spans="1:5" ht="12" customHeight="1">
      <c r="A115" s="183" t="s">
        <v>69</v>
      </c>
      <c r="B115" s="6" t="s">
        <v>128</v>
      </c>
      <c r="C115" s="157"/>
      <c r="D115" s="241"/>
      <c r="E115" s="196">
        <f aca="true" t="shared" si="5" ref="E115:E127">C115+D115</f>
        <v>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/>
      <c r="D117" s="242"/>
      <c r="E117" s="289">
        <f t="shared" si="5"/>
        <v>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/>
      <c r="E119" s="289">
        <f t="shared" si="5"/>
        <v>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1243890</v>
      </c>
      <c r="D128" s="240">
        <f>+D93+D114</f>
        <v>0</v>
      </c>
      <c r="E128" s="102">
        <f>+E93+E114</f>
        <v>1243890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0</v>
      </c>
      <c r="D140" s="244">
        <f>+D141+D142+D144+D145+D143</f>
        <v>0</v>
      </c>
      <c r="E140" s="195">
        <f>+E141+E142+E144+E145+E143</f>
        <v>0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/>
      <c r="D142" s="242"/>
      <c r="E142" s="289">
        <f>C142+D142</f>
        <v>0</v>
      </c>
    </row>
    <row r="143" spans="1:5" ht="12" customHeight="1">
      <c r="A143" s="183" t="s">
        <v>182</v>
      </c>
      <c r="B143" s="7" t="s">
        <v>414</v>
      </c>
      <c r="C143" s="156"/>
      <c r="D143" s="242"/>
      <c r="E143" s="289">
        <f>C143+D143</f>
        <v>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0</v>
      </c>
      <c r="D154" s="247">
        <f>+D129+D133+D140+D146+D152+D153</f>
        <v>0</v>
      </c>
      <c r="E154" s="228">
        <f>+E129+E133+E140+E146+E152+E153</f>
        <v>0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1243890</v>
      </c>
      <c r="D155" s="247">
        <f>+D128+D154</f>
        <v>0</v>
      </c>
      <c r="E155" s="228">
        <f>+E128+E154</f>
        <v>1243890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506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413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'5.1.2. sz. mell'!E4</f>
        <v>Forintban!</v>
      </c>
    </row>
    <row r="5" spans="1:5" ht="36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0</v>
      </c>
      <c r="D8" s="240">
        <f>+D9+D10+D11+D12+D13+D14</f>
        <v>0</v>
      </c>
      <c r="E8" s="102">
        <f>+E9+E10+E11+E12+E13+E14</f>
        <v>0</v>
      </c>
    </row>
    <row r="9" spans="1:5" s="55" customFormat="1" ht="12" customHeight="1">
      <c r="A9" s="183" t="s">
        <v>63</v>
      </c>
      <c r="B9" s="169" t="s">
        <v>148</v>
      </c>
      <c r="C9" s="157"/>
      <c r="D9" s="241"/>
      <c r="E9" s="196">
        <f aca="true" t="shared" si="0" ref="E9:E14">C9+D9</f>
        <v>0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/>
      <c r="D11" s="242"/>
      <c r="E11" s="289">
        <f t="shared" si="0"/>
        <v>0</v>
      </c>
    </row>
    <row r="12" spans="1:5" s="56" customFormat="1" ht="12" customHeight="1">
      <c r="A12" s="184" t="s">
        <v>66</v>
      </c>
      <c r="B12" s="170" t="s">
        <v>151</v>
      </c>
      <c r="C12" s="156"/>
      <c r="D12" s="242"/>
      <c r="E12" s="289">
        <f t="shared" si="0"/>
        <v>0</v>
      </c>
    </row>
    <row r="13" spans="1:5" s="56" customFormat="1" ht="12" customHeight="1">
      <c r="A13" s="184" t="s">
        <v>83</v>
      </c>
      <c r="B13" s="170" t="s">
        <v>390</v>
      </c>
      <c r="C13" s="156"/>
      <c r="D13" s="242"/>
      <c r="E13" s="289">
        <f t="shared" si="0"/>
        <v>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0</v>
      </c>
      <c r="D15" s="240">
        <f>+D16+D17+D18+D19+D20</f>
        <v>0</v>
      </c>
      <c r="E15" s="102">
        <f>+E16+E17+E18+E19+E20</f>
        <v>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/>
      <c r="D20" s="242"/>
      <c r="E20" s="289">
        <f t="shared" si="1"/>
        <v>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0</v>
      </c>
      <c r="D22" s="240">
        <f>+D23+D24+D25+D26+D27</f>
        <v>0</v>
      </c>
      <c r="E22" s="102">
        <f>+E23+E24+E25+E26+E27</f>
        <v>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/>
      <c r="E23" s="196">
        <f aca="true" t="shared" si="2" ref="E23:E64">C23+D23</f>
        <v>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/>
      <c r="D27" s="242"/>
      <c r="E27" s="289">
        <f t="shared" si="2"/>
        <v>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0</v>
      </c>
      <c r="D29" s="161">
        <f>+D30+D31+D32+D33+D34+D35+D36</f>
        <v>0</v>
      </c>
      <c r="E29" s="195">
        <f>+E30+E31+E32+E33+E34+E35+E36</f>
        <v>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/>
      <c r="D31" s="156"/>
      <c r="E31" s="289">
        <f t="shared" si="2"/>
        <v>0</v>
      </c>
    </row>
    <row r="32" spans="1:5" s="56" customFormat="1" ht="12" customHeight="1">
      <c r="A32" s="184" t="s">
        <v>164</v>
      </c>
      <c r="B32" s="170" t="s">
        <v>464</v>
      </c>
      <c r="C32" s="156"/>
      <c r="D32" s="156"/>
      <c r="E32" s="289">
        <f t="shared" si="2"/>
        <v>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/>
      <c r="D34" s="156"/>
      <c r="E34" s="289">
        <f t="shared" si="2"/>
        <v>0</v>
      </c>
    </row>
    <row r="35" spans="1:5" s="56" customFormat="1" ht="12" customHeight="1">
      <c r="A35" s="184" t="s">
        <v>467</v>
      </c>
      <c r="B35" s="170" t="s">
        <v>167</v>
      </c>
      <c r="C35" s="156"/>
      <c r="D35" s="156"/>
      <c r="E35" s="289">
        <f t="shared" si="2"/>
        <v>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0</v>
      </c>
      <c r="D37" s="240">
        <f>SUM(D38:D48)</f>
        <v>0</v>
      </c>
      <c r="E37" s="102">
        <f>SUM(E38:E48)</f>
        <v>0</v>
      </c>
    </row>
    <row r="38" spans="1:5" s="56" customFormat="1" ht="12" customHeight="1">
      <c r="A38" s="183" t="s">
        <v>56</v>
      </c>
      <c r="B38" s="169" t="s">
        <v>171</v>
      </c>
      <c r="C38" s="157"/>
      <c r="D38" s="241"/>
      <c r="E38" s="196">
        <f t="shared" si="2"/>
        <v>0</v>
      </c>
    </row>
    <row r="39" spans="1:5" s="56" customFormat="1" ht="12" customHeight="1">
      <c r="A39" s="184" t="s">
        <v>57</v>
      </c>
      <c r="B39" s="170" t="s">
        <v>172</v>
      </c>
      <c r="C39" s="156"/>
      <c r="D39" s="242"/>
      <c r="E39" s="289">
        <f t="shared" si="2"/>
        <v>0</v>
      </c>
    </row>
    <row r="40" spans="1:5" s="56" customFormat="1" ht="12" customHeight="1">
      <c r="A40" s="184" t="s">
        <v>58</v>
      </c>
      <c r="B40" s="170" t="s">
        <v>173</v>
      </c>
      <c r="C40" s="156"/>
      <c r="D40" s="242"/>
      <c r="E40" s="289">
        <f t="shared" si="2"/>
        <v>0</v>
      </c>
    </row>
    <row r="41" spans="1:5" s="56" customFormat="1" ht="12" customHeight="1">
      <c r="A41" s="184" t="s">
        <v>100</v>
      </c>
      <c r="B41" s="170" t="s">
        <v>174</v>
      </c>
      <c r="C41" s="156"/>
      <c r="D41" s="242"/>
      <c r="E41" s="289">
        <f t="shared" si="2"/>
        <v>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0</v>
      </c>
      <c r="D49" s="240">
        <f>SUM(D50:D54)</f>
        <v>0</v>
      </c>
      <c r="E49" s="102">
        <f>SUM(E50:E54)</f>
        <v>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/>
      <c r="D52" s="276"/>
      <c r="E52" s="291">
        <f t="shared" si="2"/>
        <v>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0</v>
      </c>
      <c r="D65" s="244">
        <f>+D8+D15+D22+D29+D37+D49+D55+D60</f>
        <v>0</v>
      </c>
      <c r="E65" s="195">
        <f>+E8+E15+E22+E29+E37+E49+E55+E60</f>
        <v>0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0</v>
      </c>
      <c r="D75" s="155">
        <f>SUM(D76:D77)</f>
        <v>0</v>
      </c>
      <c r="E75" s="102">
        <f>SUM(E76:E77)</f>
        <v>0</v>
      </c>
    </row>
    <row r="76" spans="1:5" s="56" customFormat="1" ht="12" customHeight="1">
      <c r="A76" s="183" t="s">
        <v>237</v>
      </c>
      <c r="B76" s="169" t="s">
        <v>215</v>
      </c>
      <c r="C76" s="159"/>
      <c r="D76" s="159"/>
      <c r="E76" s="291">
        <f>C76+D76</f>
        <v>0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0</v>
      </c>
      <c r="D89" s="161">
        <f>+D66+D70+D75+D78+D82+D88+D87</f>
        <v>0</v>
      </c>
      <c r="E89" s="195">
        <f>+E66+E70+E75+E78+E82+E88+E87</f>
        <v>0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0</v>
      </c>
      <c r="D90" s="161">
        <f>+D65+D89</f>
        <v>0</v>
      </c>
      <c r="E90" s="195">
        <f>+E65+E89</f>
        <v>0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0</v>
      </c>
      <c r="D93" s="154">
        <f>+D94+D95+D96+D97+D98+D111</f>
        <v>0</v>
      </c>
      <c r="E93" s="225">
        <f>+E94+E95+E96+E97+E98+E111</f>
        <v>0</v>
      </c>
    </row>
    <row r="94" spans="1:5" ht="12" customHeight="1">
      <c r="A94" s="191" t="s">
        <v>63</v>
      </c>
      <c r="B94" s="8" t="s">
        <v>36</v>
      </c>
      <c r="C94" s="229"/>
      <c r="D94" s="229"/>
      <c r="E94" s="294">
        <f aca="true" t="shared" si="4" ref="E94:E113">C94+D94</f>
        <v>0</v>
      </c>
    </row>
    <row r="95" spans="1:5" ht="12" customHeight="1">
      <c r="A95" s="184" t="s">
        <v>64</v>
      </c>
      <c r="B95" s="6" t="s">
        <v>108</v>
      </c>
      <c r="C95" s="156"/>
      <c r="D95" s="156"/>
      <c r="E95" s="289">
        <f t="shared" si="4"/>
        <v>0</v>
      </c>
    </row>
    <row r="96" spans="1:5" ht="12" customHeight="1">
      <c r="A96" s="184" t="s">
        <v>65</v>
      </c>
      <c r="B96" s="6" t="s">
        <v>82</v>
      </c>
      <c r="C96" s="158"/>
      <c r="D96" s="156"/>
      <c r="E96" s="290">
        <f t="shared" si="4"/>
        <v>0</v>
      </c>
    </row>
    <row r="97" spans="1:5" ht="12" customHeight="1">
      <c r="A97" s="184" t="s">
        <v>66</v>
      </c>
      <c r="B97" s="9" t="s">
        <v>109</v>
      </c>
      <c r="C97" s="158"/>
      <c r="D97" s="243"/>
      <c r="E97" s="290">
        <f t="shared" si="4"/>
        <v>0</v>
      </c>
    </row>
    <row r="98" spans="1:5" ht="12" customHeight="1">
      <c r="A98" s="184" t="s">
        <v>74</v>
      </c>
      <c r="B98" s="17" t="s">
        <v>110</v>
      </c>
      <c r="C98" s="158"/>
      <c r="D98" s="243"/>
      <c r="E98" s="290">
        <f t="shared" si="4"/>
        <v>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/>
      <c r="E101" s="290">
        <f t="shared" si="4"/>
        <v>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/>
      <c r="D110" s="242"/>
      <c r="E110" s="289">
        <f t="shared" si="4"/>
        <v>0</v>
      </c>
    </row>
    <row r="111" spans="1:5" ht="12" customHeight="1">
      <c r="A111" s="184" t="s">
        <v>338</v>
      </c>
      <c r="B111" s="9" t="s">
        <v>37</v>
      </c>
      <c r="C111" s="156"/>
      <c r="D111" s="242"/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/>
      <c r="D113" s="281"/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0</v>
      </c>
      <c r="D114" s="240">
        <f>+D115+D117+D119</f>
        <v>0</v>
      </c>
      <c r="E114" s="102">
        <f>+E115+E117+E119</f>
        <v>0</v>
      </c>
    </row>
    <row r="115" spans="1:5" ht="12" customHeight="1">
      <c r="A115" s="183" t="s">
        <v>69</v>
      </c>
      <c r="B115" s="6" t="s">
        <v>128</v>
      </c>
      <c r="C115" s="157"/>
      <c r="D115" s="241"/>
      <c r="E115" s="196">
        <f aca="true" t="shared" si="5" ref="E115:E127">C115+D115</f>
        <v>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/>
      <c r="D117" s="242"/>
      <c r="E117" s="289">
        <f t="shared" si="5"/>
        <v>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/>
      <c r="E119" s="289">
        <f t="shared" si="5"/>
        <v>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0</v>
      </c>
      <c r="D128" s="240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0</v>
      </c>
      <c r="D140" s="244">
        <f>+D141+D142+D144+D145+D143</f>
        <v>0</v>
      </c>
      <c r="E140" s="195">
        <f>+E141+E142+E144+E145+E143</f>
        <v>0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/>
      <c r="D142" s="242"/>
      <c r="E142" s="289">
        <f>C142+D142</f>
        <v>0</v>
      </c>
    </row>
    <row r="143" spans="1:5" ht="12" customHeight="1">
      <c r="A143" s="183" t="s">
        <v>182</v>
      </c>
      <c r="B143" s="7" t="s">
        <v>414</v>
      </c>
      <c r="C143" s="156"/>
      <c r="D143" s="242"/>
      <c r="E143" s="289">
        <f>C143+D143</f>
        <v>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0</v>
      </c>
      <c r="D154" s="247">
        <f>+D129+D133+D140+D146+D152+D153</f>
        <v>0</v>
      </c>
      <c r="E154" s="228">
        <f>+E129+E133+E140+E146+E152+E153</f>
        <v>0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0</v>
      </c>
      <c r="D155" s="247">
        <f>+D128+D154</f>
        <v>0</v>
      </c>
      <c r="E155" s="228">
        <f>+E128+E154</f>
        <v>0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507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'5.1.3.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18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>C19+D19</f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>C21+D21</f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>C22+D22</f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>C23+D23</f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>C24+D24</f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508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'5.2.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509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'5.2.1.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474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'5.2.2.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521</v>
      </c>
    </row>
    <row r="2" spans="1:5" s="203" customFormat="1" ht="25.5" customHeight="1" thickBot="1">
      <c r="A2" s="76" t="s">
        <v>439</v>
      </c>
      <c r="B2" s="421" t="s">
        <v>485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'5.2.3.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502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13026500</v>
      </c>
      <c r="D8" s="113">
        <f>SUM(D9:D19)</f>
        <v>0</v>
      </c>
      <c r="E8" s="138">
        <f>SUM(E9:E19)</f>
        <v>13026500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>
        <v>10205000</v>
      </c>
      <c r="D10" s="251"/>
      <c r="E10" s="305">
        <f aca="true" t="shared" si="0" ref="E10:E25">C10+D10</f>
        <v>10205000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>
        <v>52100</v>
      </c>
      <c r="D13" s="251"/>
      <c r="E13" s="305">
        <f t="shared" si="0"/>
        <v>52100</v>
      </c>
    </row>
    <row r="14" spans="1:5" s="143" customFormat="1" ht="12" customHeight="1">
      <c r="A14" s="199" t="s">
        <v>67</v>
      </c>
      <c r="B14" s="6" t="s">
        <v>298</v>
      </c>
      <c r="C14" s="110">
        <v>2769400</v>
      </c>
      <c r="D14" s="251"/>
      <c r="E14" s="305">
        <f t="shared" si="0"/>
        <v>2769400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15514000</v>
      </c>
      <c r="E20" s="138">
        <f>SUM(E21:E23)</f>
        <v>15514000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>
        <v>15514000</v>
      </c>
      <c r="E23" s="305">
        <f t="shared" si="0"/>
        <v>15514000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31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11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13026500</v>
      </c>
      <c r="D36" s="253">
        <f>+D8+D20+D25+D26+D30+D34+D35</f>
        <v>15514000</v>
      </c>
      <c r="E36" s="138">
        <f>C36+D36</f>
        <v>28540500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16628900</v>
      </c>
      <c r="D37" s="253">
        <f>+D38+D39+D40</f>
        <v>-3000000</v>
      </c>
      <c r="E37" s="138">
        <v>13628900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/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>
        <v>16628900</v>
      </c>
      <c r="D40" s="288">
        <v>-3000000</v>
      </c>
      <c r="E40" s="396">
        <f>C40+D40</f>
        <v>13628900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29655400</v>
      </c>
      <c r="D41" s="282">
        <f>+D36+D37</f>
        <v>12514000</v>
      </c>
      <c r="E41" s="397">
        <f>C41+D41</f>
        <v>42169400</v>
      </c>
    </row>
    <row r="42" spans="1:5" s="206" customFormat="1" ht="15" customHeight="1">
      <c r="A42" s="92"/>
      <c r="B42" s="93"/>
      <c r="C42" s="139"/>
      <c r="E42" s="317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29655400</v>
      </c>
      <c r="D45" s="253">
        <f>SUM(D46:D50)</f>
        <v>12514000</v>
      </c>
      <c r="E45" s="138">
        <f>SUM(E46:E50)</f>
        <v>42169400</v>
      </c>
    </row>
    <row r="46" spans="1:5" ht="12" customHeight="1">
      <c r="A46" s="199" t="s">
        <v>63</v>
      </c>
      <c r="B46" s="7" t="s">
        <v>36</v>
      </c>
      <c r="C46" s="259">
        <v>4750400</v>
      </c>
      <c r="D46" s="62">
        <v>12755000</v>
      </c>
      <c r="E46" s="307">
        <f>C46+D46</f>
        <v>17505400</v>
      </c>
    </row>
    <row r="47" spans="1:5" ht="12" customHeight="1">
      <c r="A47" s="199" t="s">
        <v>64</v>
      </c>
      <c r="B47" s="6" t="s">
        <v>108</v>
      </c>
      <c r="C47" s="51">
        <v>1137700</v>
      </c>
      <c r="D47" s="63">
        <v>1559000</v>
      </c>
      <c r="E47" s="304">
        <f>C47+D47</f>
        <v>2696700</v>
      </c>
    </row>
    <row r="48" spans="1:5" ht="12" customHeight="1">
      <c r="A48" s="199" t="s">
        <v>65</v>
      </c>
      <c r="B48" s="6" t="s">
        <v>82</v>
      </c>
      <c r="C48" s="51">
        <v>23767300</v>
      </c>
      <c r="D48" s="63">
        <v>-1800000</v>
      </c>
      <c r="E48" s="304">
        <f>C48+D48</f>
        <v>21967300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29655400</v>
      </c>
      <c r="D57" s="282">
        <f>+D45+D51+D56</f>
        <v>12514000</v>
      </c>
      <c r="E57" s="141">
        <f>+E45+E51+E56</f>
        <v>42169400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>
        <v>2</v>
      </c>
      <c r="D59" s="280"/>
      <c r="E59" s="296">
        <f>C59+D59</f>
        <v>2</v>
      </c>
    </row>
    <row r="60" spans="1:5" ht="13.5" thickBot="1">
      <c r="A60" s="99" t="s">
        <v>123</v>
      </c>
      <c r="B60" s="100"/>
      <c r="C60" s="280"/>
      <c r="D60" s="280">
        <v>15</v>
      </c>
      <c r="E60" s="296">
        <f>C60+D60</f>
        <v>15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61"/>
  <sheetViews>
    <sheetView tabSelected="1" view="pageLayout" zoomScale="110" zoomScaleNormal="130" zoomScaleSheetLayoutView="100" zoomScalePageLayoutView="110" workbookViewId="0" topLeftCell="A1">
      <selection activeCell="E12" sqref="E12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">
        <v>481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8.5" thickBot="1">
      <c r="A4" s="402"/>
      <c r="B4" s="404"/>
      <c r="C4" s="238" t="s">
        <v>416</v>
      </c>
      <c r="D4" s="236" t="s">
        <v>501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08" t="s">
        <v>476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67810986</v>
      </c>
      <c r="D6" s="155">
        <f>+D7+D8+D9+D10+D11+D12</f>
        <v>5160835</v>
      </c>
      <c r="E6" s="102">
        <f>+E7+E8+E9+E10+E11+E12</f>
        <v>72971821</v>
      </c>
    </row>
    <row r="7" spans="1:5" s="168" customFormat="1" ht="12" customHeight="1">
      <c r="A7" s="13" t="s">
        <v>63</v>
      </c>
      <c r="B7" s="169" t="s">
        <v>148</v>
      </c>
      <c r="C7" s="157">
        <v>27146094</v>
      </c>
      <c r="D7" s="157">
        <v>1055499</v>
      </c>
      <c r="E7" s="196">
        <f>C7+D7</f>
        <v>28201593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>
        <v>29499571</v>
      </c>
      <c r="D9" s="156">
        <v>2037779</v>
      </c>
      <c r="E9" s="196">
        <f t="shared" si="0"/>
        <v>31537350</v>
      </c>
    </row>
    <row r="10" spans="1:5" s="168" customFormat="1" ht="12" customHeight="1">
      <c r="A10" s="12" t="s">
        <v>66</v>
      </c>
      <c r="B10" s="170" t="s">
        <v>151</v>
      </c>
      <c r="C10" s="156">
        <v>1539000</v>
      </c>
      <c r="D10" s="156">
        <v>366278</v>
      </c>
      <c r="E10" s="196">
        <f t="shared" si="0"/>
        <v>1905278</v>
      </c>
    </row>
    <row r="11" spans="1:5" s="168" customFormat="1" ht="12" customHeight="1">
      <c r="A11" s="12" t="s">
        <v>83</v>
      </c>
      <c r="B11" s="104" t="s">
        <v>327</v>
      </c>
      <c r="C11" s="156">
        <v>9626321</v>
      </c>
      <c r="D11" s="156">
        <v>1701279</v>
      </c>
      <c r="E11" s="196">
        <f t="shared" si="0"/>
        <v>11327600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122376100</v>
      </c>
      <c r="D13" s="155">
        <f>+D14+D15+D16+D17+D18</f>
        <v>79482500</v>
      </c>
      <c r="E13" s="102">
        <f>+E14+E15+E16+E17+E18</f>
        <v>201858600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>
        <v>122376100</v>
      </c>
      <c r="D18" s="156">
        <v>79482500</v>
      </c>
      <c r="E18" s="196">
        <f t="shared" si="0"/>
        <v>201858600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7532000</v>
      </c>
      <c r="D20" s="155">
        <f>+D21+D22+D23+D24+D25</f>
        <v>199730812</v>
      </c>
      <c r="E20" s="102">
        <f>+E21+E22+E23+E24+E25</f>
        <v>207262812</v>
      </c>
    </row>
    <row r="21" spans="1:5" s="168" customFormat="1" ht="12" customHeight="1">
      <c r="A21" s="13" t="s">
        <v>52</v>
      </c>
      <c r="B21" s="169" t="s">
        <v>158</v>
      </c>
      <c r="C21" s="157"/>
      <c r="D21" s="157">
        <v>1637500</v>
      </c>
      <c r="E21" s="196">
        <f t="shared" si="0"/>
        <v>1637500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>
        <v>7532000</v>
      </c>
      <c r="D25" s="156">
        <v>198093312</v>
      </c>
      <c r="E25" s="196">
        <f t="shared" si="0"/>
        <v>205625312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12681700</v>
      </c>
      <c r="D27" s="161">
        <f>+D28+D29+D30+D31+D32+D33+D34</f>
        <v>0</v>
      </c>
      <c r="E27" s="195">
        <f>+E28+E29+E30+E31+E32+E33+E34</f>
        <v>12681700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/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>
        <v>47000</v>
      </c>
      <c r="D29" s="156"/>
      <c r="E29" s="196">
        <f t="shared" si="0"/>
        <v>47000</v>
      </c>
    </row>
    <row r="30" spans="1:5" s="168" customFormat="1" ht="12" customHeight="1">
      <c r="A30" s="12" t="s">
        <v>164</v>
      </c>
      <c r="B30" s="170" t="s">
        <v>464</v>
      </c>
      <c r="C30" s="156">
        <v>8164700</v>
      </c>
      <c r="D30" s="156"/>
      <c r="E30" s="196">
        <f t="shared" si="0"/>
        <v>8164700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>
        <v>2595000</v>
      </c>
      <c r="D32" s="156"/>
      <c r="E32" s="196">
        <f t="shared" si="0"/>
        <v>2595000</v>
      </c>
    </row>
    <row r="33" spans="1:5" s="168" customFormat="1" ht="12" customHeight="1">
      <c r="A33" s="12" t="s">
        <v>467</v>
      </c>
      <c r="B33" s="170" t="s">
        <v>167</v>
      </c>
      <c r="C33" s="156">
        <v>1875000</v>
      </c>
      <c r="D33" s="156"/>
      <c r="E33" s="196">
        <f t="shared" si="0"/>
        <v>1875000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24904500</v>
      </c>
      <c r="D35" s="155">
        <f>SUM(D36:D46)</f>
        <v>12998222</v>
      </c>
      <c r="E35" s="102">
        <f>SUM(E36:E46)</f>
        <v>37902722</v>
      </c>
    </row>
    <row r="36" spans="1:5" s="168" customFormat="1" ht="12" customHeight="1">
      <c r="A36" s="13" t="s">
        <v>56</v>
      </c>
      <c r="B36" s="169" t="s">
        <v>171</v>
      </c>
      <c r="C36" s="157">
        <v>7350000</v>
      </c>
      <c r="D36" s="157">
        <v>150000</v>
      </c>
      <c r="E36" s="196">
        <f t="shared" si="0"/>
        <v>7500000</v>
      </c>
    </row>
    <row r="37" spans="1:5" s="168" customFormat="1" ht="12" customHeight="1">
      <c r="A37" s="12" t="s">
        <v>57</v>
      </c>
      <c r="B37" s="170" t="s">
        <v>172</v>
      </c>
      <c r="C37" s="156">
        <v>12205000</v>
      </c>
      <c r="D37" s="156">
        <v>8179222</v>
      </c>
      <c r="E37" s="196">
        <f t="shared" si="0"/>
        <v>20384222</v>
      </c>
    </row>
    <row r="38" spans="1:5" s="168" customFormat="1" ht="12" customHeight="1">
      <c r="A38" s="12" t="s">
        <v>58</v>
      </c>
      <c r="B38" s="170" t="s">
        <v>173</v>
      </c>
      <c r="C38" s="156">
        <v>1382000</v>
      </c>
      <c r="D38" s="156"/>
      <c r="E38" s="196">
        <f t="shared" si="0"/>
        <v>1382000</v>
      </c>
    </row>
    <row r="39" spans="1:5" s="168" customFormat="1" ht="12" customHeight="1">
      <c r="A39" s="12" t="s">
        <v>100</v>
      </c>
      <c r="B39" s="170" t="s">
        <v>174</v>
      </c>
      <c r="C39" s="156">
        <v>1146000</v>
      </c>
      <c r="D39" s="156"/>
      <c r="E39" s="196">
        <f t="shared" si="0"/>
        <v>1146000</v>
      </c>
    </row>
    <row r="40" spans="1:5" s="168" customFormat="1" ht="12" customHeight="1">
      <c r="A40" s="12" t="s">
        <v>101</v>
      </c>
      <c r="B40" s="170" t="s">
        <v>175</v>
      </c>
      <c r="C40" s="156">
        <v>52100</v>
      </c>
      <c r="D40" s="156"/>
      <c r="E40" s="196">
        <f t="shared" si="0"/>
        <v>52100</v>
      </c>
    </row>
    <row r="41" spans="1:5" s="168" customFormat="1" ht="12" customHeight="1">
      <c r="A41" s="12" t="s">
        <v>102</v>
      </c>
      <c r="B41" s="170" t="s">
        <v>176</v>
      </c>
      <c r="C41" s="156">
        <v>2769400</v>
      </c>
      <c r="D41" s="156">
        <v>2000000</v>
      </c>
      <c r="E41" s="196">
        <f t="shared" si="0"/>
        <v>4769400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470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>
        <v>2669000</v>
      </c>
      <c r="E46" s="196">
        <f t="shared" si="0"/>
        <v>2669000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6000000</v>
      </c>
      <c r="D47" s="155">
        <f>SUM(D48:D52)</f>
        <v>0</v>
      </c>
      <c r="E47" s="102">
        <f>SUM(E48:E52)</f>
        <v>6000000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>
        <v>6000000</v>
      </c>
      <c r="D51" s="159"/>
      <c r="E51" s="293">
        <f t="shared" si="0"/>
        <v>6000000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241305286</v>
      </c>
      <c r="D63" s="161">
        <f>+D6+D13+D20+D27+D35+D47+D53+D58</f>
        <v>297372369</v>
      </c>
      <c r="E63" s="195">
        <f>+E6+E13+E20+E27+E35+E47+E53+E58</f>
        <v>538677655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18000000</v>
      </c>
      <c r="D73" s="155">
        <f>SUM(D74:D75)</f>
        <v>10955711</v>
      </c>
      <c r="E73" s="102">
        <f>SUM(E74:E75)</f>
        <v>28955711</v>
      </c>
    </row>
    <row r="74" spans="1:5" s="168" customFormat="1" ht="12" customHeight="1">
      <c r="A74" s="13" t="s">
        <v>237</v>
      </c>
      <c r="B74" s="169" t="s">
        <v>215</v>
      </c>
      <c r="C74" s="159">
        <v>18000000</v>
      </c>
      <c r="D74" s="159">
        <v>10955711</v>
      </c>
      <c r="E74" s="291">
        <f t="shared" si="1"/>
        <v>28955711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18000000</v>
      </c>
      <c r="D87" s="161">
        <f>+D64+D68+D73+D76+D80+D86+D85</f>
        <v>10955711</v>
      </c>
      <c r="E87" s="195">
        <f>+E64+E68+E73+E76+E80+E86+E85</f>
        <v>28955711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259305286</v>
      </c>
      <c r="D88" s="161">
        <f>+D63+D87</f>
        <v>308328080</v>
      </c>
      <c r="E88" s="195">
        <f>+E63+E87</f>
        <v>567633366</v>
      </c>
    </row>
    <row r="89" spans="1:3" s="168" customFormat="1" ht="30.7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471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476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243445900</v>
      </c>
      <c r="D95" s="154">
        <f>D96+D97+D98+D99+D100+D113</f>
        <v>108597268</v>
      </c>
      <c r="E95" s="225">
        <f>E96+E97+E98+E99+E100+E113</f>
        <v>352043168</v>
      </c>
    </row>
    <row r="96" spans="1:5" ht="12" customHeight="1">
      <c r="A96" s="15" t="s">
        <v>63</v>
      </c>
      <c r="B96" s="8" t="s">
        <v>36</v>
      </c>
      <c r="C96" s="229">
        <v>120764200</v>
      </c>
      <c r="D96" s="229">
        <v>57946820</v>
      </c>
      <c r="E96" s="294">
        <f aca="true" t="shared" si="2" ref="E96:E129">C96+D96</f>
        <v>178711020</v>
      </c>
    </row>
    <row r="97" spans="1:5" ht="12" customHeight="1">
      <c r="A97" s="12" t="s">
        <v>64</v>
      </c>
      <c r="B97" s="6" t="s">
        <v>108</v>
      </c>
      <c r="C97" s="156">
        <v>17639200</v>
      </c>
      <c r="D97" s="156">
        <v>6624339</v>
      </c>
      <c r="E97" s="289">
        <f t="shared" si="2"/>
        <v>24263539</v>
      </c>
    </row>
    <row r="98" spans="1:5" ht="12" customHeight="1">
      <c r="A98" s="12" t="s">
        <v>65</v>
      </c>
      <c r="B98" s="6" t="s">
        <v>82</v>
      </c>
      <c r="C98" s="158">
        <v>82676500</v>
      </c>
      <c r="D98" s="158">
        <v>31071199</v>
      </c>
      <c r="E98" s="290">
        <f t="shared" si="2"/>
        <v>113747699</v>
      </c>
    </row>
    <row r="99" spans="1:5" ht="12" customHeight="1">
      <c r="A99" s="12" t="s">
        <v>66</v>
      </c>
      <c r="B99" s="9" t="s">
        <v>109</v>
      </c>
      <c r="C99" s="158">
        <v>7060000</v>
      </c>
      <c r="D99" s="158">
        <v>3839200</v>
      </c>
      <c r="E99" s="290">
        <f t="shared" si="2"/>
        <v>10899200</v>
      </c>
    </row>
    <row r="100" spans="1:5" ht="12" customHeight="1">
      <c r="A100" s="12" t="s">
        <v>74</v>
      </c>
      <c r="B100" s="17" t="s">
        <v>110</v>
      </c>
      <c r="C100" s="158">
        <v>15006000</v>
      </c>
      <c r="D100" s="158">
        <v>9415710</v>
      </c>
      <c r="E100" s="290">
        <f t="shared" si="2"/>
        <v>24421710</v>
      </c>
    </row>
    <row r="101" spans="1:5" ht="12" customHeight="1">
      <c r="A101" s="12" t="s">
        <v>67</v>
      </c>
      <c r="B101" s="6" t="s">
        <v>337</v>
      </c>
      <c r="C101" s="158"/>
      <c r="D101" s="158">
        <v>737310</v>
      </c>
      <c r="E101" s="290">
        <f t="shared" si="2"/>
        <v>737310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>
        <v>1102400</v>
      </c>
      <c r="E103" s="290">
        <f t="shared" si="2"/>
        <v>1102400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>
        <v>12316000</v>
      </c>
      <c r="D107" s="158">
        <v>7341000</v>
      </c>
      <c r="E107" s="290">
        <f t="shared" si="2"/>
        <v>19657000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>
        <v>2690000</v>
      </c>
      <c r="D112" s="158">
        <v>235000</v>
      </c>
      <c r="E112" s="290">
        <f t="shared" si="2"/>
        <v>2925000</v>
      </c>
    </row>
    <row r="113" spans="1:5" ht="12" customHeight="1">
      <c r="A113" s="12" t="s">
        <v>338</v>
      </c>
      <c r="B113" s="9" t="s">
        <v>37</v>
      </c>
      <c r="C113" s="156">
        <v>300000</v>
      </c>
      <c r="D113" s="156">
        <v>-300000</v>
      </c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>
        <v>300000</v>
      </c>
      <c r="D115" s="230">
        <v>-300000</v>
      </c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13532000</v>
      </c>
      <c r="D116" s="155">
        <f>+D117+D119+D121</f>
        <v>199730812</v>
      </c>
      <c r="E116" s="226">
        <f>+E117+E119+E121</f>
        <v>213262812</v>
      </c>
    </row>
    <row r="117" spans="1:5" ht="12" customHeight="1">
      <c r="A117" s="13" t="s">
        <v>69</v>
      </c>
      <c r="B117" s="6" t="s">
        <v>128</v>
      </c>
      <c r="C117" s="157">
        <v>7532000</v>
      </c>
      <c r="D117" s="241">
        <v>122088752</v>
      </c>
      <c r="E117" s="196">
        <f t="shared" si="2"/>
        <v>129620752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>
        <v>6000000</v>
      </c>
      <c r="D119" s="242">
        <v>77604560</v>
      </c>
      <c r="E119" s="289">
        <f t="shared" si="2"/>
        <v>83604560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>
        <v>37500</v>
      </c>
      <c r="E121" s="289">
        <f t="shared" si="2"/>
        <v>37500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>
        <v>37500</v>
      </c>
      <c r="E129" s="290">
        <f t="shared" si="2"/>
        <v>37500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256977900</v>
      </c>
      <c r="D130" s="240">
        <f>+D95+D116</f>
        <v>308328080</v>
      </c>
      <c r="E130" s="102">
        <f>+E95+E116</f>
        <v>565305980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2327386</v>
      </c>
      <c r="D142" s="244">
        <f>+D143+D144+D145+D146</f>
        <v>0</v>
      </c>
      <c r="E142" s="195">
        <f>+E143+E144+E145+E146</f>
        <v>2327386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>
        <v>2327386</v>
      </c>
      <c r="D144" s="242"/>
      <c r="E144" s="289">
        <f t="shared" si="3"/>
        <v>2327386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2327386</v>
      </c>
      <c r="D155" s="247">
        <f>+D131+D135+D142+D147+D153+D154</f>
        <v>0</v>
      </c>
      <c r="E155" s="228">
        <f>+E131+E135+E142+E147+E153+E154</f>
        <v>2327386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259305286</v>
      </c>
      <c r="D156" s="247">
        <f>+D130+D155</f>
        <v>308328080</v>
      </c>
      <c r="E156" s="228">
        <f>+E130+E155</f>
        <v>567633366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-15672614</v>
      </c>
      <c r="D160" s="155">
        <f>+D63-D130</f>
        <v>-10955711</v>
      </c>
      <c r="E160" s="102">
        <f>+E63-E130</f>
        <v>-26628325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15672614</v>
      </c>
      <c r="D161" s="155">
        <f>+D87-D155</f>
        <v>10955711</v>
      </c>
      <c r="E161" s="102">
        <f>+E87-E155</f>
        <v>26628325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KÖLTSÉGVETÉSÉNEK ÖSSZEVONT MÓDOSÍTOTT MÉRLEGE&amp;10
&amp;R&amp;"Times New Roman CE,Félkövér dőlt"&amp;11 1.1. melléklet a 2/2018. (VI.04.) önkormányzati rendelethez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zoomScale="145" zoomScaleNormal="145" workbookViewId="0" topLeftCell="A1">
      <selection activeCell="I21" sqref="I2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522</v>
      </c>
    </row>
    <row r="2" spans="1:5" s="203" customFormat="1" ht="25.5" customHeight="1" thickBot="1">
      <c r="A2" s="76" t="s">
        <v>439</v>
      </c>
      <c r="B2" s="421" t="s">
        <v>485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'5.3.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502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13026500</v>
      </c>
      <c r="D8" s="113">
        <f>SUM(D9:D19)</f>
        <v>0</v>
      </c>
      <c r="E8" s="138">
        <f>SUM(E9:E19)</f>
        <v>13026500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>
        <v>10205000</v>
      </c>
      <c r="D10" s="251"/>
      <c r="E10" s="305">
        <f aca="true" t="shared" si="0" ref="E10:E25">C10+D10</f>
        <v>10205000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>
        <v>52100</v>
      </c>
      <c r="D13" s="251"/>
      <c r="E13" s="305">
        <f t="shared" si="0"/>
        <v>52100</v>
      </c>
    </row>
    <row r="14" spans="1:5" s="143" customFormat="1" ht="12" customHeight="1">
      <c r="A14" s="199" t="s">
        <v>67</v>
      </c>
      <c r="B14" s="6" t="s">
        <v>298</v>
      </c>
      <c r="C14" s="110">
        <v>2769400</v>
      </c>
      <c r="D14" s="251"/>
      <c r="E14" s="305">
        <f t="shared" si="0"/>
        <v>2769400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15514000</v>
      </c>
      <c r="E20" s="138">
        <f>SUM(E21:E23)</f>
        <v>15514000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>
        <v>15514000</v>
      </c>
      <c r="E23" s="305">
        <f t="shared" si="0"/>
        <v>15514000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13026500</v>
      </c>
      <c r="D36" s="253">
        <f>+D8+D20+D25+D26+D30+D34+D35</f>
        <v>15514000</v>
      </c>
      <c r="E36" s="138">
        <f>C36+D36</f>
        <v>28540500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16628900</v>
      </c>
      <c r="D37" s="253">
        <f>+D38+D39+D40</f>
        <v>-3000000</v>
      </c>
      <c r="E37" s="138">
        <f>+E8+E20+E25+E26+E31+E35+E36</f>
        <v>57081000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55798300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>
        <v>16628900</v>
      </c>
      <c r="D40" s="288">
        <v>-3000000</v>
      </c>
      <c r="E40" s="396">
        <f>C40+D40</f>
        <v>13628900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29655400</v>
      </c>
      <c r="D41" s="282">
        <f>+D36+D37</f>
        <v>12514000</v>
      </c>
      <c r="E41" s="397">
        <f>C41+D41</f>
        <v>42169400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29655400</v>
      </c>
      <c r="D45" s="253">
        <f>SUM(D46:D50)</f>
        <v>12514000</v>
      </c>
      <c r="E45" s="138">
        <f>SUM(E46:E50)</f>
        <v>42169400</v>
      </c>
    </row>
    <row r="46" spans="1:5" ht="12" customHeight="1">
      <c r="A46" s="199" t="s">
        <v>63</v>
      </c>
      <c r="B46" s="7" t="s">
        <v>36</v>
      </c>
      <c r="C46" s="259">
        <v>4750400</v>
      </c>
      <c r="D46" s="62">
        <v>12755000</v>
      </c>
      <c r="E46" s="307">
        <f>C46+D46</f>
        <v>17505400</v>
      </c>
    </row>
    <row r="47" spans="1:5" ht="12" customHeight="1">
      <c r="A47" s="199" t="s">
        <v>64</v>
      </c>
      <c r="B47" s="6" t="s">
        <v>108</v>
      </c>
      <c r="C47" s="51">
        <v>1137700</v>
      </c>
      <c r="D47" s="63">
        <v>1559000</v>
      </c>
      <c r="E47" s="304">
        <f>C47+D47</f>
        <v>2696700</v>
      </c>
    </row>
    <row r="48" spans="1:5" ht="12" customHeight="1">
      <c r="A48" s="199" t="s">
        <v>65</v>
      </c>
      <c r="B48" s="6" t="s">
        <v>82</v>
      </c>
      <c r="C48" s="51">
        <v>23767300</v>
      </c>
      <c r="D48" s="63">
        <v>-1800000</v>
      </c>
      <c r="E48" s="304">
        <f>C48+D48</f>
        <v>21967300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29655400</v>
      </c>
      <c r="D57" s="282">
        <f>+D45+D51+D56</f>
        <v>12514000</v>
      </c>
      <c r="E57" s="141">
        <f>+E45+E51+E56</f>
        <v>42169400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>
        <v>2</v>
      </c>
      <c r="D59" s="280"/>
      <c r="E59" s="296">
        <f>C59+D59</f>
        <v>2</v>
      </c>
    </row>
    <row r="60" spans="1:5" ht="13.5" thickBot="1">
      <c r="A60" s="99" t="s">
        <v>123</v>
      </c>
      <c r="B60" s="100"/>
      <c r="C60" s="280"/>
      <c r="D60" s="280">
        <v>15</v>
      </c>
      <c r="E60" s="296">
        <f>C60+D60</f>
        <v>15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510</v>
      </c>
    </row>
    <row r="2" spans="1:5" s="203" customFormat="1" ht="25.5" customHeight="1" thickBot="1">
      <c r="A2" s="76" t="s">
        <v>439</v>
      </c>
      <c r="B2" s="421" t="s">
        <v>124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'5.3.1.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511</v>
      </c>
    </row>
    <row r="2" spans="1:5" s="203" customFormat="1" ht="25.5" customHeight="1" thickBot="1">
      <c r="A2" s="76" t="s">
        <v>439</v>
      </c>
      <c r="B2" s="421" t="s">
        <v>124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'5.3.2.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512</v>
      </c>
    </row>
    <row r="2" spans="1:5" s="203" customFormat="1" ht="25.5" customHeight="1" thickBot="1">
      <c r="A2" s="76" t="s">
        <v>439</v>
      </c>
      <c r="B2" s="421" t="s">
        <v>479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'5.3.3.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31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11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5" s="206" customFormat="1" ht="15" customHeight="1">
      <c r="A42" s="92"/>
      <c r="B42" s="93"/>
      <c r="C42" s="139"/>
      <c r="E42" s="317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J31" sqref="J3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513</v>
      </c>
    </row>
    <row r="2" spans="1:5" s="203" customFormat="1" ht="25.5" customHeight="1" thickBot="1">
      <c r="A2" s="76" t="s">
        <v>439</v>
      </c>
      <c r="B2" s="421" t="s">
        <v>479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'5.4. sz. mell 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514</v>
      </c>
    </row>
    <row r="2" spans="1:5" s="203" customFormat="1" ht="25.5" customHeight="1" thickBot="1">
      <c r="A2" s="76" t="s">
        <v>439</v>
      </c>
      <c r="B2" s="421" t="s">
        <v>479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'5.4.1. sz. mell'!E4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55">
      <selection activeCell="G13" sqref="G13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515</v>
      </c>
    </row>
    <row r="2" spans="1:5" s="203" customFormat="1" ht="25.5" customHeight="1" thickBot="1">
      <c r="A2" s="76" t="s">
        <v>439</v>
      </c>
      <c r="B2" s="421" t="s">
        <v>479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'5.4.2. sz. mell '!E4</f>
        <v>Forintban!</v>
      </c>
    </row>
    <row r="5" spans="1:5" ht="24.75" thickBot="1">
      <c r="A5" s="162" t="s">
        <v>122</v>
      </c>
      <c r="B5" s="88" t="s">
        <v>480</v>
      </c>
      <c r="C5" s="312" t="s">
        <v>416</v>
      </c>
      <c r="D5" s="312" t="s">
        <v>471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476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view="pageLayout" zoomScaleNormal="130" zoomScaleSheetLayoutView="100" workbookViewId="0" topLeftCell="A1">
      <selection activeCell="D75" sqref="D75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'1.1.sz.mell.'!E2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502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476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67810986</v>
      </c>
      <c r="D6" s="155">
        <f>+D7+D8+D9+D10+D11+D12</f>
        <v>5160835</v>
      </c>
      <c r="E6" s="102">
        <f>+E7+E8+E9+E10+E11+E12</f>
        <v>72971821</v>
      </c>
    </row>
    <row r="7" spans="1:5" s="168" customFormat="1" ht="12" customHeight="1">
      <c r="A7" s="13" t="s">
        <v>63</v>
      </c>
      <c r="B7" s="169" t="s">
        <v>148</v>
      </c>
      <c r="C7" s="157">
        <v>27146094</v>
      </c>
      <c r="D7" s="157">
        <v>1055499</v>
      </c>
      <c r="E7" s="196">
        <f>C7+D7</f>
        <v>28201593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>
        <v>29499571</v>
      </c>
      <c r="D9" s="156">
        <v>2037779</v>
      </c>
      <c r="E9" s="196">
        <f t="shared" si="0"/>
        <v>31537350</v>
      </c>
    </row>
    <row r="10" spans="1:5" s="168" customFormat="1" ht="12" customHeight="1">
      <c r="A10" s="12" t="s">
        <v>66</v>
      </c>
      <c r="B10" s="170" t="s">
        <v>151</v>
      </c>
      <c r="C10" s="156">
        <v>1539000</v>
      </c>
      <c r="D10" s="156">
        <v>366278</v>
      </c>
      <c r="E10" s="196">
        <f t="shared" si="0"/>
        <v>1905278</v>
      </c>
    </row>
    <row r="11" spans="1:5" s="168" customFormat="1" ht="12" customHeight="1">
      <c r="A11" s="12" t="s">
        <v>83</v>
      </c>
      <c r="B11" s="104" t="s">
        <v>327</v>
      </c>
      <c r="C11" s="156">
        <v>9626321</v>
      </c>
      <c r="D11" s="156">
        <v>1701279</v>
      </c>
      <c r="E11" s="196">
        <f t="shared" si="0"/>
        <v>11327600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122376100</v>
      </c>
      <c r="D13" s="155">
        <f>+D14+D15+D16+D17+D18</f>
        <v>79482500</v>
      </c>
      <c r="E13" s="102">
        <f>+E14+E15+E16+E17+E18</f>
        <v>201858600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>
        <v>122376100</v>
      </c>
      <c r="D18" s="156">
        <v>79482500</v>
      </c>
      <c r="E18" s="196">
        <f t="shared" si="0"/>
        <v>201858600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7532000</v>
      </c>
      <c r="D20" s="155">
        <f>+D21+D22+D23+D24+D25</f>
        <v>199730812</v>
      </c>
      <c r="E20" s="102">
        <f>+E21+E22+E23+E24+E25</f>
        <v>207262812</v>
      </c>
    </row>
    <row r="21" spans="1:5" s="168" customFormat="1" ht="12" customHeight="1">
      <c r="A21" s="13" t="s">
        <v>52</v>
      </c>
      <c r="B21" s="169" t="s">
        <v>158</v>
      </c>
      <c r="C21" s="157"/>
      <c r="D21" s="157">
        <v>1637500</v>
      </c>
      <c r="E21" s="196">
        <f t="shared" si="0"/>
        <v>1637500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>
        <v>7532000</v>
      </c>
      <c r="D25" s="156">
        <v>198093312</v>
      </c>
      <c r="E25" s="196">
        <f t="shared" si="0"/>
        <v>205625312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12681700</v>
      </c>
      <c r="D27" s="161">
        <f>+D28+D29+D30+D31+D32+D33+D34</f>
        <v>0</v>
      </c>
      <c r="E27" s="195">
        <f>+E28+E29+E30+E31+E32+E33+E34</f>
        <v>12681700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>
        <v>47000</v>
      </c>
      <c r="D29" s="156"/>
      <c r="E29" s="196">
        <f t="shared" si="0"/>
        <v>47000</v>
      </c>
    </row>
    <row r="30" spans="1:5" s="168" customFormat="1" ht="12" customHeight="1">
      <c r="A30" s="12" t="s">
        <v>164</v>
      </c>
      <c r="B30" s="170" t="s">
        <v>464</v>
      </c>
      <c r="C30" s="156">
        <v>8164700</v>
      </c>
      <c r="D30" s="156"/>
      <c r="E30" s="196">
        <f t="shared" si="0"/>
        <v>8164700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>
        <v>2595000</v>
      </c>
      <c r="D32" s="156"/>
      <c r="E32" s="196">
        <f t="shared" si="0"/>
        <v>2595000</v>
      </c>
    </row>
    <row r="33" spans="1:5" s="168" customFormat="1" ht="12" customHeight="1">
      <c r="A33" s="12" t="s">
        <v>467</v>
      </c>
      <c r="B33" s="170" t="s">
        <v>167</v>
      </c>
      <c r="C33" s="156">
        <v>1875000</v>
      </c>
      <c r="D33" s="156"/>
      <c r="E33" s="196">
        <f t="shared" si="0"/>
        <v>1875000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24904500</v>
      </c>
      <c r="D35" s="155">
        <f>SUM(D36:D46)</f>
        <v>2845934</v>
      </c>
      <c r="E35" s="102">
        <f>SUM(E36:E46)</f>
        <v>27750434</v>
      </c>
    </row>
    <row r="36" spans="1:5" s="168" customFormat="1" ht="12" customHeight="1">
      <c r="A36" s="13" t="s">
        <v>56</v>
      </c>
      <c r="B36" s="169" t="s">
        <v>171</v>
      </c>
      <c r="C36" s="157">
        <v>7350000</v>
      </c>
      <c r="D36" s="157">
        <v>150000</v>
      </c>
      <c r="E36" s="196">
        <f t="shared" si="0"/>
        <v>7500000</v>
      </c>
    </row>
    <row r="37" spans="1:5" s="168" customFormat="1" ht="12" customHeight="1">
      <c r="A37" s="12" t="s">
        <v>57</v>
      </c>
      <c r="B37" s="170" t="s">
        <v>172</v>
      </c>
      <c r="C37" s="156">
        <v>12205000</v>
      </c>
      <c r="D37" s="156">
        <v>-1973066</v>
      </c>
      <c r="E37" s="196">
        <f t="shared" si="0"/>
        <v>10231934</v>
      </c>
    </row>
    <row r="38" spans="1:5" s="168" customFormat="1" ht="12" customHeight="1">
      <c r="A38" s="12" t="s">
        <v>58</v>
      </c>
      <c r="B38" s="170" t="s">
        <v>173</v>
      </c>
      <c r="C38" s="156">
        <v>1382000</v>
      </c>
      <c r="D38" s="156"/>
      <c r="E38" s="196">
        <f t="shared" si="0"/>
        <v>1382000</v>
      </c>
    </row>
    <row r="39" spans="1:5" s="168" customFormat="1" ht="12" customHeight="1">
      <c r="A39" s="12" t="s">
        <v>100</v>
      </c>
      <c r="B39" s="170" t="s">
        <v>174</v>
      </c>
      <c r="C39" s="156">
        <v>1146000</v>
      </c>
      <c r="D39" s="156"/>
      <c r="E39" s="196">
        <f t="shared" si="0"/>
        <v>1146000</v>
      </c>
    </row>
    <row r="40" spans="1:5" s="168" customFormat="1" ht="12" customHeight="1">
      <c r="A40" s="12" t="s">
        <v>101</v>
      </c>
      <c r="B40" s="170" t="s">
        <v>175</v>
      </c>
      <c r="C40" s="156">
        <v>52100</v>
      </c>
      <c r="D40" s="156"/>
      <c r="E40" s="196">
        <f t="shared" si="0"/>
        <v>52100</v>
      </c>
    </row>
    <row r="41" spans="1:5" s="168" customFormat="1" ht="12" customHeight="1">
      <c r="A41" s="12" t="s">
        <v>102</v>
      </c>
      <c r="B41" s="170" t="s">
        <v>176</v>
      </c>
      <c r="C41" s="156">
        <v>2769400</v>
      </c>
      <c r="D41" s="156">
        <v>2000000</v>
      </c>
      <c r="E41" s="196">
        <f t="shared" si="0"/>
        <v>4769400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>
        <v>2669000</v>
      </c>
      <c r="E46" s="196">
        <f t="shared" si="0"/>
        <v>2669000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6000000</v>
      </c>
      <c r="D47" s="155">
        <f>SUM(D48:D52)</f>
        <v>0</v>
      </c>
      <c r="E47" s="102">
        <f>SUM(E48:E52)</f>
        <v>6000000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>
        <v>6000000</v>
      </c>
      <c r="D50" s="159"/>
      <c r="E50" s="293">
        <f t="shared" si="0"/>
        <v>6000000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241305286</v>
      </c>
      <c r="D63" s="161">
        <f>+D6+D13+D20+D27+D35+D47+D53+D58</f>
        <v>287220081</v>
      </c>
      <c r="E63" s="195">
        <f>+E6+E13+E20+E27+E35+E47+E53+E58</f>
        <v>528525367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16756110</v>
      </c>
      <c r="D73" s="155">
        <f>SUM(D74:D75)</f>
        <v>12199601</v>
      </c>
      <c r="E73" s="102">
        <f>SUM(E74:E75)</f>
        <v>28955711</v>
      </c>
    </row>
    <row r="74" spans="1:5" s="168" customFormat="1" ht="12" customHeight="1">
      <c r="A74" s="13" t="s">
        <v>237</v>
      </c>
      <c r="B74" s="169" t="s">
        <v>215</v>
      </c>
      <c r="C74" s="159">
        <v>16756110</v>
      </c>
      <c r="D74" s="159">
        <v>12199601</v>
      </c>
      <c r="E74" s="291">
        <f t="shared" si="1"/>
        <v>28955711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16756110</v>
      </c>
      <c r="D87" s="161">
        <f>+D64+D68+D73+D76+D80+D86+D85</f>
        <v>12199601</v>
      </c>
      <c r="E87" s="195">
        <f>+E64+E68+E73+E76+E80+E86+E85</f>
        <v>28955711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258061396</v>
      </c>
      <c r="D88" s="161">
        <f>+D63+D87</f>
        <v>299419682</v>
      </c>
      <c r="E88" s="195">
        <f>+E63+E87</f>
        <v>557481078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471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476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242202010</v>
      </c>
      <c r="D95" s="154">
        <f>D96+D97+D98+D99+D100+D113</f>
        <v>108597268</v>
      </c>
      <c r="E95" s="225">
        <f>E96+E97+E98+E99+E100+E113</f>
        <v>350799278</v>
      </c>
    </row>
    <row r="96" spans="1:5" ht="12" customHeight="1">
      <c r="A96" s="15" t="s">
        <v>63</v>
      </c>
      <c r="B96" s="8" t="s">
        <v>36</v>
      </c>
      <c r="C96" s="229">
        <v>120764200</v>
      </c>
      <c r="D96" s="229">
        <v>57946820</v>
      </c>
      <c r="E96" s="294">
        <f aca="true" t="shared" si="2" ref="E96:E129">C96+D96</f>
        <v>178711020</v>
      </c>
    </row>
    <row r="97" spans="1:5" ht="12" customHeight="1">
      <c r="A97" s="12" t="s">
        <v>64</v>
      </c>
      <c r="B97" s="6" t="s">
        <v>108</v>
      </c>
      <c r="C97" s="156">
        <v>17639200</v>
      </c>
      <c r="D97" s="156">
        <v>6624339</v>
      </c>
      <c r="E97" s="289">
        <f t="shared" si="2"/>
        <v>24263539</v>
      </c>
    </row>
    <row r="98" spans="1:5" ht="12" customHeight="1">
      <c r="A98" s="12" t="s">
        <v>65</v>
      </c>
      <c r="B98" s="6" t="s">
        <v>82</v>
      </c>
      <c r="C98" s="158">
        <v>82032610</v>
      </c>
      <c r="D98" s="158">
        <v>31071199</v>
      </c>
      <c r="E98" s="290">
        <f t="shared" si="2"/>
        <v>113103809</v>
      </c>
    </row>
    <row r="99" spans="1:5" ht="12" customHeight="1">
      <c r="A99" s="12" t="s">
        <v>66</v>
      </c>
      <c r="B99" s="9" t="s">
        <v>109</v>
      </c>
      <c r="C99" s="158">
        <v>7060000</v>
      </c>
      <c r="D99" s="158">
        <v>3839200</v>
      </c>
      <c r="E99" s="290">
        <f t="shared" si="2"/>
        <v>10899200</v>
      </c>
    </row>
    <row r="100" spans="1:5" ht="12" customHeight="1">
      <c r="A100" s="12" t="s">
        <v>74</v>
      </c>
      <c r="B100" s="17" t="s">
        <v>110</v>
      </c>
      <c r="C100" s="158">
        <v>14406000</v>
      </c>
      <c r="D100" s="158">
        <v>9415710</v>
      </c>
      <c r="E100" s="290">
        <f t="shared" si="2"/>
        <v>23821710</v>
      </c>
    </row>
    <row r="101" spans="1:5" ht="12" customHeight="1">
      <c r="A101" s="12" t="s">
        <v>67</v>
      </c>
      <c r="B101" s="6" t="s">
        <v>337</v>
      </c>
      <c r="C101" s="158"/>
      <c r="D101" s="158">
        <v>737310</v>
      </c>
      <c r="E101" s="290">
        <f t="shared" si="2"/>
        <v>737310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>
        <v>1102400</v>
      </c>
      <c r="E103" s="290">
        <f t="shared" si="2"/>
        <v>1102400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>
        <v>12316000</v>
      </c>
      <c r="D107" s="158">
        <v>7341000</v>
      </c>
      <c r="E107" s="290">
        <f t="shared" si="2"/>
        <v>19657000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>
        <v>2090000</v>
      </c>
      <c r="D112" s="158">
        <v>235000</v>
      </c>
      <c r="E112" s="290">
        <f t="shared" si="2"/>
        <v>2325000</v>
      </c>
    </row>
    <row r="113" spans="1:5" ht="12" customHeight="1">
      <c r="A113" s="12" t="s">
        <v>338</v>
      </c>
      <c r="B113" s="9" t="s">
        <v>37</v>
      </c>
      <c r="C113" s="156">
        <v>300000</v>
      </c>
      <c r="D113" s="156">
        <v>-300000</v>
      </c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>
        <v>300000</v>
      </c>
      <c r="D115" s="230">
        <v>-300000</v>
      </c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13532000</v>
      </c>
      <c r="D116" s="155">
        <f>+D117+D119+D121</f>
        <v>199730812</v>
      </c>
      <c r="E116" s="226">
        <f>+E117+E119+E121</f>
        <v>213262812</v>
      </c>
    </row>
    <row r="117" spans="1:5" ht="12" customHeight="1">
      <c r="A117" s="13" t="s">
        <v>69</v>
      </c>
      <c r="B117" s="6" t="s">
        <v>128</v>
      </c>
      <c r="C117" s="157">
        <v>7532000</v>
      </c>
      <c r="D117" s="241">
        <v>122088752</v>
      </c>
      <c r="E117" s="196">
        <f t="shared" si="2"/>
        <v>129620752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>
        <v>6000000</v>
      </c>
      <c r="D119" s="242">
        <v>77604560</v>
      </c>
      <c r="E119" s="289">
        <f t="shared" si="2"/>
        <v>83604560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>
        <v>37500</v>
      </c>
      <c r="E121" s="289">
        <f t="shared" si="2"/>
        <v>37500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>
        <v>37500</v>
      </c>
      <c r="E129" s="290">
        <f t="shared" si="2"/>
        <v>37500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255734010</v>
      </c>
      <c r="D130" s="240">
        <f>+D95+D116</f>
        <v>308328080</v>
      </c>
      <c r="E130" s="102">
        <f>+E95+E116</f>
        <v>564062090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2327386</v>
      </c>
      <c r="D142" s="244">
        <f>+D143+D144+D145+D146</f>
        <v>0</v>
      </c>
      <c r="E142" s="195">
        <f>+E143+E144+E145+E146</f>
        <v>2327386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>
        <v>2327386</v>
      </c>
      <c r="D144" s="242"/>
      <c r="E144" s="289">
        <f t="shared" si="3"/>
        <v>2327386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2327386</v>
      </c>
      <c r="D155" s="247">
        <f>+D131+D135+D142+D147+D153+D154</f>
        <v>0</v>
      </c>
      <c r="E155" s="228">
        <f>+E131+E135+E142+E147+E153+E154</f>
        <v>2327386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258061396</v>
      </c>
      <c r="D156" s="247">
        <f>+D130+D155</f>
        <v>308328080</v>
      </c>
      <c r="E156" s="228">
        <f>+E130+E155</f>
        <v>566389476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-14428724</v>
      </c>
      <c r="D160" s="155">
        <f>+D63-D130</f>
        <v>-21107999</v>
      </c>
      <c r="E160" s="102">
        <f>+E63-E130</f>
        <v>-35536723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14428724</v>
      </c>
      <c r="D161" s="155">
        <f>+D87-D155</f>
        <v>12199601</v>
      </c>
      <c r="E161" s="102">
        <f>+E87-E155</f>
        <v>26628325</v>
      </c>
    </row>
  </sheetData>
  <sheetProtection/>
  <mergeCells count="12">
    <mergeCell ref="B3:B4"/>
    <mergeCell ref="C3:E3"/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
KÖTELEZŐ FELADATAINAK MÓDOSÍTOTT MÉRLEGE&amp;10
&amp;R&amp;"Times New Roman CE,Félkövér dőlt"&amp;11 1.2. melléklet a 2/2018. (VI.04.) önkormányzati rendelethez 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view="pageLayout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'1.2.sz.mell.'!E2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502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476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0</v>
      </c>
      <c r="D6" s="155">
        <f>+D7+D8+D9+D10+D11+D12</f>
        <v>0</v>
      </c>
      <c r="E6" s="102">
        <f>+E7+E8+E9+E10+E11+E12</f>
        <v>0</v>
      </c>
    </row>
    <row r="7" spans="1:5" s="168" customFormat="1" ht="12" customHeight="1">
      <c r="A7" s="13" t="s">
        <v>63</v>
      </c>
      <c r="B7" s="169" t="s">
        <v>148</v>
      </c>
      <c r="C7" s="157"/>
      <c r="D7" s="157"/>
      <c r="E7" s="196">
        <f>C7+D7</f>
        <v>0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/>
      <c r="D9" s="156"/>
      <c r="E9" s="196">
        <f t="shared" si="0"/>
        <v>0</v>
      </c>
    </row>
    <row r="10" spans="1:5" s="168" customFormat="1" ht="12" customHeight="1">
      <c r="A10" s="12" t="s">
        <v>66</v>
      </c>
      <c r="B10" s="170" t="s">
        <v>151</v>
      </c>
      <c r="C10" s="156"/>
      <c r="D10" s="156"/>
      <c r="E10" s="196">
        <f t="shared" si="0"/>
        <v>0</v>
      </c>
    </row>
    <row r="11" spans="1:5" s="168" customFormat="1" ht="12" customHeight="1">
      <c r="A11" s="12" t="s">
        <v>83</v>
      </c>
      <c r="B11" s="104" t="s">
        <v>327</v>
      </c>
      <c r="C11" s="156"/>
      <c r="D11" s="156"/>
      <c r="E11" s="196">
        <f t="shared" si="0"/>
        <v>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0</v>
      </c>
      <c r="D13" s="155">
        <f>+D14+D15+D16+D17+D18</f>
        <v>0</v>
      </c>
      <c r="E13" s="102">
        <f>+E14+E15+E16+E17+E18</f>
        <v>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/>
      <c r="D18" s="156"/>
      <c r="E18" s="196">
        <f t="shared" si="0"/>
        <v>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0</v>
      </c>
      <c r="D20" s="155">
        <f>+D21+D22+D23+D24+D25</f>
        <v>0</v>
      </c>
      <c r="E20" s="102">
        <f>+E21+E22+E23+E24+E25</f>
        <v>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/>
      <c r="E21" s="196">
        <f t="shared" si="0"/>
        <v>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/>
      <c r="D25" s="156"/>
      <c r="E25" s="196">
        <f t="shared" si="0"/>
        <v>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0</v>
      </c>
      <c r="D27" s="161">
        <f>+D28+D29+D30+D31+D32+D33+D34</f>
        <v>0</v>
      </c>
      <c r="E27" s="195">
        <f>+E28+E29+E30+E31+E32+E33+E34</f>
        <v>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/>
      <c r="D29" s="156"/>
      <c r="E29" s="196">
        <f t="shared" si="0"/>
        <v>0</v>
      </c>
    </row>
    <row r="30" spans="1:5" s="168" customFormat="1" ht="12" customHeight="1">
      <c r="A30" s="12" t="s">
        <v>164</v>
      </c>
      <c r="B30" s="170" t="s">
        <v>464</v>
      </c>
      <c r="C30" s="156"/>
      <c r="D30" s="156"/>
      <c r="E30" s="196">
        <f t="shared" si="0"/>
        <v>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/>
      <c r="D32" s="156"/>
      <c r="E32" s="196">
        <f t="shared" si="0"/>
        <v>0</v>
      </c>
    </row>
    <row r="33" spans="1:5" s="168" customFormat="1" ht="12" customHeight="1">
      <c r="A33" s="12" t="s">
        <v>467</v>
      </c>
      <c r="B33" s="170" t="s">
        <v>167</v>
      </c>
      <c r="C33" s="156"/>
      <c r="D33" s="156"/>
      <c r="E33" s="196">
        <f t="shared" si="0"/>
        <v>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0</v>
      </c>
      <c r="D35" s="155">
        <f>SUM(D36:D46)</f>
        <v>10152288</v>
      </c>
      <c r="E35" s="102">
        <f>SUM(E36:E46)</f>
        <v>10152288</v>
      </c>
    </row>
    <row r="36" spans="1:5" s="168" customFormat="1" ht="12" customHeight="1">
      <c r="A36" s="13" t="s">
        <v>56</v>
      </c>
      <c r="B36" s="169" t="s">
        <v>171</v>
      </c>
      <c r="C36" s="157"/>
      <c r="D36" s="157"/>
      <c r="E36" s="196">
        <f t="shared" si="0"/>
        <v>0</v>
      </c>
    </row>
    <row r="37" spans="1:5" s="168" customFormat="1" ht="12" customHeight="1">
      <c r="A37" s="12" t="s">
        <v>57</v>
      </c>
      <c r="B37" s="170" t="s">
        <v>172</v>
      </c>
      <c r="C37" s="156"/>
      <c r="D37" s="156">
        <v>10152288</v>
      </c>
      <c r="E37" s="196">
        <f t="shared" si="0"/>
        <v>10152288</v>
      </c>
    </row>
    <row r="38" spans="1:5" s="168" customFormat="1" ht="12" customHeight="1">
      <c r="A38" s="12" t="s">
        <v>58</v>
      </c>
      <c r="B38" s="170" t="s">
        <v>173</v>
      </c>
      <c r="C38" s="156"/>
      <c r="D38" s="156"/>
      <c r="E38" s="196">
        <f t="shared" si="0"/>
        <v>0</v>
      </c>
    </row>
    <row r="39" spans="1:5" s="168" customFormat="1" ht="12" customHeight="1">
      <c r="A39" s="12" t="s">
        <v>100</v>
      </c>
      <c r="B39" s="170" t="s">
        <v>174</v>
      </c>
      <c r="C39" s="156"/>
      <c r="D39" s="156"/>
      <c r="E39" s="196">
        <f t="shared" si="0"/>
        <v>0</v>
      </c>
    </row>
    <row r="40" spans="1:5" s="168" customFormat="1" ht="12" customHeight="1">
      <c r="A40" s="12" t="s">
        <v>101</v>
      </c>
      <c r="B40" s="170" t="s">
        <v>175</v>
      </c>
      <c r="C40" s="156"/>
      <c r="D40" s="156"/>
      <c r="E40" s="196">
        <f t="shared" si="0"/>
        <v>0</v>
      </c>
    </row>
    <row r="41" spans="1:5" s="168" customFormat="1" ht="12" customHeight="1">
      <c r="A41" s="12" t="s">
        <v>102</v>
      </c>
      <c r="B41" s="170" t="s">
        <v>176</v>
      </c>
      <c r="C41" s="156"/>
      <c r="D41" s="156"/>
      <c r="E41" s="196">
        <f t="shared" si="0"/>
        <v>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0</v>
      </c>
      <c r="D47" s="155">
        <f>SUM(D48:D52)</f>
        <v>0</v>
      </c>
      <c r="E47" s="102">
        <f>SUM(E48:E52)</f>
        <v>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0</v>
      </c>
      <c r="D63" s="161">
        <f>+D6+D13+D20+D27+D35+D47+D53+D58</f>
        <v>10152288</v>
      </c>
      <c r="E63" s="195">
        <f>+E6+E13+E20+E27+E35+E47+E53+E58</f>
        <v>10152288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1243890</v>
      </c>
      <c r="D73" s="155">
        <f>SUM(D74:D75)</f>
        <v>-1243890</v>
      </c>
      <c r="E73" s="102">
        <f>SUM(E74:E75)</f>
        <v>0</v>
      </c>
    </row>
    <row r="74" spans="1:5" s="168" customFormat="1" ht="12" customHeight="1">
      <c r="A74" s="13" t="s">
        <v>237</v>
      </c>
      <c r="B74" s="169" t="s">
        <v>215</v>
      </c>
      <c r="C74" s="159">
        <v>1243890</v>
      </c>
      <c r="D74" s="159">
        <v>-1243890</v>
      </c>
      <c r="E74" s="291">
        <f t="shared" si="1"/>
        <v>0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1243890</v>
      </c>
      <c r="D87" s="161">
        <f>+D64+D68+D73+D76+D80+D86+D85</f>
        <v>-1243890</v>
      </c>
      <c r="E87" s="195">
        <f>+E64+E68+E73+E76+E80+E86+E85</f>
        <v>0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1243890</v>
      </c>
      <c r="D88" s="161">
        <f>+D63+D87</f>
        <v>8908398</v>
      </c>
      <c r="E88" s="195">
        <f>+E63+E87</f>
        <v>10152288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471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476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1243890</v>
      </c>
      <c r="D95" s="154">
        <f>D96+D97+D98+D99+D100+D113</f>
        <v>0</v>
      </c>
      <c r="E95" s="225">
        <f>E96+E97+E98+E99+E100+E113</f>
        <v>1243890</v>
      </c>
    </row>
    <row r="96" spans="1:5" ht="12" customHeight="1">
      <c r="A96" s="15" t="s">
        <v>63</v>
      </c>
      <c r="B96" s="8" t="s">
        <v>36</v>
      </c>
      <c r="C96" s="229"/>
      <c r="D96" s="229"/>
      <c r="E96" s="294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6"/>
      <c r="D97" s="156"/>
      <c r="E97" s="289">
        <f t="shared" si="2"/>
        <v>0</v>
      </c>
    </row>
    <row r="98" spans="1:5" ht="12" customHeight="1">
      <c r="A98" s="12" t="s">
        <v>65</v>
      </c>
      <c r="B98" s="6" t="s">
        <v>82</v>
      </c>
      <c r="C98" s="158">
        <v>643890</v>
      </c>
      <c r="D98" s="158"/>
      <c r="E98" s="290">
        <f t="shared" si="2"/>
        <v>643890</v>
      </c>
    </row>
    <row r="99" spans="1:5" ht="12" customHeight="1">
      <c r="A99" s="12" t="s">
        <v>66</v>
      </c>
      <c r="B99" s="9" t="s">
        <v>109</v>
      </c>
      <c r="C99" s="158"/>
      <c r="D99" s="158"/>
      <c r="E99" s="290">
        <f t="shared" si="2"/>
        <v>0</v>
      </c>
    </row>
    <row r="100" spans="1:5" ht="12" customHeight="1">
      <c r="A100" s="12" t="s">
        <v>74</v>
      </c>
      <c r="B100" s="17" t="s">
        <v>110</v>
      </c>
      <c r="C100" s="158">
        <v>600000</v>
      </c>
      <c r="D100" s="158"/>
      <c r="E100" s="290">
        <f t="shared" si="2"/>
        <v>600000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/>
      <c r="E103" s="290">
        <f t="shared" si="2"/>
        <v>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/>
      <c r="D107" s="158"/>
      <c r="E107" s="290">
        <f t="shared" si="2"/>
        <v>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/>
      <c r="D112" s="158"/>
      <c r="E112" s="290">
        <f t="shared" si="2"/>
        <v>0</v>
      </c>
    </row>
    <row r="113" spans="1:5" ht="12" customHeight="1">
      <c r="A113" s="12" t="s">
        <v>338</v>
      </c>
      <c r="B113" s="9" t="s">
        <v>37</v>
      </c>
      <c r="C113" s="156"/>
      <c r="D113" s="156"/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/>
      <c r="D115" s="230"/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0</v>
      </c>
      <c r="D116" s="155">
        <f>+D117+D119+D121</f>
        <v>0</v>
      </c>
      <c r="E116" s="226">
        <f>+E117+E119+E121</f>
        <v>0</v>
      </c>
    </row>
    <row r="117" spans="1:5" ht="12" customHeight="1">
      <c r="A117" s="13" t="s">
        <v>69</v>
      </c>
      <c r="B117" s="6" t="s">
        <v>128</v>
      </c>
      <c r="C117" s="157"/>
      <c r="D117" s="241"/>
      <c r="E117" s="196">
        <f t="shared" si="2"/>
        <v>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/>
      <c r="D119" s="242"/>
      <c r="E119" s="289">
        <f t="shared" si="2"/>
        <v>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/>
      <c r="E121" s="289">
        <f t="shared" si="2"/>
        <v>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/>
      <c r="E129" s="290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1243890</v>
      </c>
      <c r="D130" s="240">
        <f>+D95+D116</f>
        <v>0</v>
      </c>
      <c r="E130" s="102">
        <f>+E95+E116</f>
        <v>1243890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0</v>
      </c>
      <c r="D142" s="244">
        <f>+D143+D144+D145+D146</f>
        <v>0</v>
      </c>
      <c r="E142" s="195">
        <f>+E143+E144+E145+E146</f>
        <v>0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/>
      <c r="D144" s="242"/>
      <c r="E144" s="289">
        <f t="shared" si="3"/>
        <v>0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0</v>
      </c>
      <c r="D155" s="247">
        <f>+D131+D135+D142+D147+D153+D154</f>
        <v>0</v>
      </c>
      <c r="E155" s="228">
        <f>+E131+E135+E142+E147+E153+E154</f>
        <v>0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1243890</v>
      </c>
      <c r="D156" s="247">
        <f>+D130+D155</f>
        <v>0</v>
      </c>
      <c r="E156" s="228">
        <f>+E130+E155</f>
        <v>1243890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-1243890</v>
      </c>
      <c r="D160" s="155">
        <f>+D63-D130</f>
        <v>10152288</v>
      </c>
      <c r="E160" s="102">
        <f>+E63-E130</f>
        <v>8908398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1243890</v>
      </c>
      <c r="D161" s="155">
        <f>+D87-D155</f>
        <v>-1243890</v>
      </c>
      <c r="E161" s="102">
        <f>+E87-E155</f>
        <v>0</v>
      </c>
    </row>
  </sheetData>
  <sheetProtection/>
  <mergeCells count="12">
    <mergeCell ref="B3:B4"/>
    <mergeCell ref="C3:E3"/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.Önkormányzat
2017. ÉVI KÖLTSÉGVETÉS
ÖNKÉNT VÁLLALT FELADATAINAK MÓDOSÍTOTT MÉRLEGE&amp;10
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1">
      <selection activeCell="D91" sqref="D91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'1.3.sz.mell.'!E2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471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476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0</v>
      </c>
      <c r="D6" s="155">
        <f>+D7+D8+D9+D10+D11+D12</f>
        <v>0</v>
      </c>
      <c r="E6" s="102">
        <f>+E7+E8+E9+E10+E11+E12</f>
        <v>0</v>
      </c>
    </row>
    <row r="7" spans="1:5" s="168" customFormat="1" ht="12" customHeight="1">
      <c r="A7" s="13" t="s">
        <v>63</v>
      </c>
      <c r="B7" s="169" t="s">
        <v>148</v>
      </c>
      <c r="C7" s="157"/>
      <c r="D7" s="157"/>
      <c r="E7" s="196">
        <f>C7+D7</f>
        <v>0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/>
      <c r="D9" s="156"/>
      <c r="E9" s="196">
        <f t="shared" si="0"/>
        <v>0</v>
      </c>
    </row>
    <row r="10" spans="1:5" s="168" customFormat="1" ht="12" customHeight="1">
      <c r="A10" s="12" t="s">
        <v>66</v>
      </c>
      <c r="B10" s="170" t="s">
        <v>151</v>
      </c>
      <c r="C10" s="156"/>
      <c r="D10" s="156"/>
      <c r="E10" s="196">
        <f t="shared" si="0"/>
        <v>0</v>
      </c>
    </row>
    <row r="11" spans="1:5" s="168" customFormat="1" ht="12" customHeight="1">
      <c r="A11" s="12" t="s">
        <v>83</v>
      </c>
      <c r="B11" s="104" t="s">
        <v>327</v>
      </c>
      <c r="C11" s="156"/>
      <c r="D11" s="156"/>
      <c r="E11" s="196">
        <f t="shared" si="0"/>
        <v>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0</v>
      </c>
      <c r="D13" s="155">
        <f>+D14+D15+D16+D17+D18</f>
        <v>0</v>
      </c>
      <c r="E13" s="102">
        <f>+E14+E15+E16+E17+E18</f>
        <v>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/>
      <c r="D18" s="156"/>
      <c r="E18" s="196">
        <f t="shared" si="0"/>
        <v>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0</v>
      </c>
      <c r="D20" s="155">
        <f>+D21+D22+D23+D24+D25</f>
        <v>0</v>
      </c>
      <c r="E20" s="102">
        <f>+E21+E22+E23+E24+E25</f>
        <v>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/>
      <c r="E21" s="196">
        <f t="shared" si="0"/>
        <v>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/>
      <c r="D25" s="156"/>
      <c r="E25" s="196">
        <f t="shared" si="0"/>
        <v>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0</v>
      </c>
      <c r="D27" s="161">
        <f>+D28+D29+D30+D31+D32+D33+D34</f>
        <v>0</v>
      </c>
      <c r="E27" s="195">
        <f>+E28+E29+E30+E31+E32+E33+E34</f>
        <v>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/>
      <c r="D29" s="156"/>
      <c r="E29" s="196">
        <f t="shared" si="0"/>
        <v>0</v>
      </c>
    </row>
    <row r="30" spans="1:5" s="168" customFormat="1" ht="12" customHeight="1">
      <c r="A30" s="12" t="s">
        <v>164</v>
      </c>
      <c r="B30" s="170" t="s">
        <v>464</v>
      </c>
      <c r="C30" s="156"/>
      <c r="D30" s="156"/>
      <c r="E30" s="196">
        <f t="shared" si="0"/>
        <v>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/>
      <c r="D32" s="156"/>
      <c r="E32" s="196">
        <f t="shared" si="0"/>
        <v>0</v>
      </c>
    </row>
    <row r="33" spans="1:5" s="168" customFormat="1" ht="12" customHeight="1">
      <c r="A33" s="12" t="s">
        <v>467</v>
      </c>
      <c r="B33" s="170" t="s">
        <v>167</v>
      </c>
      <c r="C33" s="156"/>
      <c r="D33" s="156"/>
      <c r="E33" s="196">
        <f t="shared" si="0"/>
        <v>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0</v>
      </c>
      <c r="D35" s="155">
        <f>SUM(D36:D46)</f>
        <v>0</v>
      </c>
      <c r="E35" s="102">
        <f>SUM(E36:E46)</f>
        <v>0</v>
      </c>
    </row>
    <row r="36" spans="1:5" s="168" customFormat="1" ht="12" customHeight="1">
      <c r="A36" s="13" t="s">
        <v>56</v>
      </c>
      <c r="B36" s="169" t="s">
        <v>171</v>
      </c>
      <c r="C36" s="157"/>
      <c r="D36" s="157"/>
      <c r="E36" s="196">
        <f t="shared" si="0"/>
        <v>0</v>
      </c>
    </row>
    <row r="37" spans="1:5" s="168" customFormat="1" ht="12" customHeight="1">
      <c r="A37" s="12" t="s">
        <v>57</v>
      </c>
      <c r="B37" s="170" t="s">
        <v>172</v>
      </c>
      <c r="C37" s="156"/>
      <c r="D37" s="156"/>
      <c r="E37" s="196">
        <f t="shared" si="0"/>
        <v>0</v>
      </c>
    </row>
    <row r="38" spans="1:5" s="168" customFormat="1" ht="12" customHeight="1">
      <c r="A38" s="12" t="s">
        <v>58</v>
      </c>
      <c r="B38" s="170" t="s">
        <v>173</v>
      </c>
      <c r="C38" s="156"/>
      <c r="D38" s="156"/>
      <c r="E38" s="196">
        <f t="shared" si="0"/>
        <v>0</v>
      </c>
    </row>
    <row r="39" spans="1:5" s="168" customFormat="1" ht="12" customHeight="1">
      <c r="A39" s="12" t="s">
        <v>100</v>
      </c>
      <c r="B39" s="170" t="s">
        <v>174</v>
      </c>
      <c r="C39" s="156"/>
      <c r="D39" s="156"/>
      <c r="E39" s="196">
        <f t="shared" si="0"/>
        <v>0</v>
      </c>
    </row>
    <row r="40" spans="1:5" s="168" customFormat="1" ht="12" customHeight="1">
      <c r="A40" s="12" t="s">
        <v>101</v>
      </c>
      <c r="B40" s="170" t="s">
        <v>175</v>
      </c>
      <c r="C40" s="156"/>
      <c r="D40" s="156"/>
      <c r="E40" s="196">
        <f t="shared" si="0"/>
        <v>0</v>
      </c>
    </row>
    <row r="41" spans="1:5" s="168" customFormat="1" ht="12" customHeight="1">
      <c r="A41" s="12" t="s">
        <v>102</v>
      </c>
      <c r="B41" s="170" t="s">
        <v>176</v>
      </c>
      <c r="C41" s="156"/>
      <c r="D41" s="156"/>
      <c r="E41" s="196">
        <f t="shared" si="0"/>
        <v>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0</v>
      </c>
      <c r="D47" s="155">
        <f>SUM(D48:D52)</f>
        <v>0</v>
      </c>
      <c r="E47" s="102">
        <f>SUM(E48:E52)</f>
        <v>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0</v>
      </c>
      <c r="D63" s="161">
        <f>+D6+D13+D20+D27+D35+D47+D53+D58</f>
        <v>0</v>
      </c>
      <c r="E63" s="195">
        <f>+E6+E13+E20+E27+E35+E47+E53+E58</f>
        <v>0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0</v>
      </c>
      <c r="D73" s="155">
        <f>SUM(D74:D75)</f>
        <v>0</v>
      </c>
      <c r="E73" s="102">
        <f>SUM(E74:E75)</f>
        <v>0</v>
      </c>
    </row>
    <row r="74" spans="1:5" s="168" customFormat="1" ht="12" customHeight="1">
      <c r="A74" s="13" t="s">
        <v>237</v>
      </c>
      <c r="B74" s="169" t="s">
        <v>215</v>
      </c>
      <c r="C74" s="159"/>
      <c r="D74" s="159"/>
      <c r="E74" s="291">
        <f t="shared" si="1"/>
        <v>0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0</v>
      </c>
      <c r="D87" s="161">
        <f>+D64+D68+D73+D76+D80+D86+D85</f>
        <v>0</v>
      </c>
      <c r="E87" s="195">
        <f>+E64+E68+E73+E76+E80+E86+E85</f>
        <v>0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0</v>
      </c>
      <c r="D88" s="161">
        <f>+D63+D87</f>
        <v>0</v>
      </c>
      <c r="E88" s="195">
        <f>+E63+E87</f>
        <v>0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471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476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0</v>
      </c>
      <c r="D95" s="154">
        <f>D96+D97+D98+D99+D100+D113</f>
        <v>0</v>
      </c>
      <c r="E95" s="225">
        <f>E96+E97+E98+E99+E100+E113</f>
        <v>0</v>
      </c>
    </row>
    <row r="96" spans="1:5" ht="12" customHeight="1">
      <c r="A96" s="15" t="s">
        <v>63</v>
      </c>
      <c r="B96" s="8" t="s">
        <v>36</v>
      </c>
      <c r="C96" s="229"/>
      <c r="D96" s="229"/>
      <c r="E96" s="294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6"/>
      <c r="D97" s="156"/>
      <c r="E97" s="289">
        <f t="shared" si="2"/>
        <v>0</v>
      </c>
    </row>
    <row r="98" spans="1:5" ht="12" customHeight="1">
      <c r="A98" s="12" t="s">
        <v>65</v>
      </c>
      <c r="B98" s="6" t="s">
        <v>82</v>
      </c>
      <c r="C98" s="158"/>
      <c r="D98" s="158"/>
      <c r="E98" s="290">
        <f t="shared" si="2"/>
        <v>0</v>
      </c>
    </row>
    <row r="99" spans="1:5" ht="12" customHeight="1">
      <c r="A99" s="12" t="s">
        <v>66</v>
      </c>
      <c r="B99" s="9" t="s">
        <v>109</v>
      </c>
      <c r="C99" s="158"/>
      <c r="D99" s="158"/>
      <c r="E99" s="290">
        <f t="shared" si="2"/>
        <v>0</v>
      </c>
    </row>
    <row r="100" spans="1:5" ht="12" customHeight="1">
      <c r="A100" s="12" t="s">
        <v>74</v>
      </c>
      <c r="B100" s="17" t="s">
        <v>110</v>
      </c>
      <c r="C100" s="158"/>
      <c r="D100" s="158"/>
      <c r="E100" s="290">
        <f t="shared" si="2"/>
        <v>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/>
      <c r="E103" s="290">
        <f t="shared" si="2"/>
        <v>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/>
      <c r="D107" s="158"/>
      <c r="E107" s="290">
        <f t="shared" si="2"/>
        <v>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/>
      <c r="D112" s="158"/>
      <c r="E112" s="290">
        <f t="shared" si="2"/>
        <v>0</v>
      </c>
    </row>
    <row r="113" spans="1:5" ht="12" customHeight="1">
      <c r="A113" s="12" t="s">
        <v>338</v>
      </c>
      <c r="B113" s="9" t="s">
        <v>37</v>
      </c>
      <c r="C113" s="156"/>
      <c r="D113" s="156"/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/>
      <c r="D115" s="230"/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0</v>
      </c>
      <c r="D116" s="155">
        <f>+D117+D119+D121</f>
        <v>0</v>
      </c>
      <c r="E116" s="226">
        <f>+E117+E119+E121</f>
        <v>0</v>
      </c>
    </row>
    <row r="117" spans="1:5" ht="12" customHeight="1">
      <c r="A117" s="13" t="s">
        <v>69</v>
      </c>
      <c r="B117" s="6" t="s">
        <v>128</v>
      </c>
      <c r="C117" s="157"/>
      <c r="D117" s="241"/>
      <c r="E117" s="196">
        <f t="shared" si="2"/>
        <v>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/>
      <c r="D119" s="242"/>
      <c r="E119" s="289">
        <f t="shared" si="2"/>
        <v>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/>
      <c r="E121" s="289">
        <f t="shared" si="2"/>
        <v>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/>
      <c r="E129" s="290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0</v>
      </c>
      <c r="D130" s="240">
        <f>+D95+D116</f>
        <v>0</v>
      </c>
      <c r="E130" s="102">
        <f>+E95+E116</f>
        <v>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0</v>
      </c>
      <c r="D142" s="244">
        <f>+D143+D144+D145+D146</f>
        <v>0</v>
      </c>
      <c r="E142" s="195">
        <f>+E143+E144+E145+E146</f>
        <v>0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/>
      <c r="D144" s="242"/>
      <c r="E144" s="289">
        <f t="shared" si="3"/>
        <v>0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0</v>
      </c>
      <c r="D155" s="247">
        <f>+D131+D135+D142+D147+D153+D154</f>
        <v>0</v>
      </c>
      <c r="E155" s="228">
        <f>+E131+E135+E142+E147+E153+E154</f>
        <v>0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0</v>
      </c>
      <c r="D156" s="247">
        <f>+D130+D155</f>
        <v>0</v>
      </c>
      <c r="E156" s="228">
        <f>+E130+E155</f>
        <v>0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0</v>
      </c>
      <c r="D160" s="155">
        <f>+D63-D130</f>
        <v>0</v>
      </c>
      <c r="E160" s="102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0</v>
      </c>
      <c r="D161" s="155">
        <f>+D87-D155</f>
        <v>0</v>
      </c>
      <c r="E161" s="102">
        <f>+E87-E155</f>
        <v>0</v>
      </c>
    </row>
  </sheetData>
  <sheetProtection/>
  <mergeCells count="12">
    <mergeCell ref="B3:B4"/>
    <mergeCell ref="C3:E3"/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 
ÁLLAMIGAZGATÁSI FELADATOK MÓDOSÍTOTT MÉRLEGE&amp;10
&amp;R&amp;"Times New Roman CE,Félkövér dőlt"&amp;11 1.4. melléklet a ......../2018.. (VI........)önkormányzati rendelethez 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view="pageLayout" zoomScaleNormal="130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36" customWidth="1"/>
    <col min="2" max="2" width="48.00390625" style="71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5" t="s">
        <v>92</v>
      </c>
      <c r="C1" s="116"/>
      <c r="D1" s="116"/>
      <c r="E1" s="116"/>
      <c r="F1" s="116"/>
      <c r="G1" s="116"/>
      <c r="H1" s="116"/>
      <c r="I1" s="116"/>
      <c r="J1" s="411" t="s">
        <v>516</v>
      </c>
    </row>
    <row r="2" spans="7:10" ht="14.25" thickBot="1">
      <c r="G2" s="117"/>
      <c r="H2" s="117"/>
      <c r="I2" s="117" t="str">
        <f>'1.4.sz.mell.'!E2</f>
        <v>Forintban!</v>
      </c>
      <c r="J2" s="411"/>
    </row>
    <row r="3" spans="1:10" ht="18" customHeight="1" thickBot="1">
      <c r="A3" s="409" t="s">
        <v>51</v>
      </c>
      <c r="B3" s="118" t="s">
        <v>39</v>
      </c>
      <c r="C3" s="119"/>
      <c r="D3" s="248"/>
      <c r="E3" s="248"/>
      <c r="F3" s="118" t="s">
        <v>40</v>
      </c>
      <c r="G3" s="120"/>
      <c r="H3" s="255"/>
      <c r="I3" s="256"/>
      <c r="J3" s="411"/>
    </row>
    <row r="4" spans="1:10" s="121" customFormat="1" ht="35.25" customHeight="1" thickBot="1">
      <c r="A4" s="410"/>
      <c r="B4" s="72" t="s">
        <v>44</v>
      </c>
      <c r="C4" s="73" t="str">
        <f>+CONCATENATE('1.1.sz.mell.'!C3," eredeti előirányzat")</f>
        <v>2017. évi eredeti előirányzat</v>
      </c>
      <c r="D4" s="249" t="str">
        <f>+CONCATENATE('1.1.sz.mell.'!C3," 2. sz. módosítás (±)")</f>
        <v>2017. évi 2. sz. módosítás (±)</v>
      </c>
      <c r="E4" s="249" t="str">
        <f>+CONCATENATE(LEFT('1.1.sz.mell.'!C3,4),". …….. Módisítás után")</f>
        <v>2017. …….. Módisítás után</v>
      </c>
      <c r="F4" s="72" t="s">
        <v>44</v>
      </c>
      <c r="G4" s="73" t="str">
        <f>+C4</f>
        <v>2017. évi eredeti előirányzat</v>
      </c>
      <c r="H4" s="73" t="str">
        <f>+D4</f>
        <v>2017. évi 2. sz. módosítás (±)</v>
      </c>
      <c r="I4" s="257" t="str">
        <f>+E4</f>
        <v>2017. …….. Módisítás után</v>
      </c>
      <c r="J4" s="411"/>
    </row>
    <row r="5" spans="1:10" s="125" customFormat="1" ht="12" customHeight="1" thickBot="1">
      <c r="A5" s="122" t="s">
        <v>382</v>
      </c>
      <c r="B5" s="123" t="s">
        <v>383</v>
      </c>
      <c r="C5" s="124" t="s">
        <v>384</v>
      </c>
      <c r="D5" s="250" t="s">
        <v>386</v>
      </c>
      <c r="E5" s="250" t="s">
        <v>476</v>
      </c>
      <c r="F5" s="123" t="s">
        <v>419</v>
      </c>
      <c r="G5" s="124" t="s">
        <v>388</v>
      </c>
      <c r="H5" s="124" t="s">
        <v>389</v>
      </c>
      <c r="I5" s="324" t="s">
        <v>477</v>
      </c>
      <c r="J5" s="411"/>
    </row>
    <row r="6" spans="1:10" ht="12.75" customHeight="1">
      <c r="A6" s="126" t="s">
        <v>7</v>
      </c>
      <c r="B6" s="127" t="s">
        <v>271</v>
      </c>
      <c r="C6" s="109">
        <v>67810986</v>
      </c>
      <c r="D6" s="109">
        <v>5160835</v>
      </c>
      <c r="E6" s="298">
        <f>C6+D6</f>
        <v>72971821</v>
      </c>
      <c r="F6" s="127" t="s">
        <v>45</v>
      </c>
      <c r="G6" s="109">
        <v>120764200</v>
      </c>
      <c r="H6" s="109">
        <v>57946820</v>
      </c>
      <c r="I6" s="302">
        <f>G6+H6</f>
        <v>178711020</v>
      </c>
      <c r="J6" s="411"/>
    </row>
    <row r="7" spans="1:10" ht="12.75" customHeight="1">
      <c r="A7" s="128" t="s">
        <v>8</v>
      </c>
      <c r="B7" s="129" t="s">
        <v>272</v>
      </c>
      <c r="C7" s="110">
        <v>122376100</v>
      </c>
      <c r="D7" s="110">
        <v>79482500</v>
      </c>
      <c r="E7" s="298">
        <f aca="true" t="shared" si="0" ref="E7:E16">C7+D7</f>
        <v>201858600</v>
      </c>
      <c r="F7" s="129" t="s">
        <v>108</v>
      </c>
      <c r="G7" s="110">
        <v>17639200</v>
      </c>
      <c r="H7" s="110">
        <v>6624339</v>
      </c>
      <c r="I7" s="302">
        <f aca="true" t="shared" si="1" ref="I7:I17">G7+H7</f>
        <v>24263539</v>
      </c>
      <c r="J7" s="411"/>
    </row>
    <row r="8" spans="1:10" ht="12.75" customHeight="1">
      <c r="A8" s="128" t="s">
        <v>9</v>
      </c>
      <c r="B8" s="129" t="s">
        <v>293</v>
      </c>
      <c r="C8" s="110"/>
      <c r="D8" s="110"/>
      <c r="E8" s="298">
        <f t="shared" si="0"/>
        <v>0</v>
      </c>
      <c r="F8" s="129" t="s">
        <v>133</v>
      </c>
      <c r="G8" s="110">
        <v>82676500</v>
      </c>
      <c r="H8" s="110">
        <v>31071199</v>
      </c>
      <c r="I8" s="302">
        <f t="shared" si="1"/>
        <v>113747699</v>
      </c>
      <c r="J8" s="411"/>
    </row>
    <row r="9" spans="1:10" ht="12.75" customHeight="1">
      <c r="A9" s="128" t="s">
        <v>10</v>
      </c>
      <c r="B9" s="129" t="s">
        <v>99</v>
      </c>
      <c r="C9" s="110">
        <v>12681700</v>
      </c>
      <c r="D9" s="110"/>
      <c r="E9" s="298">
        <f t="shared" si="0"/>
        <v>12681700</v>
      </c>
      <c r="F9" s="129" t="s">
        <v>109</v>
      </c>
      <c r="G9" s="110">
        <v>7060000</v>
      </c>
      <c r="H9" s="110">
        <v>3839200</v>
      </c>
      <c r="I9" s="302">
        <f t="shared" si="1"/>
        <v>10899200</v>
      </c>
      <c r="J9" s="411"/>
    </row>
    <row r="10" spans="1:10" ht="12.75" customHeight="1">
      <c r="A10" s="128" t="s">
        <v>11</v>
      </c>
      <c r="B10" s="130" t="s">
        <v>318</v>
      </c>
      <c r="C10" s="110">
        <v>24904500</v>
      </c>
      <c r="D10" s="110">
        <v>12998222</v>
      </c>
      <c r="E10" s="298">
        <f t="shared" si="0"/>
        <v>37902722</v>
      </c>
      <c r="F10" s="129" t="s">
        <v>110</v>
      </c>
      <c r="G10" s="110">
        <v>15006000</v>
      </c>
      <c r="H10" s="110">
        <v>9415710</v>
      </c>
      <c r="I10" s="302">
        <f t="shared" si="1"/>
        <v>24421710</v>
      </c>
      <c r="J10" s="411"/>
    </row>
    <row r="11" spans="1:10" ht="12.75" customHeight="1">
      <c r="A11" s="128" t="s">
        <v>12</v>
      </c>
      <c r="B11" s="129" t="s">
        <v>273</v>
      </c>
      <c r="C11" s="111"/>
      <c r="D11" s="111"/>
      <c r="E11" s="298">
        <f t="shared" si="0"/>
        <v>0</v>
      </c>
      <c r="F11" s="129" t="s">
        <v>37</v>
      </c>
      <c r="G11" s="110">
        <v>300000</v>
      </c>
      <c r="H11" s="110">
        <v>-300000</v>
      </c>
      <c r="I11" s="302">
        <f t="shared" si="1"/>
        <v>0</v>
      </c>
      <c r="J11" s="411"/>
    </row>
    <row r="12" spans="1:10" ht="12.75" customHeight="1">
      <c r="A12" s="128" t="s">
        <v>13</v>
      </c>
      <c r="B12" s="129" t="s">
        <v>376</v>
      </c>
      <c r="C12" s="110"/>
      <c r="D12" s="110"/>
      <c r="E12" s="298">
        <f t="shared" si="0"/>
        <v>0</v>
      </c>
      <c r="F12" s="30"/>
      <c r="G12" s="110"/>
      <c r="H12" s="110"/>
      <c r="I12" s="302">
        <f t="shared" si="1"/>
        <v>0</v>
      </c>
      <c r="J12" s="411"/>
    </row>
    <row r="13" spans="1:10" ht="12.75" customHeight="1">
      <c r="A13" s="128" t="s">
        <v>14</v>
      </c>
      <c r="B13" s="30"/>
      <c r="C13" s="110"/>
      <c r="D13" s="110"/>
      <c r="E13" s="298">
        <f t="shared" si="0"/>
        <v>0</v>
      </c>
      <c r="F13" s="30"/>
      <c r="G13" s="110"/>
      <c r="H13" s="110"/>
      <c r="I13" s="302">
        <f t="shared" si="1"/>
        <v>0</v>
      </c>
      <c r="J13" s="411"/>
    </row>
    <row r="14" spans="1:10" ht="12.75" customHeight="1">
      <c r="A14" s="128" t="s">
        <v>15</v>
      </c>
      <c r="B14" s="181"/>
      <c r="C14" s="111"/>
      <c r="D14" s="111"/>
      <c r="E14" s="298">
        <f t="shared" si="0"/>
        <v>0</v>
      </c>
      <c r="F14" s="30"/>
      <c r="G14" s="110"/>
      <c r="H14" s="110"/>
      <c r="I14" s="302">
        <f t="shared" si="1"/>
        <v>0</v>
      </c>
      <c r="J14" s="411"/>
    </row>
    <row r="15" spans="1:10" ht="12.75" customHeight="1">
      <c r="A15" s="128" t="s">
        <v>16</v>
      </c>
      <c r="B15" s="30"/>
      <c r="C15" s="110"/>
      <c r="D15" s="110"/>
      <c r="E15" s="298">
        <f t="shared" si="0"/>
        <v>0</v>
      </c>
      <c r="F15" s="30"/>
      <c r="G15" s="110"/>
      <c r="H15" s="110"/>
      <c r="I15" s="302">
        <f t="shared" si="1"/>
        <v>0</v>
      </c>
      <c r="J15" s="411"/>
    </row>
    <row r="16" spans="1:10" ht="12.75" customHeight="1">
      <c r="A16" s="128" t="s">
        <v>17</v>
      </c>
      <c r="B16" s="30"/>
      <c r="C16" s="110"/>
      <c r="D16" s="110"/>
      <c r="E16" s="298">
        <f t="shared" si="0"/>
        <v>0</v>
      </c>
      <c r="F16" s="30"/>
      <c r="G16" s="110"/>
      <c r="H16" s="110"/>
      <c r="I16" s="302">
        <f t="shared" si="1"/>
        <v>0</v>
      </c>
      <c r="J16" s="411"/>
    </row>
    <row r="17" spans="1:10" ht="12.75" customHeight="1" thickBot="1">
      <c r="A17" s="128" t="s">
        <v>18</v>
      </c>
      <c r="B17" s="38"/>
      <c r="C17" s="112"/>
      <c r="D17" s="112"/>
      <c r="E17" s="299"/>
      <c r="F17" s="30"/>
      <c r="G17" s="112"/>
      <c r="H17" s="112"/>
      <c r="I17" s="302">
        <f t="shared" si="1"/>
        <v>0</v>
      </c>
      <c r="J17" s="411"/>
    </row>
    <row r="18" spans="1:10" ht="21.75" thickBot="1">
      <c r="A18" s="131" t="s">
        <v>19</v>
      </c>
      <c r="B18" s="61" t="s">
        <v>377</v>
      </c>
      <c r="C18" s="113">
        <f>SUM(C6:C17)</f>
        <v>227773286</v>
      </c>
      <c r="D18" s="113">
        <f>SUM(D6:D17)</f>
        <v>97641557</v>
      </c>
      <c r="E18" s="113">
        <f>SUM(E6:E17)</f>
        <v>325414843</v>
      </c>
      <c r="F18" s="61" t="s">
        <v>279</v>
      </c>
      <c r="G18" s="113">
        <f>SUM(G6:G17)</f>
        <v>243445900</v>
      </c>
      <c r="H18" s="113">
        <f>SUM(H6:H17)</f>
        <v>108597268</v>
      </c>
      <c r="I18" s="138">
        <f>SUM(I6:I17)</f>
        <v>352043168</v>
      </c>
      <c r="J18" s="411"/>
    </row>
    <row r="19" spans="1:10" ht="12.75" customHeight="1">
      <c r="A19" s="132" t="s">
        <v>20</v>
      </c>
      <c r="B19" s="133" t="s">
        <v>276</v>
      </c>
      <c r="C19" s="223">
        <f>+C20+C21+C22+C23</f>
        <v>18000000</v>
      </c>
      <c r="D19" s="223">
        <f>+D20+D21+D22+D23</f>
        <v>10955711</v>
      </c>
      <c r="E19" s="223">
        <f>+E20+E21+E22+E23</f>
        <v>28955711</v>
      </c>
      <c r="F19" s="134" t="s">
        <v>116</v>
      </c>
      <c r="G19" s="114"/>
      <c r="H19" s="114"/>
      <c r="I19" s="303">
        <f>G19+H19</f>
        <v>0</v>
      </c>
      <c r="J19" s="411"/>
    </row>
    <row r="20" spans="1:10" ht="12.75" customHeight="1">
      <c r="A20" s="135" t="s">
        <v>21</v>
      </c>
      <c r="B20" s="134" t="s">
        <v>126</v>
      </c>
      <c r="C20" s="51">
        <v>18000000</v>
      </c>
      <c r="D20" s="51">
        <v>10955711</v>
      </c>
      <c r="E20" s="300">
        <f>C20+D20</f>
        <v>28955711</v>
      </c>
      <c r="F20" s="134" t="s">
        <v>278</v>
      </c>
      <c r="G20" s="51"/>
      <c r="H20" s="51"/>
      <c r="I20" s="304">
        <f aca="true" t="shared" si="2" ref="I20:I28">G20+H20</f>
        <v>0</v>
      </c>
      <c r="J20" s="411"/>
    </row>
    <row r="21" spans="1:10" ht="12.75" customHeight="1">
      <c r="A21" s="135" t="s">
        <v>22</v>
      </c>
      <c r="B21" s="134" t="s">
        <v>127</v>
      </c>
      <c r="C21" s="51"/>
      <c r="D21" s="51"/>
      <c r="E21" s="300">
        <f>C21+D21</f>
        <v>0</v>
      </c>
      <c r="F21" s="134" t="s">
        <v>90</v>
      </c>
      <c r="G21" s="51"/>
      <c r="H21" s="51"/>
      <c r="I21" s="304">
        <f t="shared" si="2"/>
        <v>0</v>
      </c>
      <c r="J21" s="411"/>
    </row>
    <row r="22" spans="1:10" ht="12.75" customHeight="1">
      <c r="A22" s="135" t="s">
        <v>23</v>
      </c>
      <c r="B22" s="134" t="s">
        <v>131</v>
      </c>
      <c r="C22" s="51"/>
      <c r="D22" s="51"/>
      <c r="E22" s="300">
        <f>C22+D22</f>
        <v>0</v>
      </c>
      <c r="F22" s="134" t="s">
        <v>91</v>
      </c>
      <c r="G22" s="51"/>
      <c r="H22" s="51"/>
      <c r="I22" s="304">
        <f t="shared" si="2"/>
        <v>0</v>
      </c>
      <c r="J22" s="411"/>
    </row>
    <row r="23" spans="1:10" ht="12.75" customHeight="1">
      <c r="A23" s="135" t="s">
        <v>24</v>
      </c>
      <c r="B23" s="134" t="s">
        <v>132</v>
      </c>
      <c r="C23" s="51"/>
      <c r="D23" s="51"/>
      <c r="E23" s="300">
        <f>C23+D23</f>
        <v>0</v>
      </c>
      <c r="F23" s="133" t="s">
        <v>269</v>
      </c>
      <c r="G23" s="51">
        <v>2327386</v>
      </c>
      <c r="H23" s="51"/>
      <c r="I23" s="304">
        <f t="shared" si="2"/>
        <v>2327386</v>
      </c>
      <c r="J23" s="411"/>
    </row>
    <row r="24" spans="1:10" ht="12.75" customHeight="1">
      <c r="A24" s="135" t="s">
        <v>25</v>
      </c>
      <c r="B24" s="134" t="s">
        <v>277</v>
      </c>
      <c r="C24" s="136">
        <f>+C25+C26</f>
        <v>0</v>
      </c>
      <c r="D24" s="136">
        <f>+D25+D26</f>
        <v>0</v>
      </c>
      <c r="E24" s="136">
        <f>+E25+E26</f>
        <v>0</v>
      </c>
      <c r="F24" s="134" t="s">
        <v>117</v>
      </c>
      <c r="G24" s="51"/>
      <c r="H24" s="51"/>
      <c r="I24" s="304">
        <f t="shared" si="2"/>
        <v>0</v>
      </c>
      <c r="J24" s="411"/>
    </row>
    <row r="25" spans="1:10" ht="12.75" customHeight="1">
      <c r="A25" s="132" t="s">
        <v>26</v>
      </c>
      <c r="B25" s="133" t="s">
        <v>274</v>
      </c>
      <c r="C25" s="114"/>
      <c r="D25" s="114"/>
      <c r="E25" s="301">
        <f>C25+D25</f>
        <v>0</v>
      </c>
      <c r="F25" s="127" t="s">
        <v>359</v>
      </c>
      <c r="G25" s="114"/>
      <c r="H25" s="114"/>
      <c r="I25" s="303">
        <f t="shared" si="2"/>
        <v>0</v>
      </c>
      <c r="J25" s="411"/>
    </row>
    <row r="26" spans="1:10" ht="12.75" customHeight="1">
      <c r="A26" s="135" t="s">
        <v>27</v>
      </c>
      <c r="B26" s="134" t="s">
        <v>275</v>
      </c>
      <c r="C26" s="51"/>
      <c r="D26" s="51"/>
      <c r="E26" s="300">
        <f>C26+D26</f>
        <v>0</v>
      </c>
      <c r="F26" s="129" t="s">
        <v>365</v>
      </c>
      <c r="G26" s="51"/>
      <c r="H26" s="51"/>
      <c r="I26" s="304">
        <f t="shared" si="2"/>
        <v>0</v>
      </c>
      <c r="J26" s="411"/>
    </row>
    <row r="27" spans="1:10" ht="12.75" customHeight="1">
      <c r="A27" s="128" t="s">
        <v>28</v>
      </c>
      <c r="B27" s="134" t="s">
        <v>473</v>
      </c>
      <c r="C27" s="51"/>
      <c r="D27" s="51"/>
      <c r="E27" s="300">
        <f>C27+D27</f>
        <v>0</v>
      </c>
      <c r="F27" s="129" t="s">
        <v>366</v>
      </c>
      <c r="G27" s="51"/>
      <c r="H27" s="51"/>
      <c r="I27" s="304">
        <f t="shared" si="2"/>
        <v>0</v>
      </c>
      <c r="J27" s="411"/>
    </row>
    <row r="28" spans="1:10" ht="12.75" customHeight="1" thickBot="1">
      <c r="A28" s="153" t="s">
        <v>29</v>
      </c>
      <c r="B28" s="133" t="s">
        <v>232</v>
      </c>
      <c r="C28" s="114"/>
      <c r="D28" s="114"/>
      <c r="E28" s="301">
        <f>C28+D28</f>
        <v>0</v>
      </c>
      <c r="F28" s="182"/>
      <c r="G28" s="114"/>
      <c r="H28" s="114"/>
      <c r="I28" s="303">
        <f t="shared" si="2"/>
        <v>0</v>
      </c>
      <c r="J28" s="411"/>
    </row>
    <row r="29" spans="1:10" ht="24" customHeight="1" thickBot="1">
      <c r="A29" s="131" t="s">
        <v>30</v>
      </c>
      <c r="B29" s="61" t="s">
        <v>378</v>
      </c>
      <c r="C29" s="113">
        <f>+C19+C24+C27+C28</f>
        <v>18000000</v>
      </c>
      <c r="D29" s="113">
        <f>+D19+D24+D27+D28</f>
        <v>10955711</v>
      </c>
      <c r="E29" s="253">
        <f>+E19+E24+E27+E28</f>
        <v>28955711</v>
      </c>
      <c r="F29" s="61" t="s">
        <v>380</v>
      </c>
      <c r="G29" s="113">
        <f>SUM(G19:G28)</f>
        <v>2327386</v>
      </c>
      <c r="H29" s="113">
        <f>SUM(H19:H28)</f>
        <v>0</v>
      </c>
      <c r="I29" s="138">
        <f>SUM(I19:I28)</f>
        <v>2327386</v>
      </c>
      <c r="J29" s="411"/>
    </row>
    <row r="30" spans="1:10" ht="13.5" thickBot="1">
      <c r="A30" s="131" t="s">
        <v>31</v>
      </c>
      <c r="B30" s="137" t="s">
        <v>379</v>
      </c>
      <c r="C30" s="325">
        <f>+C18+C29</f>
        <v>245773286</v>
      </c>
      <c r="D30" s="325">
        <f>+D18+D29</f>
        <v>108597268</v>
      </c>
      <c r="E30" s="326">
        <f>+E18+E29</f>
        <v>354370554</v>
      </c>
      <c r="F30" s="137" t="s">
        <v>381</v>
      </c>
      <c r="G30" s="325">
        <f>+G18+G29</f>
        <v>245773286</v>
      </c>
      <c r="H30" s="325">
        <f>+H18+H29</f>
        <v>108597268</v>
      </c>
      <c r="I30" s="326">
        <f>+I18+I29</f>
        <v>354370554</v>
      </c>
      <c r="J30" s="411"/>
    </row>
    <row r="31" spans="1:10" ht="13.5" thickBot="1">
      <c r="A31" s="131" t="s">
        <v>32</v>
      </c>
      <c r="B31" s="137" t="s">
        <v>94</v>
      </c>
      <c r="C31" s="325">
        <f>IF(C18-G18&lt;0,G18-C18,"-")</f>
        <v>15672614</v>
      </c>
      <c r="D31" s="325">
        <f>IF(D18-H18&lt;0,H18-D18,"-")</f>
        <v>10955711</v>
      </c>
      <c r="E31" s="326">
        <f>IF(E18-I18&lt;0,I18-E18,"-")</f>
        <v>26628325</v>
      </c>
      <c r="F31" s="137" t="s">
        <v>95</v>
      </c>
      <c r="G31" s="325" t="str">
        <f>IF(C18-G18&gt;0,C18-G18,"-")</f>
        <v>-</v>
      </c>
      <c r="H31" s="325" t="str">
        <f>IF(D18-H18&gt;0,D18-H18,"-")</f>
        <v>-</v>
      </c>
      <c r="I31" s="326" t="str">
        <f>IF(E18-I18&gt;0,E18-I18,"-")</f>
        <v>-</v>
      </c>
      <c r="J31" s="411"/>
    </row>
    <row r="32" spans="1:10" ht="13.5" thickBot="1">
      <c r="A32" s="131" t="s">
        <v>33</v>
      </c>
      <c r="B32" s="137" t="s">
        <v>483</v>
      </c>
      <c r="C32" s="325" t="str">
        <f>IF(C30-G30&lt;0,G30-C30,"-")</f>
        <v>-</v>
      </c>
      <c r="D32" s="325" t="str">
        <f>IF(D30-H30&lt;0,H30-D30,"-")</f>
        <v>-</v>
      </c>
      <c r="E32" s="325" t="str">
        <f>IF(E30-I30&lt;0,I30-E30,"-")</f>
        <v>-</v>
      </c>
      <c r="F32" s="137" t="s">
        <v>484</v>
      </c>
      <c r="G32" s="325" t="str">
        <f>IF(C30-G30&gt;0,C30-G30,"-")</f>
        <v>-</v>
      </c>
      <c r="H32" s="325" t="str">
        <f>IF(D30-H30&gt;0,D30-H30,"-")</f>
        <v>-</v>
      </c>
      <c r="I32" s="327" t="str">
        <f>IF(E30-I30&gt;0,E30-I30,"-")</f>
        <v>-</v>
      </c>
      <c r="J32" s="411"/>
    </row>
    <row r="33" spans="2:6" ht="18.75">
      <c r="B33" s="412"/>
      <c r="C33" s="412"/>
      <c r="D33" s="412"/>
      <c r="E33" s="412"/>
      <c r="F33" s="41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28" customWidth="1"/>
    <col min="2" max="2" width="47.875" style="331" customWidth="1"/>
    <col min="3" max="5" width="15.50390625" style="328" customWidth="1"/>
    <col min="6" max="6" width="47.625" style="328" customWidth="1"/>
    <col min="7" max="7" width="14.50390625" style="328" customWidth="1"/>
    <col min="8" max="9" width="15.50390625" style="328" customWidth="1"/>
    <col min="10" max="10" width="4.875" style="328" customWidth="1"/>
    <col min="11" max="16384" width="9.375" style="328" customWidth="1"/>
  </cols>
  <sheetData>
    <row r="1" spans="2:10" ht="31.5">
      <c r="B1" s="329" t="s">
        <v>93</v>
      </c>
      <c r="C1" s="330"/>
      <c r="D1" s="330"/>
      <c r="E1" s="330"/>
      <c r="F1" s="330"/>
      <c r="G1" s="330"/>
      <c r="H1" s="330"/>
      <c r="I1" s="330"/>
      <c r="J1" s="411" t="s">
        <v>517</v>
      </c>
    </row>
    <row r="2" spans="7:10" ht="14.25" thickBot="1">
      <c r="G2" s="332"/>
      <c r="H2" s="332"/>
      <c r="I2" s="332" t="str">
        <f>'2.1.sz.mell  '!I2</f>
        <v>Forintban!</v>
      </c>
      <c r="J2" s="415"/>
    </row>
    <row r="3" spans="1:10" ht="13.5" customHeight="1" thickBot="1">
      <c r="A3" s="413" t="s">
        <v>51</v>
      </c>
      <c r="B3" s="333" t="s">
        <v>39</v>
      </c>
      <c r="C3" s="334"/>
      <c r="D3" s="335"/>
      <c r="E3" s="335"/>
      <c r="F3" s="333" t="s">
        <v>40</v>
      </c>
      <c r="G3" s="336"/>
      <c r="H3" s="337"/>
      <c r="I3" s="338"/>
      <c r="J3" s="415"/>
    </row>
    <row r="4" spans="1:10" s="343" customFormat="1" ht="36.75" thickBot="1">
      <c r="A4" s="414"/>
      <c r="B4" s="339" t="s">
        <v>44</v>
      </c>
      <c r="C4" s="340" t="str">
        <f>+CONCATENATE('1.1.sz.mell.'!C3," eredeti előirányzat")</f>
        <v>2017. évi eredeti előirányzat</v>
      </c>
      <c r="D4" s="341" t="str">
        <f>+CONCATENATE('1.1.sz.mell.'!C3," 2. sz. módosítás (±)")</f>
        <v>2017. évi 2. sz. módosítás (±)</v>
      </c>
      <c r="E4" s="341" t="str">
        <f>+CONCATENATE(LEFT('1.1.sz.mell.'!C3,4),". …….. Módisítás után")</f>
        <v>2017. …….. Módisítás után</v>
      </c>
      <c r="F4" s="339" t="s">
        <v>44</v>
      </c>
      <c r="G4" s="340" t="str">
        <f>+C4</f>
        <v>2017. évi eredeti előirányzat</v>
      </c>
      <c r="H4" s="340" t="str">
        <f>+D4</f>
        <v>2017. évi 2. sz. módosítás (±)</v>
      </c>
      <c r="I4" s="342" t="str">
        <f>+E4</f>
        <v>2017. …….. Módisítás után</v>
      </c>
      <c r="J4" s="415"/>
    </row>
    <row r="5" spans="1:10" s="343" customFormat="1" ht="13.5" thickBot="1">
      <c r="A5" s="344" t="s">
        <v>382</v>
      </c>
      <c r="B5" s="345" t="s">
        <v>383</v>
      </c>
      <c r="C5" s="346" t="s">
        <v>384</v>
      </c>
      <c r="D5" s="347" t="s">
        <v>386</v>
      </c>
      <c r="E5" s="347" t="s">
        <v>476</v>
      </c>
      <c r="F5" s="345" t="s">
        <v>419</v>
      </c>
      <c r="G5" s="346" t="s">
        <v>388</v>
      </c>
      <c r="H5" s="346" t="s">
        <v>389</v>
      </c>
      <c r="I5" s="348" t="s">
        <v>477</v>
      </c>
      <c r="J5" s="415"/>
    </row>
    <row r="6" spans="1:10" ht="12.75" customHeight="1">
      <c r="A6" s="349" t="s">
        <v>7</v>
      </c>
      <c r="B6" s="350" t="s">
        <v>280</v>
      </c>
      <c r="C6" s="351">
        <v>7532000</v>
      </c>
      <c r="D6" s="351">
        <v>199730812</v>
      </c>
      <c r="E6" s="352">
        <f>C6+D6</f>
        <v>207262812</v>
      </c>
      <c r="F6" s="350" t="s">
        <v>128</v>
      </c>
      <c r="G6" s="351">
        <v>7532000</v>
      </c>
      <c r="H6" s="353">
        <v>122088752</v>
      </c>
      <c r="I6" s="354">
        <f>G6+H6</f>
        <v>129620752</v>
      </c>
      <c r="J6" s="415"/>
    </row>
    <row r="7" spans="1:10" ht="12.75">
      <c r="A7" s="355" t="s">
        <v>8</v>
      </c>
      <c r="B7" s="356" t="s">
        <v>281</v>
      </c>
      <c r="C7" s="357"/>
      <c r="D7" s="357"/>
      <c r="E7" s="352">
        <f aca="true" t="shared" si="0" ref="E7:E16">C7+D7</f>
        <v>0</v>
      </c>
      <c r="F7" s="356" t="s">
        <v>286</v>
      </c>
      <c r="G7" s="357"/>
      <c r="H7" s="357"/>
      <c r="I7" s="358">
        <f aca="true" t="shared" si="1" ref="I7:I29">G7+H7</f>
        <v>0</v>
      </c>
      <c r="J7" s="415"/>
    </row>
    <row r="8" spans="1:10" ht="12.75" customHeight="1">
      <c r="A8" s="355" t="s">
        <v>9</v>
      </c>
      <c r="B8" s="356" t="s">
        <v>3</v>
      </c>
      <c r="C8" s="357">
        <v>6000000</v>
      </c>
      <c r="D8" s="357"/>
      <c r="E8" s="352">
        <f t="shared" si="0"/>
        <v>6000000</v>
      </c>
      <c r="F8" s="356" t="s">
        <v>112</v>
      </c>
      <c r="G8" s="357">
        <v>6000000</v>
      </c>
      <c r="H8" s="357">
        <v>77604560</v>
      </c>
      <c r="I8" s="358">
        <f t="shared" si="1"/>
        <v>83604560</v>
      </c>
      <c r="J8" s="415"/>
    </row>
    <row r="9" spans="1:10" ht="12.75" customHeight="1">
      <c r="A9" s="355" t="s">
        <v>10</v>
      </c>
      <c r="B9" s="356" t="s">
        <v>282</v>
      </c>
      <c r="C9" s="357"/>
      <c r="D9" s="357"/>
      <c r="E9" s="352">
        <f t="shared" si="0"/>
        <v>0</v>
      </c>
      <c r="F9" s="356" t="s">
        <v>287</v>
      </c>
      <c r="G9" s="357"/>
      <c r="H9" s="357"/>
      <c r="I9" s="358">
        <f t="shared" si="1"/>
        <v>0</v>
      </c>
      <c r="J9" s="415"/>
    </row>
    <row r="10" spans="1:10" ht="12.75" customHeight="1">
      <c r="A10" s="355" t="s">
        <v>11</v>
      </c>
      <c r="B10" s="356" t="s">
        <v>283</v>
      </c>
      <c r="C10" s="357"/>
      <c r="D10" s="357"/>
      <c r="E10" s="352">
        <f t="shared" si="0"/>
        <v>0</v>
      </c>
      <c r="F10" s="356" t="s">
        <v>130</v>
      </c>
      <c r="G10" s="357"/>
      <c r="H10" s="357">
        <v>37500</v>
      </c>
      <c r="I10" s="358">
        <f t="shared" si="1"/>
        <v>37500</v>
      </c>
      <c r="J10" s="415"/>
    </row>
    <row r="11" spans="1:10" ht="12.75" customHeight="1">
      <c r="A11" s="355" t="s">
        <v>12</v>
      </c>
      <c r="B11" s="356" t="s">
        <v>284</v>
      </c>
      <c r="C11" s="359"/>
      <c r="D11" s="359"/>
      <c r="E11" s="352">
        <f t="shared" si="0"/>
        <v>0</v>
      </c>
      <c r="F11" s="360"/>
      <c r="G11" s="357"/>
      <c r="H11" s="357"/>
      <c r="I11" s="358">
        <f t="shared" si="1"/>
        <v>0</v>
      </c>
      <c r="J11" s="415"/>
    </row>
    <row r="12" spans="1:10" ht="12.75" customHeight="1">
      <c r="A12" s="355" t="s">
        <v>13</v>
      </c>
      <c r="B12" s="361"/>
      <c r="C12" s="357"/>
      <c r="D12" s="357"/>
      <c r="E12" s="352">
        <f t="shared" si="0"/>
        <v>0</v>
      </c>
      <c r="F12" s="360"/>
      <c r="G12" s="357"/>
      <c r="H12" s="357"/>
      <c r="I12" s="358">
        <f t="shared" si="1"/>
        <v>0</v>
      </c>
      <c r="J12" s="415"/>
    </row>
    <row r="13" spans="1:10" ht="12.75" customHeight="1">
      <c r="A13" s="355" t="s">
        <v>14</v>
      </c>
      <c r="B13" s="361"/>
      <c r="C13" s="357"/>
      <c r="D13" s="357"/>
      <c r="E13" s="352">
        <f t="shared" si="0"/>
        <v>0</v>
      </c>
      <c r="F13" s="362"/>
      <c r="G13" s="357"/>
      <c r="H13" s="357"/>
      <c r="I13" s="358">
        <f t="shared" si="1"/>
        <v>0</v>
      </c>
      <c r="J13" s="415"/>
    </row>
    <row r="14" spans="1:10" ht="12.75" customHeight="1">
      <c r="A14" s="355" t="s">
        <v>15</v>
      </c>
      <c r="B14" s="363"/>
      <c r="C14" s="359"/>
      <c r="D14" s="359"/>
      <c r="E14" s="352">
        <f t="shared" si="0"/>
        <v>0</v>
      </c>
      <c r="F14" s="360"/>
      <c r="G14" s="357"/>
      <c r="H14" s="357"/>
      <c r="I14" s="358">
        <f t="shared" si="1"/>
        <v>0</v>
      </c>
      <c r="J14" s="415"/>
    </row>
    <row r="15" spans="1:10" ht="12.75">
      <c r="A15" s="355" t="s">
        <v>16</v>
      </c>
      <c r="B15" s="361"/>
      <c r="C15" s="359"/>
      <c r="D15" s="359"/>
      <c r="E15" s="352">
        <f t="shared" si="0"/>
        <v>0</v>
      </c>
      <c r="F15" s="360"/>
      <c r="G15" s="357"/>
      <c r="H15" s="357"/>
      <c r="I15" s="358">
        <f t="shared" si="1"/>
        <v>0</v>
      </c>
      <c r="J15" s="415"/>
    </row>
    <row r="16" spans="1:10" ht="12.75" customHeight="1" thickBot="1">
      <c r="A16" s="364" t="s">
        <v>17</v>
      </c>
      <c r="B16" s="365"/>
      <c r="C16" s="366"/>
      <c r="D16" s="366"/>
      <c r="E16" s="352">
        <f t="shared" si="0"/>
        <v>0</v>
      </c>
      <c r="F16" s="367" t="s">
        <v>37</v>
      </c>
      <c r="G16" s="368"/>
      <c r="H16" s="368"/>
      <c r="I16" s="369">
        <f t="shared" si="1"/>
        <v>0</v>
      </c>
      <c r="J16" s="415"/>
    </row>
    <row r="17" spans="1:10" ht="15.75" customHeight="1" thickBot="1">
      <c r="A17" s="370" t="s">
        <v>18</v>
      </c>
      <c r="B17" s="371" t="s">
        <v>294</v>
      </c>
      <c r="C17" s="372">
        <f>+C6+C8+C9+C11+C12+C13+C14+C15+C16</f>
        <v>13532000</v>
      </c>
      <c r="D17" s="372">
        <f>+D6+D8+D9+D11+D12+D13+D14+D15+D16</f>
        <v>199730812</v>
      </c>
      <c r="E17" s="372">
        <f>+E6+E8+E9+E11+E12+E13+E14+E15+E16</f>
        <v>213262812</v>
      </c>
      <c r="F17" s="371" t="s">
        <v>295</v>
      </c>
      <c r="G17" s="372">
        <f>+G6+G8+G10+G11+G12+G13+G14+G15+G16</f>
        <v>13532000</v>
      </c>
      <c r="H17" s="372">
        <f>+H6+H8+H10+H11+H12+H13+H14+H15+H16</f>
        <v>199730812</v>
      </c>
      <c r="I17" s="373">
        <f>+I6+I8+I10+I11+I12+I13+I14+I15+I16</f>
        <v>213262812</v>
      </c>
      <c r="J17" s="415"/>
    </row>
    <row r="18" spans="1:10" ht="12.75" customHeight="1">
      <c r="A18" s="349" t="s">
        <v>19</v>
      </c>
      <c r="B18" s="374" t="s">
        <v>146</v>
      </c>
      <c r="C18" s="375">
        <f>+C19+C20+C21+C22+C23</f>
        <v>0</v>
      </c>
      <c r="D18" s="375">
        <f>+D19+D20+D21+D22+D23</f>
        <v>0</v>
      </c>
      <c r="E18" s="375">
        <f>+E19+E20+E21+E22+E23</f>
        <v>0</v>
      </c>
      <c r="F18" s="376" t="s">
        <v>116</v>
      </c>
      <c r="G18" s="377"/>
      <c r="H18" s="377"/>
      <c r="I18" s="378">
        <f t="shared" si="1"/>
        <v>0</v>
      </c>
      <c r="J18" s="415"/>
    </row>
    <row r="19" spans="1:10" ht="12.75" customHeight="1">
      <c r="A19" s="355" t="s">
        <v>20</v>
      </c>
      <c r="B19" s="379" t="s">
        <v>135</v>
      </c>
      <c r="C19" s="380"/>
      <c r="D19" s="380"/>
      <c r="E19" s="381">
        <f aca="true" t="shared" si="2" ref="E19:E29">C19+D19</f>
        <v>0</v>
      </c>
      <c r="F19" s="376" t="s">
        <v>119</v>
      </c>
      <c r="G19" s="380"/>
      <c r="H19" s="380"/>
      <c r="I19" s="382">
        <f t="shared" si="1"/>
        <v>0</v>
      </c>
      <c r="J19" s="415"/>
    </row>
    <row r="20" spans="1:10" ht="12.75" customHeight="1">
      <c r="A20" s="349" t="s">
        <v>21</v>
      </c>
      <c r="B20" s="379" t="s">
        <v>136</v>
      </c>
      <c r="C20" s="380"/>
      <c r="D20" s="380"/>
      <c r="E20" s="381">
        <f t="shared" si="2"/>
        <v>0</v>
      </c>
      <c r="F20" s="376" t="s">
        <v>90</v>
      </c>
      <c r="G20" s="380"/>
      <c r="H20" s="380"/>
      <c r="I20" s="382">
        <f t="shared" si="1"/>
        <v>0</v>
      </c>
      <c r="J20" s="415"/>
    </row>
    <row r="21" spans="1:10" ht="12.75" customHeight="1">
      <c r="A21" s="355" t="s">
        <v>22</v>
      </c>
      <c r="B21" s="379" t="s">
        <v>137</v>
      </c>
      <c r="C21" s="380"/>
      <c r="D21" s="380"/>
      <c r="E21" s="381">
        <f t="shared" si="2"/>
        <v>0</v>
      </c>
      <c r="F21" s="376" t="s">
        <v>91</v>
      </c>
      <c r="G21" s="380"/>
      <c r="H21" s="380"/>
      <c r="I21" s="382">
        <f t="shared" si="1"/>
        <v>0</v>
      </c>
      <c r="J21" s="415"/>
    </row>
    <row r="22" spans="1:10" ht="12.75" customHeight="1">
      <c r="A22" s="349" t="s">
        <v>23</v>
      </c>
      <c r="B22" s="379" t="s">
        <v>138</v>
      </c>
      <c r="C22" s="380"/>
      <c r="D22" s="380"/>
      <c r="E22" s="381">
        <f t="shared" si="2"/>
        <v>0</v>
      </c>
      <c r="F22" s="383" t="s">
        <v>134</v>
      </c>
      <c r="G22" s="380"/>
      <c r="H22" s="380"/>
      <c r="I22" s="382">
        <f t="shared" si="1"/>
        <v>0</v>
      </c>
      <c r="J22" s="415"/>
    </row>
    <row r="23" spans="1:10" ht="12.75" customHeight="1">
      <c r="A23" s="355" t="s">
        <v>24</v>
      </c>
      <c r="B23" s="384" t="s">
        <v>139</v>
      </c>
      <c r="C23" s="380"/>
      <c r="D23" s="380"/>
      <c r="E23" s="381">
        <f t="shared" si="2"/>
        <v>0</v>
      </c>
      <c r="F23" s="376" t="s">
        <v>120</v>
      </c>
      <c r="G23" s="380"/>
      <c r="H23" s="380"/>
      <c r="I23" s="382">
        <f t="shared" si="1"/>
        <v>0</v>
      </c>
      <c r="J23" s="415"/>
    </row>
    <row r="24" spans="1:10" ht="12.75" customHeight="1">
      <c r="A24" s="349" t="s">
        <v>25</v>
      </c>
      <c r="B24" s="385" t="s">
        <v>140</v>
      </c>
      <c r="C24" s="386">
        <f>+C25+C26+C27+C28+C29</f>
        <v>0</v>
      </c>
      <c r="D24" s="386">
        <f>+D25+D26+D27+D28+D29</f>
        <v>0</v>
      </c>
      <c r="E24" s="386">
        <f>+E25+E26+E27+E28+E29</f>
        <v>0</v>
      </c>
      <c r="F24" s="387" t="s">
        <v>118</v>
      </c>
      <c r="G24" s="380"/>
      <c r="H24" s="380"/>
      <c r="I24" s="382">
        <f t="shared" si="1"/>
        <v>0</v>
      </c>
      <c r="J24" s="415"/>
    </row>
    <row r="25" spans="1:10" ht="12.75" customHeight="1">
      <c r="A25" s="355" t="s">
        <v>26</v>
      </c>
      <c r="B25" s="384" t="s">
        <v>141</v>
      </c>
      <c r="C25" s="380"/>
      <c r="D25" s="380"/>
      <c r="E25" s="381">
        <f t="shared" si="2"/>
        <v>0</v>
      </c>
      <c r="F25" s="387" t="s">
        <v>288</v>
      </c>
      <c r="G25" s="380"/>
      <c r="H25" s="380"/>
      <c r="I25" s="382">
        <f t="shared" si="1"/>
        <v>0</v>
      </c>
      <c r="J25" s="415"/>
    </row>
    <row r="26" spans="1:10" ht="12.75" customHeight="1">
      <c r="A26" s="349" t="s">
        <v>27</v>
      </c>
      <c r="B26" s="384" t="s">
        <v>142</v>
      </c>
      <c r="C26" s="380"/>
      <c r="D26" s="380"/>
      <c r="E26" s="381">
        <f t="shared" si="2"/>
        <v>0</v>
      </c>
      <c r="F26" s="388"/>
      <c r="G26" s="380"/>
      <c r="H26" s="380"/>
      <c r="I26" s="382">
        <f t="shared" si="1"/>
        <v>0</v>
      </c>
      <c r="J26" s="415"/>
    </row>
    <row r="27" spans="1:10" ht="12.75" customHeight="1">
      <c r="A27" s="355" t="s">
        <v>28</v>
      </c>
      <c r="B27" s="379" t="s">
        <v>143</v>
      </c>
      <c r="C27" s="380"/>
      <c r="D27" s="380"/>
      <c r="E27" s="381">
        <f t="shared" si="2"/>
        <v>0</v>
      </c>
      <c r="F27" s="389"/>
      <c r="G27" s="380"/>
      <c r="H27" s="380"/>
      <c r="I27" s="382">
        <f t="shared" si="1"/>
        <v>0</v>
      </c>
      <c r="J27" s="415"/>
    </row>
    <row r="28" spans="1:10" ht="12.75" customHeight="1">
      <c r="A28" s="349" t="s">
        <v>29</v>
      </c>
      <c r="B28" s="390" t="s">
        <v>144</v>
      </c>
      <c r="C28" s="380"/>
      <c r="D28" s="380"/>
      <c r="E28" s="381">
        <f t="shared" si="2"/>
        <v>0</v>
      </c>
      <c r="F28" s="361"/>
      <c r="G28" s="380"/>
      <c r="H28" s="380"/>
      <c r="I28" s="382">
        <f t="shared" si="1"/>
        <v>0</v>
      </c>
      <c r="J28" s="415"/>
    </row>
    <row r="29" spans="1:10" ht="12.75" customHeight="1" thickBot="1">
      <c r="A29" s="355" t="s">
        <v>30</v>
      </c>
      <c r="B29" s="391" t="s">
        <v>145</v>
      </c>
      <c r="C29" s="380"/>
      <c r="D29" s="380"/>
      <c r="E29" s="381">
        <f t="shared" si="2"/>
        <v>0</v>
      </c>
      <c r="F29" s="389"/>
      <c r="G29" s="380"/>
      <c r="H29" s="380"/>
      <c r="I29" s="382">
        <f t="shared" si="1"/>
        <v>0</v>
      </c>
      <c r="J29" s="415"/>
    </row>
    <row r="30" spans="1:10" ht="21.75" customHeight="1" thickBot="1">
      <c r="A30" s="370" t="s">
        <v>31</v>
      </c>
      <c r="B30" s="371" t="s">
        <v>285</v>
      </c>
      <c r="C30" s="372">
        <f>+C18+C24</f>
        <v>0</v>
      </c>
      <c r="D30" s="372">
        <f>+D18+D24</f>
        <v>0</v>
      </c>
      <c r="E30" s="372">
        <f>+E18+E24</f>
        <v>0</v>
      </c>
      <c r="F30" s="371" t="s">
        <v>289</v>
      </c>
      <c r="G30" s="372">
        <f>SUM(G18:G29)</f>
        <v>0</v>
      </c>
      <c r="H30" s="372">
        <f>SUM(H18:H29)</f>
        <v>0</v>
      </c>
      <c r="I30" s="373">
        <f>SUM(I18:I29)</f>
        <v>0</v>
      </c>
      <c r="J30" s="415"/>
    </row>
    <row r="31" spans="1:10" ht="13.5" thickBot="1">
      <c r="A31" s="370" t="s">
        <v>32</v>
      </c>
      <c r="B31" s="392" t="s">
        <v>290</v>
      </c>
      <c r="C31" s="393">
        <f>+C17+C30</f>
        <v>13532000</v>
      </c>
      <c r="D31" s="393">
        <f>+D17+D30</f>
        <v>199730812</v>
      </c>
      <c r="E31" s="394">
        <f>+E17+E30</f>
        <v>213262812</v>
      </c>
      <c r="F31" s="392" t="s">
        <v>291</v>
      </c>
      <c r="G31" s="393">
        <f>+G17+G30</f>
        <v>13532000</v>
      </c>
      <c r="H31" s="393">
        <f>+H17+H30</f>
        <v>199730812</v>
      </c>
      <c r="I31" s="394">
        <f>+I17+I30</f>
        <v>213262812</v>
      </c>
      <c r="J31" s="415"/>
    </row>
    <row r="32" spans="1:10" ht="13.5" thickBot="1">
      <c r="A32" s="370" t="s">
        <v>33</v>
      </c>
      <c r="B32" s="392" t="s">
        <v>94</v>
      </c>
      <c r="C32" s="393" t="str">
        <f>IF(C17-G17&lt;0,G17-C17,"-")</f>
        <v>-</v>
      </c>
      <c r="D32" s="393" t="str">
        <f>IF(D17-H17&lt;0,H17-D17,"-")</f>
        <v>-</v>
      </c>
      <c r="E32" s="394" t="str">
        <f>IF(E17-I17&lt;0,I17-E17,"-")</f>
        <v>-</v>
      </c>
      <c r="F32" s="392" t="s">
        <v>95</v>
      </c>
      <c r="G32" s="393" t="str">
        <f>IF(C17-G17&gt;0,C17-G17,"-")</f>
        <v>-</v>
      </c>
      <c r="H32" s="393" t="str">
        <f>IF(D17-H17&gt;0,D17-H17,"-")</f>
        <v>-</v>
      </c>
      <c r="I32" s="394" t="str">
        <f>IF(E17-I17&gt;0,E17-I17,"-")</f>
        <v>-</v>
      </c>
      <c r="J32" s="415"/>
    </row>
    <row r="33" spans="1:10" ht="13.5" thickBot="1">
      <c r="A33" s="370" t="s">
        <v>34</v>
      </c>
      <c r="B33" s="392" t="s">
        <v>483</v>
      </c>
      <c r="C33" s="393" t="str">
        <f>IF(C31-G31&lt;0,G31-C31,"-")</f>
        <v>-</v>
      </c>
      <c r="D33" s="393" t="str">
        <f>IF(D31-H31&lt;0,H31-D31,"-")</f>
        <v>-</v>
      </c>
      <c r="E33" s="393" t="str">
        <f>IF(E31-I31&lt;0,I31-E31,"-")</f>
        <v>-</v>
      </c>
      <c r="F33" s="392" t="s">
        <v>484</v>
      </c>
      <c r="G33" s="393" t="str">
        <f>IF(C31-G31&gt;0,C31-G31,"-")</f>
        <v>-</v>
      </c>
      <c r="H33" s="393" t="str">
        <f>IF(D31-H31&gt;0,D31-H31,"-")</f>
        <v>-</v>
      </c>
      <c r="I33" s="395" t="str">
        <f>IF(E31-I31&gt;0,E31-I31,"-")</f>
        <v>-</v>
      </c>
      <c r="J33" s="41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3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1" t="s">
        <v>475</v>
      </c>
      <c r="B1" s="80"/>
      <c r="C1" s="80"/>
      <c r="D1" s="80"/>
      <c r="E1" s="262" t="s">
        <v>89</v>
      </c>
    </row>
    <row r="2" spans="1:5" ht="12.75">
      <c r="A2" s="80"/>
      <c r="B2" s="80"/>
      <c r="C2" s="80"/>
      <c r="D2" s="80"/>
      <c r="E2" s="80"/>
    </row>
    <row r="3" spans="1:5" ht="12.75">
      <c r="A3" s="263"/>
      <c r="B3" s="264"/>
      <c r="C3" s="263"/>
      <c r="D3" s="265"/>
      <c r="E3" s="264"/>
    </row>
    <row r="4" spans="1:5" ht="15.75">
      <c r="A4" s="82" t="str">
        <f>+ÖSSZEFÜGGÉSEK!A6</f>
        <v>2017. évi eredeti előirányzat BEVÉTELEK</v>
      </c>
      <c r="B4" s="266"/>
      <c r="C4" s="267"/>
      <c r="D4" s="265"/>
      <c r="E4" s="264"/>
    </row>
    <row r="5" spans="1:5" ht="12.75">
      <c r="A5" s="263"/>
      <c r="B5" s="264"/>
      <c r="C5" s="263"/>
      <c r="D5" s="265"/>
      <c r="E5" s="264"/>
    </row>
    <row r="6" spans="1:5" ht="12.75">
      <c r="A6" s="263" t="s">
        <v>442</v>
      </c>
      <c r="B6" s="264">
        <f>+'1.1.sz.mell.'!C63</f>
        <v>241305286</v>
      </c>
      <c r="C6" s="263" t="s">
        <v>420</v>
      </c>
      <c r="D6" s="265">
        <f>+'2.1.sz.mell  '!C18+'2.2.sz.mell  '!C17</f>
        <v>241305286</v>
      </c>
      <c r="E6" s="264">
        <f>+B6-D6</f>
        <v>0</v>
      </c>
    </row>
    <row r="7" spans="1:5" ht="12.75">
      <c r="A7" s="263" t="s">
        <v>458</v>
      </c>
      <c r="B7" s="264">
        <f>+'1.1.sz.mell.'!C87</f>
        <v>18000000</v>
      </c>
      <c r="C7" s="263" t="s">
        <v>426</v>
      </c>
      <c r="D7" s="265">
        <f>+'2.1.sz.mell  '!C29+'2.2.sz.mell  '!C30</f>
        <v>18000000</v>
      </c>
      <c r="E7" s="264">
        <f>+B7-D7</f>
        <v>0</v>
      </c>
    </row>
    <row r="8" spans="1:5" ht="12.75">
      <c r="A8" s="263" t="s">
        <v>459</v>
      </c>
      <c r="B8" s="264">
        <f>+'1.1.sz.mell.'!C88</f>
        <v>259305286</v>
      </c>
      <c r="C8" s="263" t="s">
        <v>427</v>
      </c>
      <c r="D8" s="265">
        <f>+'2.1.sz.mell  '!C30+'2.2.sz.mell  '!C31</f>
        <v>259305286</v>
      </c>
      <c r="E8" s="264">
        <f>+B8-D8</f>
        <v>0</v>
      </c>
    </row>
    <row r="9" spans="1:5" ht="12.75">
      <c r="A9" s="263"/>
      <c r="B9" s="264"/>
      <c r="C9" s="263"/>
      <c r="D9" s="265"/>
      <c r="E9" s="264"/>
    </row>
    <row r="10" spans="1:5" ht="15.75">
      <c r="A10" s="82" t="str">
        <f>+ÖSSZEFÜGGÉSEK!A13</f>
        <v>2017. évi előirányzat módosítások BEVÉTELEK</v>
      </c>
      <c r="B10" s="266"/>
      <c r="C10" s="267"/>
      <c r="D10" s="265"/>
      <c r="E10" s="264"/>
    </row>
    <row r="11" spans="1:5" ht="12.75">
      <c r="A11" s="263"/>
      <c r="B11" s="264"/>
      <c r="C11" s="263"/>
      <c r="D11" s="265"/>
      <c r="E11" s="264"/>
    </row>
    <row r="12" spans="1:5" ht="12.75">
      <c r="A12" s="263" t="s">
        <v>443</v>
      </c>
      <c r="B12" s="264">
        <f>+'1.1.sz.mell.'!D63</f>
        <v>297372369</v>
      </c>
      <c r="C12" s="263" t="s">
        <v>421</v>
      </c>
      <c r="D12" s="265">
        <f>+'2.1.sz.mell  '!D18+'2.2.sz.mell  '!D17</f>
        <v>297372369</v>
      </c>
      <c r="E12" s="264">
        <f>+B12-D12</f>
        <v>0</v>
      </c>
    </row>
    <row r="13" spans="1:5" ht="12.75">
      <c r="A13" s="263" t="s">
        <v>444</v>
      </c>
      <c r="B13" s="264">
        <f>+'1.1.sz.mell.'!D87</f>
        <v>10955711</v>
      </c>
      <c r="C13" s="263" t="s">
        <v>428</v>
      </c>
      <c r="D13" s="265">
        <f>+'2.1.sz.mell  '!D29+'2.2.sz.mell  '!D30</f>
        <v>10955711</v>
      </c>
      <c r="E13" s="264">
        <f>+B13-D13</f>
        <v>0</v>
      </c>
    </row>
    <row r="14" spans="1:5" ht="12.75">
      <c r="A14" s="263" t="s">
        <v>445</v>
      </c>
      <c r="B14" s="264">
        <f>+'1.1.sz.mell.'!D88</f>
        <v>308328080</v>
      </c>
      <c r="C14" s="263" t="s">
        <v>429</v>
      </c>
      <c r="D14" s="265">
        <f>+'2.1.sz.mell  '!D30+'2.2.sz.mell  '!D31</f>
        <v>308328080</v>
      </c>
      <c r="E14" s="264">
        <f>+B14-D14</f>
        <v>0</v>
      </c>
    </row>
    <row r="15" spans="1:5" ht="12.75">
      <c r="A15" s="263"/>
      <c r="B15" s="264"/>
      <c r="C15" s="263"/>
      <c r="D15" s="265"/>
      <c r="E15" s="264"/>
    </row>
    <row r="16" spans="1:5" ht="14.25">
      <c r="A16" s="268" t="str">
        <f>+ÖSSZEFÜGGÉSEK!A19</f>
        <v>2017. módosítás utáni módosított előrirányzatok BEVÉTELEK</v>
      </c>
      <c r="B16" s="81"/>
      <c r="C16" s="267"/>
      <c r="D16" s="265"/>
      <c r="E16" s="264"/>
    </row>
    <row r="17" spans="1:5" ht="12.75">
      <c r="A17" s="263"/>
      <c r="B17" s="264"/>
      <c r="C17" s="263"/>
      <c r="D17" s="265"/>
      <c r="E17" s="264"/>
    </row>
    <row r="18" spans="1:5" ht="12.75">
      <c r="A18" s="263" t="s">
        <v>446</v>
      </c>
      <c r="B18" s="264">
        <f>+'1.1.sz.mell.'!E63</f>
        <v>538677655</v>
      </c>
      <c r="C18" s="263" t="s">
        <v>422</v>
      </c>
      <c r="D18" s="265">
        <f>+'2.1.sz.mell  '!E18+'2.2.sz.mell  '!E17</f>
        <v>538677655</v>
      </c>
      <c r="E18" s="264">
        <f>+B18-D18</f>
        <v>0</v>
      </c>
    </row>
    <row r="19" spans="1:5" ht="12.75">
      <c r="A19" s="263" t="s">
        <v>447</v>
      </c>
      <c r="B19" s="264">
        <f>+'1.1.sz.mell.'!E87</f>
        <v>28955711</v>
      </c>
      <c r="C19" s="263" t="s">
        <v>430</v>
      </c>
      <c r="D19" s="265">
        <f>+'2.1.sz.mell  '!E29+'2.2.sz.mell  '!E30</f>
        <v>28955711</v>
      </c>
      <c r="E19" s="264">
        <f>+B19-D19</f>
        <v>0</v>
      </c>
    </row>
    <row r="20" spans="1:5" ht="12.75">
      <c r="A20" s="263" t="s">
        <v>448</v>
      </c>
      <c r="B20" s="264">
        <f>+'1.1.sz.mell.'!E88</f>
        <v>567633366</v>
      </c>
      <c r="C20" s="263" t="s">
        <v>431</v>
      </c>
      <c r="D20" s="265">
        <f>+'2.1.sz.mell  '!E30+'2.2.sz.mell  '!E31</f>
        <v>567633366</v>
      </c>
      <c r="E20" s="264">
        <f>+B20-D20</f>
        <v>0</v>
      </c>
    </row>
    <row r="21" spans="1:5" ht="12.75">
      <c r="A21" s="263"/>
      <c r="B21" s="264"/>
      <c r="C21" s="263"/>
      <c r="D21" s="265"/>
      <c r="E21" s="264"/>
    </row>
    <row r="22" spans="1:5" ht="15.75">
      <c r="A22" s="82" t="str">
        <f>+ÖSSZEFÜGGÉSEK!A25</f>
        <v>2017. évi eredeti előirányzat KIADÁSOK</v>
      </c>
      <c r="B22" s="266"/>
      <c r="C22" s="267"/>
      <c r="D22" s="265"/>
      <c r="E22" s="264"/>
    </row>
    <row r="23" spans="1:5" ht="12.75">
      <c r="A23" s="263"/>
      <c r="B23" s="264"/>
      <c r="C23" s="263"/>
      <c r="D23" s="265"/>
      <c r="E23" s="264"/>
    </row>
    <row r="24" spans="1:5" ht="12.75">
      <c r="A24" s="263" t="s">
        <v>460</v>
      </c>
      <c r="B24" s="264">
        <f>+'1.1.sz.mell.'!C130</f>
        <v>256977900</v>
      </c>
      <c r="C24" s="263" t="s">
        <v>423</v>
      </c>
      <c r="D24" s="265">
        <f>+'2.1.sz.mell  '!G18+'2.2.sz.mell  '!G17</f>
        <v>256977900</v>
      </c>
      <c r="E24" s="264">
        <f>+B24-D24</f>
        <v>0</v>
      </c>
    </row>
    <row r="25" spans="1:5" ht="12.75">
      <c r="A25" s="263" t="s">
        <v>450</v>
      </c>
      <c r="B25" s="264">
        <f>+'1.1.sz.mell.'!C155</f>
        <v>2327386</v>
      </c>
      <c r="C25" s="263" t="s">
        <v>432</v>
      </c>
      <c r="D25" s="265">
        <f>+'2.1.sz.mell  '!G29+'2.2.sz.mell  '!G30</f>
        <v>2327386</v>
      </c>
      <c r="E25" s="264">
        <f>+B25-D25</f>
        <v>0</v>
      </c>
    </row>
    <row r="26" spans="1:5" ht="12.75">
      <c r="A26" s="263" t="s">
        <v>451</v>
      </c>
      <c r="B26" s="264">
        <f>+'1.1.sz.mell.'!C156</f>
        <v>259305286</v>
      </c>
      <c r="C26" s="263" t="s">
        <v>433</v>
      </c>
      <c r="D26" s="265">
        <f>+'2.1.sz.mell  '!G30+'2.2.sz.mell  '!G31</f>
        <v>259305286</v>
      </c>
      <c r="E26" s="264">
        <f>+B26-D26</f>
        <v>0</v>
      </c>
    </row>
    <row r="27" spans="1:5" ht="12.75">
      <c r="A27" s="263"/>
      <c r="B27" s="264"/>
      <c r="C27" s="263"/>
      <c r="D27" s="265"/>
      <c r="E27" s="264"/>
    </row>
    <row r="28" spans="1:5" ht="15.75">
      <c r="A28" s="82" t="str">
        <f>+ÖSSZEFÜGGÉSEK!A31</f>
        <v>2017. évi előirányzat módosítások KIADÁSOK</v>
      </c>
      <c r="B28" s="266"/>
      <c r="C28" s="267"/>
      <c r="D28" s="265"/>
      <c r="E28" s="264"/>
    </row>
    <row r="29" spans="1:5" ht="12.75">
      <c r="A29" s="263"/>
      <c r="B29" s="264"/>
      <c r="C29" s="263"/>
      <c r="D29" s="265"/>
      <c r="E29" s="264"/>
    </row>
    <row r="30" spans="1:5" ht="12.75">
      <c r="A30" s="263" t="s">
        <v>452</v>
      </c>
      <c r="B30" s="264">
        <f>+'1.1.sz.mell.'!D130</f>
        <v>308328080</v>
      </c>
      <c r="C30" s="263" t="s">
        <v>424</v>
      </c>
      <c r="D30" s="265">
        <f>+'2.1.sz.mell  '!H18+'2.2.sz.mell  '!H17</f>
        <v>308328080</v>
      </c>
      <c r="E30" s="264">
        <f>+B30-D30</f>
        <v>0</v>
      </c>
    </row>
    <row r="31" spans="1:5" ht="12.75">
      <c r="A31" s="263" t="s">
        <v>453</v>
      </c>
      <c r="B31" s="264">
        <f>+'1.1.sz.mell.'!D155</f>
        <v>0</v>
      </c>
      <c r="C31" s="263" t="s">
        <v>434</v>
      </c>
      <c r="D31" s="265">
        <f>+'2.1.sz.mell  '!H29+'2.2.sz.mell  '!H30</f>
        <v>0</v>
      </c>
      <c r="E31" s="264">
        <f>+B31-D31</f>
        <v>0</v>
      </c>
    </row>
    <row r="32" spans="1:5" ht="12.75">
      <c r="A32" s="263" t="s">
        <v>454</v>
      </c>
      <c r="B32" s="264">
        <f>+'1.1.sz.mell.'!D156</f>
        <v>308328080</v>
      </c>
      <c r="C32" s="263" t="s">
        <v>435</v>
      </c>
      <c r="D32" s="265">
        <f>+'2.1.sz.mell  '!H30+'2.2.sz.mell  '!H31</f>
        <v>308328080</v>
      </c>
      <c r="E32" s="264">
        <f>+B32-D32</f>
        <v>0</v>
      </c>
    </row>
    <row r="33" spans="1:5" ht="12.75">
      <c r="A33" s="263"/>
      <c r="B33" s="264"/>
      <c r="C33" s="263"/>
      <c r="D33" s="265"/>
      <c r="E33" s="264"/>
    </row>
    <row r="34" spans="1:5" ht="15.75">
      <c r="A34" s="269" t="str">
        <f>+ÖSSZEFÜGGÉSEK!A37</f>
        <v>2017. módosítás utáni módosított előirányzatok KIADÁSOK</v>
      </c>
      <c r="B34" s="266"/>
      <c r="C34" s="267"/>
      <c r="D34" s="265"/>
      <c r="E34" s="264"/>
    </row>
    <row r="35" spans="1:5" ht="12.75">
      <c r="A35" s="263"/>
      <c r="B35" s="264"/>
      <c r="C35" s="263"/>
      <c r="D35" s="265"/>
      <c r="E35" s="264"/>
    </row>
    <row r="36" spans="1:5" ht="12.75">
      <c r="A36" s="263" t="s">
        <v>455</v>
      </c>
      <c r="B36" s="264">
        <f>+'1.1.sz.mell.'!E130</f>
        <v>565305980</v>
      </c>
      <c r="C36" s="263" t="s">
        <v>425</v>
      </c>
      <c r="D36" s="265">
        <f>+'2.1.sz.mell  '!I18+'2.2.sz.mell  '!I17</f>
        <v>565305980</v>
      </c>
      <c r="E36" s="264">
        <f>+B36-D36</f>
        <v>0</v>
      </c>
    </row>
    <row r="37" spans="1:5" ht="12.75">
      <c r="A37" s="263" t="s">
        <v>456</v>
      </c>
      <c r="B37" s="264">
        <f>+'1.1.sz.mell.'!E155</f>
        <v>2327386</v>
      </c>
      <c r="C37" s="263" t="s">
        <v>436</v>
      </c>
      <c r="D37" s="265">
        <f>+'2.1.sz.mell  '!I29+'2.2.sz.mell  '!I30</f>
        <v>2327386</v>
      </c>
      <c r="E37" s="264">
        <f>+B37-D37</f>
        <v>0</v>
      </c>
    </row>
    <row r="38" spans="1:5" ht="12.75">
      <c r="A38" s="263" t="s">
        <v>461</v>
      </c>
      <c r="B38" s="264">
        <f>+'1.1.sz.mell.'!E156</f>
        <v>567633366</v>
      </c>
      <c r="C38" s="263" t="s">
        <v>437</v>
      </c>
      <c r="D38" s="265">
        <f>+'2.1.sz.mell  '!I30+'2.2.sz.mell  '!I31</f>
        <v>567633366</v>
      </c>
      <c r="E38" s="264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view="pageLayout" workbookViewId="0" topLeftCell="A1">
      <selection activeCell="K30" sqref="K30"/>
    </sheetView>
  </sheetViews>
  <sheetFormatPr defaultColWidth="9.00390625" defaultRowHeight="12.75"/>
  <cols>
    <col min="1" max="1" width="41.37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16" t="s">
        <v>0</v>
      </c>
      <c r="B1" s="416"/>
      <c r="C1" s="416"/>
      <c r="D1" s="416"/>
      <c r="E1" s="416"/>
      <c r="F1" s="416"/>
      <c r="G1" s="416"/>
    </row>
    <row r="2" spans="1:7" ht="22.5" customHeight="1" thickBot="1">
      <c r="A2" s="71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2" t="s">
        <v>47</v>
      </c>
      <c r="B3" s="73" t="s">
        <v>48</v>
      </c>
      <c r="C3" s="73" t="s">
        <v>49</v>
      </c>
      <c r="D3" s="73" t="str">
        <f>+CONCATENATE("Felhasználás   ",LEFT(ÖSSZEFÜGGÉSEK!A6,4)-1,". XII. 31-ig")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+CONCATENATE("2. sz. módosítás",CHAR(10),LEFT(ÖSSZEFÜGGÉSEK!A6,4),".
(±)")</f>
        <v>2.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212" t="s">
        <v>486</v>
      </c>
      <c r="B5" s="21">
        <v>473000</v>
      </c>
      <c r="C5" s="214" t="s">
        <v>487</v>
      </c>
      <c r="D5" s="21"/>
      <c r="E5" s="21">
        <v>473000</v>
      </c>
      <c r="F5" s="21"/>
      <c r="G5" s="37">
        <f>E5+F5</f>
        <v>473000</v>
      </c>
    </row>
    <row r="6" spans="1:7" ht="15.75" customHeight="1">
      <c r="A6" s="212" t="s">
        <v>488</v>
      </c>
      <c r="B6" s="21">
        <v>762000</v>
      </c>
      <c r="C6" s="214" t="s">
        <v>487</v>
      </c>
      <c r="D6" s="21"/>
      <c r="E6" s="21">
        <v>762000</v>
      </c>
      <c r="F6" s="21"/>
      <c r="G6" s="37">
        <f aca="true" t="shared" si="0" ref="G6:G22">E6+F6</f>
        <v>762000</v>
      </c>
    </row>
    <row r="7" spans="1:7" ht="15.75" customHeight="1">
      <c r="A7" s="212" t="s">
        <v>489</v>
      </c>
      <c r="B7" s="21">
        <v>400000</v>
      </c>
      <c r="C7" s="214" t="s">
        <v>487</v>
      </c>
      <c r="D7" s="21"/>
      <c r="E7" s="21">
        <v>400000</v>
      </c>
      <c r="F7" s="21"/>
      <c r="G7" s="37">
        <f t="shared" si="0"/>
        <v>400000</v>
      </c>
    </row>
    <row r="8" spans="1:7" ht="15.75" customHeight="1">
      <c r="A8" s="213" t="s">
        <v>490</v>
      </c>
      <c r="B8" s="21">
        <v>762000</v>
      </c>
      <c r="C8" s="214" t="s">
        <v>487</v>
      </c>
      <c r="D8" s="21"/>
      <c r="E8" s="21">
        <v>762000</v>
      </c>
      <c r="F8" s="21"/>
      <c r="G8" s="37">
        <f t="shared" si="0"/>
        <v>762000</v>
      </c>
    </row>
    <row r="9" spans="1:7" ht="15.75" customHeight="1">
      <c r="A9" s="212" t="s">
        <v>491</v>
      </c>
      <c r="B9" s="21">
        <v>1651000</v>
      </c>
      <c r="C9" s="214" t="s">
        <v>487</v>
      </c>
      <c r="D9" s="21"/>
      <c r="E9" s="21">
        <v>1651000</v>
      </c>
      <c r="F9" s="21"/>
      <c r="G9" s="37">
        <f t="shared" si="0"/>
        <v>1651000</v>
      </c>
    </row>
    <row r="10" spans="1:7" ht="15.75" customHeight="1">
      <c r="A10" s="213" t="s">
        <v>492</v>
      </c>
      <c r="B10" s="21">
        <v>2286000</v>
      </c>
      <c r="C10" s="214" t="s">
        <v>487</v>
      </c>
      <c r="D10" s="21"/>
      <c r="E10" s="21">
        <v>2286000</v>
      </c>
      <c r="F10" s="21"/>
      <c r="G10" s="37">
        <f t="shared" si="0"/>
        <v>2286000</v>
      </c>
    </row>
    <row r="11" spans="1:7" ht="15.75" customHeight="1">
      <c r="A11" s="212" t="s">
        <v>493</v>
      </c>
      <c r="B11" s="21">
        <v>620000</v>
      </c>
      <c r="C11" s="214" t="s">
        <v>487</v>
      </c>
      <c r="D11" s="21"/>
      <c r="E11" s="21">
        <v>620000</v>
      </c>
      <c r="F11" s="21"/>
      <c r="G11" s="37">
        <f t="shared" si="0"/>
        <v>620000</v>
      </c>
    </row>
    <row r="12" spans="1:7" ht="15.75" customHeight="1">
      <c r="A12" s="212" t="s">
        <v>494</v>
      </c>
      <c r="B12" s="21">
        <v>307000</v>
      </c>
      <c r="C12" s="214" t="s">
        <v>487</v>
      </c>
      <c r="D12" s="21"/>
      <c r="E12" s="21">
        <v>307000</v>
      </c>
      <c r="F12" s="21"/>
      <c r="G12" s="37">
        <f t="shared" si="0"/>
        <v>307000</v>
      </c>
    </row>
    <row r="13" spans="1:7" ht="15.75" customHeight="1">
      <c r="A13" s="212" t="s">
        <v>495</v>
      </c>
      <c r="B13" s="21">
        <v>271000</v>
      </c>
      <c r="C13" s="214" t="s">
        <v>487</v>
      </c>
      <c r="D13" s="21"/>
      <c r="E13" s="21">
        <v>271000</v>
      </c>
      <c r="F13" s="21"/>
      <c r="G13" s="37">
        <f t="shared" si="0"/>
        <v>271000</v>
      </c>
    </row>
    <row r="14" spans="1:7" ht="15.75" customHeight="1">
      <c r="A14" s="212" t="s">
        <v>496</v>
      </c>
      <c r="B14" s="21"/>
      <c r="C14" s="214" t="s">
        <v>487</v>
      </c>
      <c r="D14" s="21"/>
      <c r="E14" s="21"/>
      <c r="F14" s="21">
        <v>61677000</v>
      </c>
      <c r="G14" s="37">
        <f t="shared" si="0"/>
        <v>61677000</v>
      </c>
    </row>
    <row r="15" spans="1:7" ht="15.75" customHeight="1">
      <c r="A15" s="212" t="s">
        <v>497</v>
      </c>
      <c r="B15" s="21">
        <v>5000000</v>
      </c>
      <c r="C15" s="214" t="s">
        <v>487</v>
      </c>
      <c r="D15" s="21"/>
      <c r="E15" s="21"/>
      <c r="F15" s="21">
        <v>5000000</v>
      </c>
      <c r="G15" s="37">
        <f t="shared" si="0"/>
        <v>5000000</v>
      </c>
    </row>
    <row r="16" spans="1:7" ht="15.75" customHeight="1">
      <c r="A16" s="212" t="s">
        <v>498</v>
      </c>
      <c r="B16" s="21">
        <v>35488752</v>
      </c>
      <c r="C16" s="214" t="s">
        <v>499</v>
      </c>
      <c r="D16" s="21"/>
      <c r="E16" s="21"/>
      <c r="F16" s="21">
        <v>35488752</v>
      </c>
      <c r="G16" s="37">
        <f t="shared" si="0"/>
        <v>35488752</v>
      </c>
    </row>
    <row r="17" spans="1:7" ht="15.75" customHeight="1">
      <c r="A17" s="212" t="s">
        <v>503</v>
      </c>
      <c r="B17" s="21">
        <v>10000000</v>
      </c>
      <c r="C17" s="214" t="s">
        <v>487</v>
      </c>
      <c r="D17" s="21"/>
      <c r="E17" s="21"/>
      <c r="F17" s="21">
        <v>1000000</v>
      </c>
      <c r="G17" s="37">
        <f t="shared" si="0"/>
        <v>1000000</v>
      </c>
    </row>
    <row r="18" spans="1:7" ht="15.75" customHeight="1">
      <c r="A18" s="212" t="s">
        <v>504</v>
      </c>
      <c r="B18" s="21"/>
      <c r="C18" s="214"/>
      <c r="D18" s="21"/>
      <c r="E18" s="21"/>
      <c r="F18" s="21">
        <v>18923000</v>
      </c>
      <c r="G18" s="37">
        <f t="shared" si="0"/>
        <v>18923000</v>
      </c>
    </row>
    <row r="19" spans="1:7" ht="15.75" customHeight="1">
      <c r="A19" s="212"/>
      <c r="B19" s="21"/>
      <c r="C19" s="214"/>
      <c r="D19" s="21"/>
      <c r="E19" s="21"/>
      <c r="F19" s="21"/>
      <c r="G19" s="37">
        <f t="shared" si="0"/>
        <v>0</v>
      </c>
    </row>
    <row r="20" spans="1:7" ht="15.75" customHeight="1">
      <c r="A20" s="212"/>
      <c r="B20" s="21"/>
      <c r="C20" s="214"/>
      <c r="D20" s="21"/>
      <c r="E20" s="21"/>
      <c r="F20" s="21"/>
      <c r="G20" s="37">
        <f t="shared" si="0"/>
        <v>0</v>
      </c>
    </row>
    <row r="21" spans="1:7" ht="15.75" customHeight="1">
      <c r="A21" s="212"/>
      <c r="B21" s="21"/>
      <c r="C21" s="214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15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4" t="s">
        <v>46</v>
      </c>
      <c r="B23" s="40">
        <f>SUM(B5:B22)</f>
        <v>58020752</v>
      </c>
      <c r="C23" s="58"/>
      <c r="D23" s="40">
        <f>SUM(D5:D22)</f>
        <v>0</v>
      </c>
      <c r="E23" s="40">
        <f>SUM(E5:E22)</f>
        <v>7532000</v>
      </c>
      <c r="F23" s="40">
        <f>SUM(F5:F22)</f>
        <v>122088752</v>
      </c>
      <c r="G23" s="41">
        <f>SUM(G5:G22)</f>
        <v>129620752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a 2/2018.. (VI.04.) önkormányzati rendelethez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2018-06-04T09:23:39Z</cp:lastPrinted>
  <dcterms:created xsi:type="dcterms:W3CDTF">1999-10-30T10:30:45Z</dcterms:created>
  <dcterms:modified xsi:type="dcterms:W3CDTF">2018-06-04T09:24:26Z</dcterms:modified>
  <cp:category/>
  <cp:version/>
  <cp:contentType/>
  <cp:contentStatus/>
</cp:coreProperties>
</file>