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27" firstSheet="19" activeTab="2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6.1. sz. mell" sheetId="9" r:id="rId9"/>
    <sheet name="7.1. sz. mell" sheetId="10" r:id="rId10"/>
    <sheet name="8.1. sz. mell." sheetId="11" r:id="rId11"/>
    <sheet name="9. sz. mell" sheetId="12" r:id="rId12"/>
    <sheet name="1.tájékoztató" sheetId="13" r:id="rId13"/>
    <sheet name="2. tájékoztató tábla" sheetId="14" r:id="rId14"/>
    <sheet name="3. tájékoztató tábla" sheetId="15" r:id="rId15"/>
    <sheet name="4. tájékoztató tábla" sheetId="16" r:id="rId16"/>
    <sheet name="5. tájékoztató tábla" sheetId="17" r:id="rId17"/>
    <sheet name="6. tájékoztató tábla" sheetId="18" r:id="rId18"/>
    <sheet name="7.1. tájékoztató tábla" sheetId="19" r:id="rId19"/>
    <sheet name="7.2. tájékoztató tábla" sheetId="20" r:id="rId20"/>
    <sheet name="7.3. tájékoztató tábla" sheetId="21" r:id="rId21"/>
    <sheet name="9. tájékoztató tábla" sheetId="22" r:id="rId22"/>
    <sheet name="Munka1" sheetId="23" r:id="rId23"/>
  </sheets>
  <definedNames>
    <definedName name="_ftn1" localSheetId="20">'7.3. tájékoztató tábla'!$A$28</definedName>
    <definedName name="_ftnref1" localSheetId="20">'7.3. tájékoztató tábla'!$A$19</definedName>
    <definedName name="_xlnm.Print_Titles" localSheetId="8">'6.1. sz. mell'!$1:$6</definedName>
    <definedName name="_xlnm.Print_Titles" localSheetId="9">'7.1. sz. mell'!$1:$6</definedName>
    <definedName name="_xlnm.Print_Titles" localSheetId="18">'7.1. tájékoztató tábla'!$2:$6</definedName>
    <definedName name="_xlnm.Print_Titles" localSheetId="10">'8.1. sz. mell.'!$1:$6</definedName>
    <definedName name="_xlnm.Print_Area" localSheetId="1">'1.1.sz.mell.'!$A$1:$G$146</definedName>
    <definedName name="_xlnm.Print_Area" localSheetId="12">'1.tájékoztató'!$A$1:$E$145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<sst xmlns="http://schemas.openxmlformats.org/spreadsheetml/2006/main" count="1990" uniqueCount="760">
  <si>
    <t>Önkormányzati szintre összesített                                                                                                       VAGYONKIMUTATÁS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könyvviteli mérlegben értékkel szereplő eszközökről  2015. év</t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</si>
  <si>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</si>
  <si>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</si>
  <si>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</si>
  <si>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</si>
  <si>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</si>
  <si>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</si>
  <si>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</si>
  <si>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</si>
  <si>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</si>
  <si>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</si>
  <si>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</si>
  <si>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</si>
  <si>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</si>
  <si>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</si>
  <si>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</si>
  <si>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</si>
  <si>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</si>
  <si>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</si>
  <si>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</si>
  <si>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</si>
  <si>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</si>
  <si>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</si>
  <si>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</si>
  <si>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</si>
  <si>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</si>
  <si>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</si>
  <si>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</si>
  <si>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</si>
  <si>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</si>
  <si>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</si>
  <si>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</si>
  <si>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</si>
  <si>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</si>
  <si>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</si>
  <si>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</si>
  <si>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</si>
  <si>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</si>
  <si>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</si>
  <si>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</si>
  <si>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</si>
  <si>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</si>
  <si>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</si>
  <si>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</si>
  <si>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</si>
  <si>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</si>
  <si>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</si>
  <si>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</si>
  <si>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</si>
  <si>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</si>
  <si>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</si>
  <si>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</si>
  <si>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</si>
  <si>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</si>
  <si>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</si>
  <si>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</si>
  <si>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</si>
  <si>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</si>
  <si>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</si>
  <si>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</si>
  <si>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</si>
  <si>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</si>
  <si>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</si>
  <si>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</si>
  <si>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</si>
  <si>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</si>
  <si>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</si>
  <si>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</si>
  <si>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</si>
  <si>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</si>
  <si>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</si>
  <si>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</si>
  <si>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</si>
  <si>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</si>
  <si>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</si>
  <si>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</si>
  <si>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</si>
  <si>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</si>
  <si>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</si>
  <si>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</si>
  <si>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</si>
  <si>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</si>
  <si>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</si>
  <si>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</si>
  <si>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</si>
  <si>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</si>
  <si>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</si>
  <si>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</si>
  <si>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</si>
  <si>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</si>
  <si>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</si>
  <si>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</si>
  <si>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</si>
  <si>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</si>
  <si>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</si>
  <si>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</si>
  <si>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</si>
  <si>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</si>
  <si>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</si>
  <si>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</si>
  <si>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</si>
  <si>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</si>
  <si>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</si>
  <si>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</si>
  <si>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</si>
  <si>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</si>
  <si>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</si>
  <si>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</si>
  <si>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</si>
  <si>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</si>
  <si>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</si>
  <si>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</si>
  <si>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</si>
  <si>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</si>
  <si>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</si>
  <si>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</si>
  <si>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</si>
  <si>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</si>
  <si>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</si>
  <si>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</si>
  <si>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</si>
  <si>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</si>
  <si>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</si>
  <si>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</si>
  <si>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</si>
  <si>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</si>
  <si>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</si>
  <si>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</si>
  <si>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</si>
  <si>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</si>
  <si>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</si>
  <si>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</si>
  <si>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</si>
  <si>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</si>
  <si>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</si>
  <si>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</si>
  <si>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</si>
  <si>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</si>
  <si>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</si>
  <si>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</si>
  <si>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</si>
  <si>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</si>
  <si>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</si>
  <si>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</si>
  <si>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</si>
  <si>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</si>
  <si>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</si>
  <si>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</si>
  <si>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</si>
  <si>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</si>
  <si>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</si>
  <si>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</si>
  <si>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</si>
  <si>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</si>
  <si>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</si>
  <si>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</si>
  <si>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</si>
  <si>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</si>
  <si>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</si>
  <si>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</si>
  <si>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</si>
  <si>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</si>
  <si>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</si>
  <si>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</si>
  <si>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</si>
  <si>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</si>
  <si>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</si>
  <si>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</si>
  <si>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</si>
  <si>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</si>
  <si>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</si>
  <si>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</si>
  <si>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</si>
  <si>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</si>
  <si>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</si>
  <si>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</si>
  <si>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</si>
  <si>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</si>
  <si>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</si>
  <si>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</si>
  <si>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</si>
  <si>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</si>
  <si>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</si>
  <si>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</si>
  <si>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</si>
  <si>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</si>
  <si>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</si>
  <si>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</si>
  <si>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</si>
  <si>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</si>
  <si>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</si>
  <si>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</si>
  <si>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</si>
  <si>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</si>
  <si>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</si>
  <si>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</si>
  <si>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</si>
  <si>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</si>
  <si>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</si>
  <si>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</si>
  <si>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</si>
  <si>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</si>
  <si>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</si>
  <si>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</si>
  <si>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</si>
  <si>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</si>
  <si>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</si>
  <si>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</si>
  <si>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</si>
  <si>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</si>
  <si>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</si>
  <si>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</si>
  <si>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</si>
  <si>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</si>
  <si>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</si>
  <si>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</si>
  <si>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</si>
  <si>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</si>
  <si>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</si>
  <si>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</si>
  <si>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</si>
  <si>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</si>
  <si>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</si>
  <si>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Támogatott szervezet neve</t>
  </si>
  <si>
    <t>Támogatás célja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</si>
  <si>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</si>
  <si>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</si>
  <si>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</si>
  <si>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</si>
  <si>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</si>
  <si>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</si>
  <si>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</si>
  <si>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</si>
  <si>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</si>
  <si>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</si>
  <si>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</si>
  <si>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</si>
  <si>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</si>
  <si>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</si>
  <si>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</si>
  <si>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</si>
  <si>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</si>
  <si>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</si>
  <si>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</si>
  <si>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</si>
  <si>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</si>
  <si>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</si>
  <si>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</si>
  <si>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</si>
  <si>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</si>
  <si>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</si>
  <si>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</si>
  <si>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</si>
  <si>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</si>
  <si>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</si>
  <si>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</si>
  <si>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</si>
  <si>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</si>
  <si>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</si>
  <si>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</si>
  <si>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</si>
  <si>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</si>
  <si>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</si>
  <si>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</si>
  <si>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</si>
  <si>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</si>
  <si>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</si>
  <si>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</si>
  <si>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</si>
  <si>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</si>
  <si>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</si>
  <si>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</si>
  <si>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</si>
  <si>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</si>
  <si>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</si>
  <si>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</si>
  <si>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</si>
  <si>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</si>
  <si>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</si>
  <si>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</si>
  <si>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</si>
  <si>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</si>
  <si>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</si>
  <si>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</si>
  <si>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</si>
  <si>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</si>
  <si>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</si>
  <si>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</si>
  <si>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</si>
  <si>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</si>
  <si>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</si>
  <si>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</si>
  <si>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</si>
  <si>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</si>
  <si>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</si>
  <si>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</si>
  <si>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</si>
  <si>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</si>
  <si>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</si>
  <si>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</si>
  <si>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</si>
  <si>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</si>
  <si>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</si>
  <si>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</si>
  <si>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</si>
  <si>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</si>
  <si>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</si>
  <si>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</si>
  <si>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</si>
  <si>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</si>
  <si>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</si>
  <si>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</si>
  <si>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</si>
  <si>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</si>
  <si>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</si>
  <si>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</si>
  <si>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</si>
  <si>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</si>
  <si>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</si>
  <si>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</si>
  <si>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</si>
  <si>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</si>
  <si>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</si>
  <si>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</si>
  <si>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</si>
  <si>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</si>
  <si>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</si>
  <si>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</si>
  <si>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</si>
  <si>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</si>
  <si>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</si>
  <si>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</si>
  <si>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</si>
  <si>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</si>
  <si>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</si>
  <si>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</si>
  <si>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</si>
  <si>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</si>
  <si>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</si>
  <si>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</si>
  <si>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</si>
  <si>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</si>
  <si>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</si>
  <si>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</si>
  <si>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</si>
  <si>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</si>
  <si>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</si>
  <si>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</si>
  <si>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</si>
  <si>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</si>
  <si>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</si>
  <si>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</si>
  <si>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</si>
  <si>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</si>
  <si>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</si>
  <si>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</si>
  <si>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</si>
  <si>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</si>
  <si>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</si>
  <si>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</si>
  <si>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</si>
  <si>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</si>
  <si>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</si>
  <si>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</si>
  <si>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</si>
  <si>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</si>
  <si>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</si>
  <si>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</si>
  <si>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</si>
  <si>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</si>
  <si>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</si>
  <si>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</si>
  <si>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</si>
  <si>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</si>
  <si>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</si>
  <si>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</si>
  <si>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</si>
  <si>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</si>
  <si>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</si>
  <si>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</si>
  <si>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</si>
  <si>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</si>
  <si>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</si>
  <si>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</si>
  <si>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</si>
  <si>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</si>
  <si>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</si>
  <si>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</si>
  <si>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</si>
  <si>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</si>
  <si>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</si>
  <si>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</si>
  <si>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</si>
  <si>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</si>
  <si>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</si>
  <si>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</si>
  <si>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</si>
  <si>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</si>
  <si>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</si>
  <si>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</si>
  <si>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</si>
  <si>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</si>
  <si>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</si>
  <si>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</si>
  <si>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</si>
  <si>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</si>
  <si>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</si>
  <si>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</si>
  <si>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</si>
  <si>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</si>
  <si>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</si>
  <si>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</si>
  <si>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</si>
  <si>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</si>
  <si>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</si>
  <si>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</si>
  <si>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</si>
  <si>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</si>
  <si>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</si>
  <si>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</si>
  <si>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</si>
  <si>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</si>
  <si>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</si>
  <si>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</si>
  <si>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</si>
  <si>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</si>
  <si>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</si>
  <si>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</si>
  <si>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</si>
  <si>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</si>
  <si>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</si>
  <si>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</si>
  <si>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</si>
  <si>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</si>
  <si>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</si>
  <si>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</si>
  <si>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</si>
  <si>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</si>
  <si>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</si>
  <si>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</si>
  <si>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</si>
  <si>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</si>
  <si>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</si>
  <si>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</si>
  <si>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</si>
  <si>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</si>
  <si>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</si>
  <si>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</si>
  <si>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</si>
  <si>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</si>
  <si>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</si>
  <si>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</si>
  <si>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</si>
  <si>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</si>
  <si>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</si>
  <si>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</si>
  <si>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</si>
  <si>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</si>
  <si>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</si>
  <si>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</si>
  <si>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</si>
  <si>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</si>
  <si>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</si>
  <si>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</si>
  <si>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</si>
  <si>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</si>
  <si>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</si>
  <si>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</si>
  <si>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</si>
  <si>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</si>
  <si>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</si>
  <si>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</si>
  <si>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</si>
  <si>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</si>
  <si>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</si>
  <si>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</si>
  <si>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</si>
  <si>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</si>
  <si>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</si>
  <si>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</si>
  <si>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</si>
  <si>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</si>
  <si>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</si>
  <si>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</si>
  <si>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</si>
  <si>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</si>
  <si>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</si>
  <si>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</si>
  <si>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</si>
  <si>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</si>
  <si>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</si>
  <si>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</si>
  <si>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</si>
  <si>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</si>
  <si>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</si>
  <si>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</si>
  <si>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</si>
  <si>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</si>
  <si>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</si>
  <si>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</si>
  <si>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</si>
  <si>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</si>
  <si>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</si>
  <si>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</si>
  <si>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</si>
  <si>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</si>
  <si>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</si>
  <si>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</si>
  <si>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</si>
  <si>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</si>
  <si>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</si>
  <si>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</si>
  <si>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</si>
  <si>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</si>
  <si>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</si>
  <si>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</si>
  <si>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</si>
  <si>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</si>
  <si>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</si>
  <si>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</si>
  <si>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</si>
  <si>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</si>
  <si>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</si>
  <si>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</si>
  <si>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</si>
  <si>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</si>
  <si>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</si>
  <si>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</si>
  <si>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</si>
  <si>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</si>
  <si>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</si>
  <si>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</si>
  <si>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</si>
  <si>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</si>
  <si>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</si>
  <si>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</si>
  <si>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</si>
  <si>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</si>
  <si>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</si>
  <si>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</si>
  <si>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</si>
  <si>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</si>
  <si>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</si>
  <si>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</si>
  <si>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</si>
  <si>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</si>
  <si>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</si>
  <si>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</si>
  <si>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</si>
  <si>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</si>
  <si>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</si>
  <si>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</si>
  <si>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</si>
  <si>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</si>
  <si>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</si>
  <si>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</si>
  <si>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</si>
  <si>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</si>
  <si>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</si>
  <si>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</si>
  <si>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</si>
  <si>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</si>
  <si>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</si>
  <si>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</si>
  <si>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</si>
  <si>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</si>
  <si>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</si>
  <si>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</si>
  <si>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</si>
  <si>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</si>
  <si>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</si>
  <si>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</si>
  <si>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</si>
  <si>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</si>
  <si>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</si>
  <si>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</si>
  <si>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</si>
  <si>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</si>
  <si>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</si>
  <si>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</si>
  <si>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</si>
  <si>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</si>
  <si>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</si>
  <si>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</si>
  <si>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</si>
  <si>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</si>
  <si>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</si>
  <si>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</si>
  <si>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</si>
  <si>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</si>
  <si>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</si>
  <si>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</si>
  <si>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</si>
  <si>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</si>
  <si>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</si>
  <si>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</si>
  <si>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</si>
  <si>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</si>
  <si>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</si>
  <si>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</si>
  <si>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</si>
  <si>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</si>
  <si>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</si>
  <si>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</si>
  <si>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</si>
  <si>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</si>
  <si>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</si>
  <si>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</si>
  <si>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</si>
  <si>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</si>
  <si>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</si>
  <si>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</si>
  <si>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</si>
  <si>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</si>
  <si>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</si>
  <si>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</si>
  <si>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</si>
  <si>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</si>
  <si>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</si>
  <si>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</si>
  <si>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</si>
  <si>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</si>
  <si>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</si>
  <si>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</si>
  <si>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</si>
  <si>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</si>
  <si>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</si>
  <si>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</si>
  <si>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</si>
  <si>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</si>
  <si>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</si>
  <si>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</si>
  <si>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</si>
  <si>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</si>
  <si>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</si>
  <si>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</si>
  <si>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</si>
  <si>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</si>
  <si>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</si>
  <si>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</si>
  <si>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</si>
  <si>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</si>
  <si>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</si>
  <si>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</si>
  <si>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</si>
  <si>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</si>
  <si>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</si>
  <si>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</si>
  <si>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</si>
  <si>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</si>
  <si>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</si>
  <si>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</si>
  <si>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</si>
  <si>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</si>
  <si>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</si>
  <si>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</si>
  <si>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Hitel-, kölcsönfelvétel államháztartáson kívülről  (10.1.+…+10.3.)</t>
  </si>
  <si>
    <t>J=(F+…+I)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</si>
  <si>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</si>
  <si>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</si>
  <si>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</si>
  <si>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</si>
  <si>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</si>
  <si>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</si>
  <si>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</si>
  <si>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</si>
  <si>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</si>
  <si>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</si>
  <si>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</si>
  <si>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</si>
  <si>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</si>
  <si>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</si>
  <si>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</si>
  <si>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</si>
  <si>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</si>
  <si>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</si>
  <si>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</si>
  <si>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</si>
  <si>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</si>
  <si>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</si>
  <si>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2015. évi eredeti előirányzat BEVÉTELEK</t>
  </si>
  <si>
    <t>Közhatalmi bevételek (4.1.+...+4.7.)</t>
  </si>
  <si>
    <t>4.5.</t>
  </si>
  <si>
    <t>4.6.</t>
  </si>
  <si>
    <t>4.7.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</si>
  <si>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</si>
  <si>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</si>
  <si>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</si>
  <si>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</si>
  <si>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</si>
  <si>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</si>
  <si>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Murakeresztúri Közös Önkormányzati Hivatal</t>
  </si>
  <si>
    <t>Murakeresztúri Óvoda</t>
  </si>
  <si>
    <t>TEFA kölcsön törlesztés</t>
  </si>
  <si>
    <t>Murakeresztúr Község Önkormányzata</t>
  </si>
  <si>
    <t>Jóváhagyott-ból kötelezettségvállalással terhelt</t>
  </si>
  <si>
    <t>Jóváhagyott-ból szabad maradvány</t>
  </si>
  <si>
    <t>Vagyoni típusú adók (magányszemélyek kommunális adója)</t>
  </si>
  <si>
    <t>Gépjárműadó</t>
  </si>
  <si>
    <t>Államháztartáson belülimegelőlegezés visszafizetése</t>
  </si>
  <si>
    <t>Államháztartáson belüli megelőlegezás</t>
  </si>
  <si>
    <t>310 hrsz-ú ingatlan megvásárlása</t>
  </si>
  <si>
    <t>Gépjármű beszerzés</t>
  </si>
  <si>
    <t>Kis értékű informatikai eszköz (laptop) vásárlás</t>
  </si>
  <si>
    <t>Kis értékű tárgyi eszköz (fűnyíró) beszerzés</t>
  </si>
  <si>
    <t>Kis értékű tárgyi eszköz (csőtisztító) beszerzés</t>
  </si>
  <si>
    <t xml:space="preserve">Kis értékű tárgyi eszközök beszerzése közfoglalkoztatáshoz ( betonkeverő, fűnyíró, kompresszor, fúró-csavarozó gép, kapálógép, szerszámok, stb.) </t>
  </si>
  <si>
    <t>Kis értékű tárgyi eszköz beszerzés (téli gumik Mercedes kisbuszra)</t>
  </si>
  <si>
    <t>Kis értékű tárgyi eszköz beszerzés (hűtő vásárlás)</t>
  </si>
  <si>
    <t>Kis értékű tárgyi eszköz (porszívó) beszerzés (Óvoda)</t>
  </si>
  <si>
    <t>Önkormányzati lakás felújítása</t>
  </si>
  <si>
    <t>2015</t>
  </si>
  <si>
    <t>Művelődési ház színpad felújítása</t>
  </si>
  <si>
    <t>Vízmű ingatlan felújítás</t>
  </si>
  <si>
    <t>Vízmű gép,berendezés felújítása</t>
  </si>
  <si>
    <t>Magánszemélyek kommunális adója</t>
  </si>
  <si>
    <t>Teljesítésből kötelező feladatok</t>
  </si>
  <si>
    <t>Teljesítésből önként vállalt feladatok</t>
  </si>
  <si>
    <t>Murakeresztúr Község Önkormányzat</t>
  </si>
  <si>
    <t>Hivatal</t>
  </si>
  <si>
    <t>Óvoda</t>
  </si>
  <si>
    <t>Egyéb működési támogatások államháztartáson belülre</t>
  </si>
  <si>
    <t>Muramenti Nemzetiségi Területfejlesztési Társulás</t>
  </si>
  <si>
    <t>működési támogatás</t>
  </si>
  <si>
    <t>Nagykanizsa és Térsége Önkormányzati Társulás</t>
  </si>
  <si>
    <t>Egészségügyi Társulás Eszteregnye</t>
  </si>
  <si>
    <t>működési támogatás (háziorvosi ügyelet működtetéséhez)</t>
  </si>
  <si>
    <t>Nagykanizsa Megyei Jogú Város Önkormányzata</t>
  </si>
  <si>
    <t>működési támogatás (fogovosi ügyelet működtetéséhez)</t>
  </si>
  <si>
    <t>Emberi Erőforrás Támogatáskezelő</t>
  </si>
  <si>
    <t>Bursa Hungarica támogatás</t>
  </si>
  <si>
    <t>Műk.tám.államháztartáson belülre összesen:</t>
  </si>
  <si>
    <t>Egyéb működési támogatások államháztartáson kívülre</t>
  </si>
  <si>
    <t>Horgász Egyesület Murakeresztúr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</si>
  <si>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</si>
  <si>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</si>
  <si>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</si>
  <si>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</si>
  <si>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</si>
  <si>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Szent-kereszt Egyesület</t>
  </si>
  <si>
    <t>56-os Emlékműért Polgári Egyesület</t>
  </si>
  <si>
    <t>COR 98 Bt.</t>
  </si>
  <si>
    <t>iskolaeü.támogatás átadása</t>
  </si>
  <si>
    <t>Murakeresztúri Egyházközség</t>
  </si>
  <si>
    <t>Keresztúr Nevű Települések Szövetsége</t>
  </si>
  <si>
    <t>diáktatálkozó támogatása</t>
  </si>
  <si>
    <t>Műk.tám.államháztartáson kívülre összesen:</t>
  </si>
  <si>
    <t>Módosított előirányzat
(E Ft)</t>
  </si>
  <si>
    <t>Teljesítés 
(E Ft)</t>
  </si>
  <si>
    <t>rendezvények támogatása</t>
  </si>
  <si>
    <t>Zala Megyei Polgári Védelmi Szöv.</t>
  </si>
  <si>
    <t>Lakosságnak nyújtott felhalmozási kölcsön</t>
  </si>
  <si>
    <t>Összesen (1+3)</t>
  </si>
  <si>
    <t>2015. évi eredeti előirányzat</t>
  </si>
  <si>
    <t>Térköves járda építés</t>
  </si>
  <si>
    <t>Szolgáltatások ellenértéke (az önkormányzat és intézményei nyugdíjas dolgozóinak étkezési térítési díj kedvezménye</t>
  </si>
  <si>
    <t>Helyi adóból biztosítot kedvezmény, menesség összesen (magánszemélyek kommunális adója</t>
  </si>
  <si>
    <t>Önkormányzati szintre összesített</t>
  </si>
  <si>
    <t>Murakeresztúr Község lakossága számára nyújtott alapszolgáltatások fejlesztésére mikrobusz beszerzés 1713548809</t>
  </si>
  <si>
    <t>EU-s projekt neve, azonosítója: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</si>
</sst>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2" borderId="0" applyNumberFormat="0" applyBorder="0" applyAlignment="0" applyProtection="0"/>
    <xf numFmtId="0" fontId="59" fillId="5" borderId="0" applyNumberFormat="0" applyBorder="0" applyAlignment="0" applyProtection="0"/>
    <xf numFmtId="0" fontId="59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3" borderId="0" applyNumberFormat="0" applyBorder="0" applyAlignment="0" applyProtection="0"/>
    <xf numFmtId="0" fontId="61" fillId="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6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6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14" borderId="7" applyNumberFormat="0" applyFont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2" borderId="0" applyNumberFormat="0" applyBorder="0" applyAlignment="0" applyProtection="0"/>
    <xf numFmtId="0" fontId="72" fillId="23" borderId="0" applyNumberFormat="0" applyBorder="0" applyAlignment="0" applyProtection="0"/>
    <xf numFmtId="0" fontId="73" fillId="21" borderId="1" applyNumberFormat="0" applyAlignment="0" applyProtection="0"/>
    <xf numFmtId="9" fontId="0" fillId="0" borderId="0" applyFont="0" applyFill="0" applyBorder="0" applyAlignment="0" applyProtection="0"/>
  </cellStyleXfs>
  <cellXfs count="8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3" fontId="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/>
      <protection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3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3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49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right" vertical="center" inden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4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1" xfId="61" applyNumberFormat="1" applyFont="1" applyFill="1" applyBorder="1" applyAlignment="1" applyProtection="1">
      <alignment horizontal="center" vertical="center"/>
      <protection/>
    </xf>
    <xf numFmtId="174" fontId="13" fillId="0" borderId="56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4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41" xfId="62" applyFont="1" applyFill="1" applyBorder="1" applyAlignment="1">
      <alignment horizontal="right" indent="1"/>
      <protection/>
    </xf>
    <xf numFmtId="3" fontId="17" fillId="0" borderId="41" xfId="62" applyNumberFormat="1" applyFont="1" applyFill="1" applyBorder="1" applyProtection="1">
      <alignment/>
      <protection locked="0"/>
    </xf>
    <xf numFmtId="3" fontId="17" fillId="0" borderId="56" xfId="62" applyNumberFormat="1" applyFont="1" applyFill="1" applyBorder="1" applyProtection="1">
      <alignment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1" xfId="62" applyNumberFormat="1" applyFont="1" applyFill="1" applyBorder="1" applyProtection="1">
      <alignment/>
      <protection locked="0"/>
    </xf>
    <xf numFmtId="3" fontId="17" fillId="0" borderId="62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1" xfId="0" applyFont="1" applyFill="1" applyBorder="1" applyAlignment="1" applyProtection="1">
      <alignment horizontal="left"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2" xfId="0" applyNumberFormat="1" applyFont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5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8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9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1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60" applyFont="1" applyFill="1" applyBorder="1" applyAlignment="1" applyProtection="1">
      <alignment horizontal="center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0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54" xfId="60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5" xfId="60" applyFont="1" applyFill="1" applyBorder="1" applyAlignment="1" applyProtection="1" quotePrefix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5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41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7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38" fillId="0" borderId="0" xfId="62" applyFont="1" applyFill="1" applyProtection="1">
      <alignment/>
      <protection/>
    </xf>
    <xf numFmtId="0" fontId="28" fillId="0" borderId="54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0" xfId="62" applyFont="1" applyFill="1" applyBorder="1" applyAlignment="1" applyProtection="1">
      <alignment vertical="center" wrapText="1"/>
      <protection/>
    </xf>
    <xf numFmtId="173" fontId="13" fillId="0" borderId="40" xfId="61" applyNumberFormat="1" applyFont="1" applyFill="1" applyBorder="1" applyAlignment="1" applyProtection="1">
      <alignment horizontal="center" vertical="center"/>
      <protection/>
    </xf>
    <xf numFmtId="172" fontId="18" fillId="0" borderId="40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18" fillId="0" borderId="54" xfId="62" applyFont="1" applyFill="1" applyBorder="1" applyAlignment="1" applyProtection="1">
      <alignment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9" fillId="0" borderId="0" xfId="0" applyFont="1" applyAlignment="1" applyProtection="1">
      <alignment horizontal="right" vertical="top"/>
      <protection locked="0"/>
    </xf>
    <xf numFmtId="0" fontId="16" fillId="0" borderId="58" xfId="62" applyFont="1" applyFill="1" applyBorder="1" applyAlignment="1">
      <alignment horizontal="center" vertical="center"/>
      <protection/>
    </xf>
    <xf numFmtId="0" fontId="16" fillId="0" borderId="59" xfId="62" applyFont="1" applyFill="1" applyBorder="1" applyAlignment="1">
      <alignment horizontal="center" vertical="center" wrapText="1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39" fillId="0" borderId="0" xfId="62" applyFont="1" applyFill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43" xfId="0" applyFont="1" applyBorder="1" applyAlignment="1">
      <alignment vertical="center" wrapText="1"/>
    </xf>
    <xf numFmtId="0" fontId="3" fillId="0" borderId="69" xfId="0" applyFont="1" applyBorder="1" applyAlignment="1">
      <alignment horizontal="left" vertical="center"/>
    </xf>
    <xf numFmtId="0" fontId="3" fillId="0" borderId="8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0" fontId="12" fillId="0" borderId="81" xfId="60" applyFont="1" applyFill="1" applyBorder="1" applyAlignment="1" applyProtection="1">
      <alignment horizontal="center" vertical="center" wrapText="1"/>
      <protection/>
    </xf>
    <xf numFmtId="164" fontId="12" fillId="0" borderId="8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8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8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3" xfId="60" applyFont="1" applyFill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1" xfId="0" applyNumberFormat="1" applyFont="1" applyBorder="1" applyAlignment="1" applyProtection="1">
      <alignment horizontal="right" vertical="center" wrapText="1" indent="1"/>
      <protection/>
    </xf>
    <xf numFmtId="164" fontId="16" fillId="0" borderId="81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 indent="5"/>
    </xf>
    <xf numFmtId="0" fontId="36" fillId="0" borderId="20" xfId="0" applyFont="1" applyFill="1" applyBorder="1" applyAlignment="1">
      <alignment horizontal="left" vertical="center" wrapText="1" indent="5"/>
    </xf>
    <xf numFmtId="0" fontId="12" fillId="0" borderId="40" xfId="0" applyFont="1" applyBorder="1" applyAlignment="1" applyProtection="1">
      <alignment horizontal="left" vertical="center" indent="1"/>
      <protection locked="0"/>
    </xf>
    <xf numFmtId="0" fontId="13" fillId="0" borderId="40" xfId="0" applyFont="1" applyBorder="1" applyAlignment="1" applyProtection="1">
      <alignment horizontal="left" vertical="center" indent="1"/>
      <protection locked="0"/>
    </xf>
    <xf numFmtId="3" fontId="13" fillId="0" borderId="46" xfId="0" applyNumberFormat="1" applyFont="1" applyBorder="1" applyAlignment="1" applyProtection="1">
      <alignment horizontal="right" vertical="center" indent="1"/>
      <protection locked="0"/>
    </xf>
    <xf numFmtId="3" fontId="13" fillId="0" borderId="40" xfId="0" applyNumberFormat="1" applyFont="1" applyBorder="1" applyAlignment="1" applyProtection="1">
      <alignment horizontal="right" vertical="center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 indent="1"/>
      <protection locked="0"/>
    </xf>
    <xf numFmtId="3" fontId="13" fillId="0" borderId="10" xfId="0" applyNumberFormat="1" applyFont="1" applyBorder="1" applyAlignment="1" applyProtection="1">
      <alignment horizontal="right" vertical="center" indent="1"/>
      <protection locked="0"/>
    </xf>
    <xf numFmtId="0" fontId="13" fillId="0" borderId="10" xfId="0" applyFont="1" applyBorder="1" applyAlignment="1" applyProtection="1">
      <alignment horizontal="left" vertical="center" wrapText="1" indent="1"/>
      <protection locked="0"/>
    </xf>
    <xf numFmtId="0" fontId="12" fillId="0" borderId="10" xfId="0" applyFont="1" applyBorder="1" applyAlignment="1" applyProtection="1">
      <alignment horizontal="left" vertical="center" indent="1"/>
      <protection locked="0"/>
    </xf>
    <xf numFmtId="3" fontId="12" fillId="0" borderId="23" xfId="0" applyNumberFormat="1" applyFont="1" applyBorder="1" applyAlignment="1" applyProtection="1">
      <alignment horizontal="right" vertical="center" indent="1"/>
      <protection locked="0"/>
    </xf>
    <xf numFmtId="3" fontId="12" fillId="0" borderId="10" xfId="0" applyNumberFormat="1" applyFont="1" applyBorder="1" applyAlignment="1" applyProtection="1">
      <alignment horizontal="right" vertical="center" indent="1"/>
      <protection locked="0"/>
    </xf>
    <xf numFmtId="0" fontId="13" fillId="0" borderId="41" xfId="0" applyFont="1" applyBorder="1" applyAlignment="1" applyProtection="1">
      <alignment horizontal="left" vertical="center" indent="1"/>
      <protection locked="0"/>
    </xf>
    <xf numFmtId="3" fontId="13" fillId="0" borderId="86" xfId="0" applyNumberFormat="1" applyFont="1" applyBorder="1" applyAlignment="1" applyProtection="1">
      <alignment horizontal="right" vertical="center" indent="1"/>
      <protection locked="0"/>
    </xf>
    <xf numFmtId="3" fontId="13" fillId="0" borderId="41" xfId="0" applyNumberFormat="1" applyFont="1" applyBorder="1" applyAlignment="1" applyProtection="1">
      <alignment horizontal="right" vertical="center" indent="1"/>
      <protection locked="0"/>
    </xf>
    <xf numFmtId="175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Font="1" applyBorder="1" applyAlignment="1" applyProtection="1">
      <alignment horizontal="left" vertical="center" wrapText="1" inden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46" xfId="60" applyNumberFormat="1" applyFont="1" applyFill="1" applyBorder="1" applyAlignment="1" applyProtection="1">
      <alignment horizontal="center" vertical="center"/>
      <protection/>
    </xf>
    <xf numFmtId="164" fontId="6" fillId="0" borderId="63" xfId="6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7" fillId="0" borderId="0" xfId="0" applyFont="1" applyFill="1" applyAlignment="1">
      <alignment horizontal="center" textRotation="180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87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5" fillId="0" borderId="0" xfId="0" applyNumberFormat="1" applyFont="1" applyFill="1" applyAlignment="1">
      <alignment horizontal="left" vertical="center" wrapText="1"/>
    </xf>
    <xf numFmtId="171" fontId="28" fillId="0" borderId="36" xfId="0" applyNumberFormat="1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3" xfId="0" applyFont="1" applyFill="1" applyBorder="1" applyAlignment="1" applyProtection="1">
      <alignment horizontal="lef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87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3" xfId="0" applyFont="1" applyFill="1" applyBorder="1" applyAlignment="1" applyProtection="1">
      <alignment horizontal="left" vertical="center"/>
      <protection/>
    </xf>
    <xf numFmtId="0" fontId="6" fillId="0" borderId="87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3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8" xfId="62" applyFont="1" applyFill="1" applyBorder="1" applyAlignment="1" applyProtection="1">
      <alignment horizontal="center" vertical="center" wrapText="1"/>
      <protection/>
    </xf>
    <xf numFmtId="0" fontId="33" fillId="0" borderId="51" xfId="62" applyFont="1" applyFill="1" applyBorder="1" applyAlignment="1" applyProtection="1">
      <alignment horizontal="center" vertical="center" wrapText="1"/>
      <protection/>
    </xf>
    <xf numFmtId="0" fontId="33" fillId="0" borderId="37" xfId="62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41" xfId="61" applyFont="1" applyFill="1" applyBorder="1" applyAlignment="1" applyProtection="1">
      <alignment horizontal="center" vertical="center" textRotation="90"/>
      <protection/>
    </xf>
    <xf numFmtId="0" fontId="32" fillId="0" borderId="40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7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0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0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3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center" vertical="center"/>
      <protection/>
    </xf>
    <xf numFmtId="0" fontId="3" fillId="0" borderId="0" xfId="61" applyFont="1" applyFill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5" xfId="62" applyFont="1" applyFill="1" applyBorder="1" applyAlignment="1">
      <alignment horizontal="left"/>
      <protection/>
    </xf>
    <xf numFmtId="0" fontId="16" fillId="0" borderId="43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4" sqref="A4"/>
    </sheetView>
  </sheetViews>
  <sheetFormatPr defaultColWidth="9.00390625" defaultRowHeight="12.75"/>
  <cols>
    <col min="1" max="1" width="46.375" style="294" customWidth="1"/>
    <col min="2" max="2" width="66.125" style="294" customWidth="1"/>
    <col min="3" max="16384" width="9.375" style="294" customWidth="1"/>
  </cols>
  <sheetData>
    <row r="1" ht="18.75">
      <c r="A1" s="459" t="s">
        <v>108</v>
      </c>
    </row>
    <row r="3" spans="1:2" ht="12.75">
      <c r="A3" s="460"/>
      <c r="B3" s="460"/>
    </row>
    <row r="4" spans="1:2" ht="15.75">
      <c r="A4" s="434" t="s">
        <v>680</v>
      </c>
      <c r="B4" s="461"/>
    </row>
    <row r="5" spans="1:2" s="462" customFormat="1" ht="12.75">
      <c r="A5" s="460"/>
      <c r="B5" s="460"/>
    </row>
    <row r="6" spans="1:2" ht="12.75">
      <c r="A6" s="460" t="s">
        <v>485</v>
      </c>
      <c r="B6" s="460" t="s">
        <v>486</v>
      </c>
    </row>
    <row r="7" spans="1:2" ht="12.75">
      <c r="A7" s="460" t="s">
        <v>487</v>
      </c>
      <c r="B7" s="460" t="s">
        <v>488</v>
      </c>
    </row>
    <row r="8" spans="1:2" ht="12.75">
      <c r="A8" s="460" t="s">
        <v>489</v>
      </c>
      <c r="B8" s="460" t="s">
        <v>490</v>
      </c>
    </row>
    <row r="9" spans="1:2" ht="12.75">
      <c r="A9" s="460"/>
      <c r="B9" s="460"/>
    </row>
    <row r="10" spans="1:2" ht="15.75">
      <c r="A10" s="434" t="str">
        <f>+CONCATENATE(LEFT(A4,4),". évi módosított előirányzat BEVÉTELEK")</f>
        <v>2015. évi módosított előirányzat BEVÉTELEK</v>
      </c>
      <c r="B10" s="461"/>
    </row>
    <row r="11" spans="1:2" ht="12.75">
      <c r="A11" s="460"/>
      <c r="B11" s="460"/>
    </row>
    <row r="12" spans="1:2" s="462" customFormat="1" ht="12.75">
      <c r="A12" s="460" t="s">
        <v>491</v>
      </c>
      <c r="B12" s="460" t="s">
        <v>497</v>
      </c>
    </row>
    <row r="13" spans="1:2" ht="12.75">
      <c r="A13" s="460" t="s">
        <v>492</v>
      </c>
      <c r="B13" s="460" t="s">
        <v>498</v>
      </c>
    </row>
    <row r="14" spans="1:2" ht="12.75">
      <c r="A14" s="460" t="s">
        <v>493</v>
      </c>
      <c r="B14" s="460" t="s">
        <v>499</v>
      </c>
    </row>
    <row r="15" spans="1:2" ht="12.75">
      <c r="A15" s="460"/>
      <c r="B15" s="460"/>
    </row>
    <row r="16" spans="1:2" ht="14.25">
      <c r="A16" s="463" t="str">
        <f>+CONCATENATE(LEFT(A4,4),". évi teljesítés BEVÉTELEK")</f>
        <v>2015. évi teljesítés BEVÉTELEK</v>
      </c>
      <c r="B16" s="461"/>
    </row>
    <row r="17" spans="1:2" ht="12.75">
      <c r="A17" s="460"/>
      <c r="B17" s="460"/>
    </row>
    <row r="18" spans="1:2" ht="12.75">
      <c r="A18" s="460" t="s">
        <v>494</v>
      </c>
      <c r="B18" s="460" t="s">
        <v>500</v>
      </c>
    </row>
    <row r="19" spans="1:2" ht="12.75">
      <c r="A19" s="460" t="s">
        <v>495</v>
      </c>
      <c r="B19" s="460" t="s">
        <v>501</v>
      </c>
    </row>
    <row r="20" spans="1:2" ht="12.75">
      <c r="A20" s="460" t="s">
        <v>496</v>
      </c>
      <c r="B20" s="460" t="s">
        <v>502</v>
      </c>
    </row>
    <row r="21" spans="1:2" ht="12.75">
      <c r="A21" s="460"/>
      <c r="B21" s="460"/>
    </row>
    <row r="22" spans="1:2" ht="15.75">
      <c r="A22" s="434" t="str">
        <f>+CONCATENATE(LEFT(A4,4),". évi eredeti előirányzat KIADÁSOK")</f>
        <v>2015. évi eredeti előirányzat KIADÁSOK</v>
      </c>
      <c r="B22" s="461"/>
    </row>
    <row r="23" spans="1:2" ht="12.75">
      <c r="A23" s="460"/>
      <c r="B23" s="460"/>
    </row>
    <row r="24" spans="1:2" ht="12.75">
      <c r="A24" s="460" t="s">
        <v>503</v>
      </c>
      <c r="B24" s="460" t="s">
        <v>509</v>
      </c>
    </row>
    <row r="25" spans="1:2" ht="12.75">
      <c r="A25" s="460" t="s">
        <v>482</v>
      </c>
      <c r="B25" s="460" t="s">
        <v>510</v>
      </c>
    </row>
    <row r="26" spans="1:2" ht="12.75">
      <c r="A26" s="460" t="s">
        <v>504</v>
      </c>
      <c r="B26" s="460" t="s">
        <v>511</v>
      </c>
    </row>
    <row r="27" spans="1:2" ht="12.75">
      <c r="A27" s="460"/>
      <c r="B27" s="460"/>
    </row>
    <row r="28" spans="1:2" ht="15.75">
      <c r="A28" s="434" t="str">
        <f>+CONCATENATE(LEFT(A4,4),". évi módosított előirányzat KIADÁSOK")</f>
        <v>2015. évi módosított előirányzat KIADÁSOK</v>
      </c>
      <c r="B28" s="461"/>
    </row>
    <row r="29" spans="1:2" ht="12.75">
      <c r="A29" s="460"/>
      <c r="B29" s="460"/>
    </row>
    <row r="30" spans="1:2" ht="12.75">
      <c r="A30" s="460" t="s">
        <v>505</v>
      </c>
      <c r="B30" s="460" t="s">
        <v>516</v>
      </c>
    </row>
    <row r="31" spans="1:2" ht="12.75">
      <c r="A31" s="460" t="s">
        <v>483</v>
      </c>
      <c r="B31" s="460" t="s">
        <v>513</v>
      </c>
    </row>
    <row r="32" spans="1:2" ht="12.75">
      <c r="A32" s="460" t="s">
        <v>506</v>
      </c>
      <c r="B32" s="460" t="s">
        <v>512</v>
      </c>
    </row>
    <row r="33" spans="1:2" ht="12.75">
      <c r="A33" s="460"/>
      <c r="B33" s="460"/>
    </row>
    <row r="34" spans="1:2" ht="15.75">
      <c r="A34" s="464" t="str">
        <f>+CONCATENATE(LEFT(A4,4),". évi teljesítés KIADÁSOK")</f>
        <v>2015. évi teljesítés KIADÁSOK</v>
      </c>
      <c r="B34" s="461"/>
    </row>
    <row r="35" spans="1:2" ht="12.75">
      <c r="A35" s="460"/>
      <c r="B35" s="460"/>
    </row>
    <row r="36" spans="1:2" ht="12.75">
      <c r="A36" s="460" t="s">
        <v>507</v>
      </c>
      <c r="B36" s="460" t="s">
        <v>517</v>
      </c>
    </row>
    <row r="37" spans="1:2" ht="12.75">
      <c r="A37" s="460" t="s">
        <v>484</v>
      </c>
      <c r="B37" s="460" t="s">
        <v>515</v>
      </c>
    </row>
    <row r="38" spans="1:2" ht="12.75">
      <c r="A38" s="460" t="s">
        <v>508</v>
      </c>
      <c r="B38" s="460" t="s">
        <v>514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40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75" customFormat="1" ht="21" customHeight="1" thickBot="1">
      <c r="A1" s="474"/>
      <c r="B1" s="476"/>
      <c r="C1" s="521"/>
      <c r="D1" s="521"/>
      <c r="E1" s="619" t="str">
        <f>+CONCATENATE("7.1. melléklet a 6/",LEFT(ÖSSZEFÜGGÉSEK!A4,4)+1,". (V.20.) önkormányzati rendelethez")</f>
        <v>7.1. melléklet a 6/2016. (V.20.) önkormányzati rendelethez</v>
      </c>
    </row>
    <row r="2" spans="1:5" s="522" customFormat="1" ht="25.5" customHeight="1">
      <c r="A2" s="502" t="s">
        <v>144</v>
      </c>
      <c r="B2" s="716" t="s">
        <v>691</v>
      </c>
      <c r="C2" s="717"/>
      <c r="D2" s="718"/>
      <c r="E2" s="545" t="s">
        <v>48</v>
      </c>
    </row>
    <row r="3" spans="1:5" s="522" customFormat="1" ht="24.75" thickBot="1">
      <c r="A3" s="520" t="s">
        <v>530</v>
      </c>
      <c r="B3" s="719" t="s">
        <v>523</v>
      </c>
      <c r="C3" s="722"/>
      <c r="D3" s="723"/>
      <c r="E3" s="546" t="s">
        <v>41</v>
      </c>
    </row>
    <row r="4" spans="1:5" s="523" customFormat="1" ht="15.75" customHeight="1" thickBot="1">
      <c r="A4" s="477"/>
      <c r="B4" s="477"/>
      <c r="C4" s="478"/>
      <c r="D4" s="478"/>
      <c r="E4" s="478" t="s">
        <v>42</v>
      </c>
    </row>
    <row r="5" spans="1:5" ht="24.75" thickBot="1">
      <c r="A5" s="309" t="s">
        <v>145</v>
      </c>
      <c r="B5" s="310" t="s">
        <v>688</v>
      </c>
      <c r="C5" s="93" t="s">
        <v>175</v>
      </c>
      <c r="D5" s="93" t="s">
        <v>179</v>
      </c>
      <c r="E5" s="479" t="s">
        <v>180</v>
      </c>
    </row>
    <row r="6" spans="1:5" s="524" customFormat="1" ht="12.75" customHeight="1" thickBot="1">
      <c r="A6" s="472" t="s">
        <v>391</v>
      </c>
      <c r="B6" s="473" t="s">
        <v>392</v>
      </c>
      <c r="C6" s="473" t="s">
        <v>393</v>
      </c>
      <c r="D6" s="108" t="s">
        <v>394</v>
      </c>
      <c r="E6" s="106" t="s">
        <v>395</v>
      </c>
    </row>
    <row r="7" spans="1:5" s="524" customFormat="1" ht="15.75" customHeight="1" thickBot="1">
      <c r="A7" s="713" t="s">
        <v>43</v>
      </c>
      <c r="B7" s="714"/>
      <c r="C7" s="714"/>
      <c r="D7" s="714"/>
      <c r="E7" s="715"/>
    </row>
    <row r="8" spans="1:5" s="498" customFormat="1" ht="12" customHeight="1" thickBot="1">
      <c r="A8" s="472" t="s">
        <v>7</v>
      </c>
      <c r="B8" s="536" t="s">
        <v>531</v>
      </c>
      <c r="C8" s="403">
        <f>SUM(C9:C18)</f>
        <v>0</v>
      </c>
      <c r="D8" s="403">
        <f>SUM(D9:D18)</f>
        <v>0</v>
      </c>
      <c r="E8" s="542">
        <f>SUM(E9:E18)</f>
        <v>0</v>
      </c>
    </row>
    <row r="9" spans="1:5" s="498" customFormat="1" ht="12" customHeight="1">
      <c r="A9" s="547" t="s">
        <v>70</v>
      </c>
      <c r="B9" s="326" t="s">
        <v>310</v>
      </c>
      <c r="C9" s="102"/>
      <c r="D9" s="102"/>
      <c r="E9" s="531"/>
    </row>
    <row r="10" spans="1:5" s="498" customFormat="1" ht="12" customHeight="1">
      <c r="A10" s="548" t="s">
        <v>71</v>
      </c>
      <c r="B10" s="324" t="s">
        <v>311</v>
      </c>
      <c r="C10" s="400"/>
      <c r="D10" s="400"/>
      <c r="E10" s="111"/>
    </row>
    <row r="11" spans="1:5" s="498" customFormat="1" ht="12" customHeight="1">
      <c r="A11" s="548" t="s">
        <v>72</v>
      </c>
      <c r="B11" s="324" t="s">
        <v>312</v>
      </c>
      <c r="C11" s="400"/>
      <c r="D11" s="400"/>
      <c r="E11" s="111"/>
    </row>
    <row r="12" spans="1:5" s="498" customFormat="1" ht="12" customHeight="1">
      <c r="A12" s="548" t="s">
        <v>73</v>
      </c>
      <c r="B12" s="324" t="s">
        <v>313</v>
      </c>
      <c r="C12" s="400"/>
      <c r="D12" s="400"/>
      <c r="E12" s="111"/>
    </row>
    <row r="13" spans="1:5" s="498" customFormat="1" ht="12" customHeight="1">
      <c r="A13" s="548" t="s">
        <v>105</v>
      </c>
      <c r="B13" s="324" t="s">
        <v>314</v>
      </c>
      <c r="C13" s="400"/>
      <c r="D13" s="400"/>
      <c r="E13" s="111"/>
    </row>
    <row r="14" spans="1:5" s="498" customFormat="1" ht="12" customHeight="1">
      <c r="A14" s="548" t="s">
        <v>74</v>
      </c>
      <c r="B14" s="324" t="s">
        <v>532</v>
      </c>
      <c r="C14" s="400"/>
      <c r="D14" s="400"/>
      <c r="E14" s="111"/>
    </row>
    <row r="15" spans="1:5" s="525" customFormat="1" ht="12" customHeight="1">
      <c r="A15" s="548" t="s">
        <v>75</v>
      </c>
      <c r="B15" s="323" t="s">
        <v>533</v>
      </c>
      <c r="C15" s="400"/>
      <c r="D15" s="400"/>
      <c r="E15" s="111"/>
    </row>
    <row r="16" spans="1:5" s="525" customFormat="1" ht="12" customHeight="1">
      <c r="A16" s="548" t="s">
        <v>83</v>
      </c>
      <c r="B16" s="324" t="s">
        <v>317</v>
      </c>
      <c r="C16" s="103"/>
      <c r="D16" s="103"/>
      <c r="E16" s="530"/>
    </row>
    <row r="17" spans="1:5" s="498" customFormat="1" ht="12" customHeight="1">
      <c r="A17" s="548" t="s">
        <v>84</v>
      </c>
      <c r="B17" s="324" t="s">
        <v>319</v>
      </c>
      <c r="C17" s="400"/>
      <c r="D17" s="400"/>
      <c r="E17" s="111"/>
    </row>
    <row r="18" spans="1:5" s="525" customFormat="1" ht="12" customHeight="1" thickBot="1">
      <c r="A18" s="548" t="s">
        <v>85</v>
      </c>
      <c r="B18" s="323" t="s">
        <v>321</v>
      </c>
      <c r="C18" s="402"/>
      <c r="D18" s="402"/>
      <c r="E18" s="526"/>
    </row>
    <row r="19" spans="1:5" s="525" customFormat="1" ht="22.5" customHeight="1" thickBot="1">
      <c r="A19" s="472" t="s">
        <v>8</v>
      </c>
      <c r="B19" s="536" t="s">
        <v>534</v>
      </c>
      <c r="C19" s="403">
        <f>SUM(C20:C22)</f>
        <v>24</v>
      </c>
      <c r="D19" s="403">
        <f>SUM(D20:D22)</f>
        <v>24</v>
      </c>
      <c r="E19" s="542">
        <f>SUM(E20:E22)</f>
        <v>24</v>
      </c>
    </row>
    <row r="20" spans="1:5" s="525" customFormat="1" ht="12" customHeight="1">
      <c r="A20" s="548" t="s">
        <v>76</v>
      </c>
      <c r="B20" s="325" t="s">
        <v>291</v>
      </c>
      <c r="C20" s="400"/>
      <c r="D20" s="400"/>
      <c r="E20" s="111"/>
    </row>
    <row r="21" spans="1:5" s="525" customFormat="1" ht="12" customHeight="1">
      <c r="A21" s="548" t="s">
        <v>77</v>
      </c>
      <c r="B21" s="324" t="s">
        <v>535</v>
      </c>
      <c r="C21" s="400"/>
      <c r="D21" s="400"/>
      <c r="E21" s="111"/>
    </row>
    <row r="22" spans="1:5" s="525" customFormat="1" ht="12" customHeight="1">
      <c r="A22" s="548" t="s">
        <v>78</v>
      </c>
      <c r="B22" s="324" t="s">
        <v>536</v>
      </c>
      <c r="C22" s="400">
        <v>24</v>
      </c>
      <c r="D22" s="400">
        <v>24</v>
      </c>
      <c r="E22" s="111">
        <v>24</v>
      </c>
    </row>
    <row r="23" spans="1:5" s="525" customFormat="1" ht="12" customHeight="1" thickBot="1">
      <c r="A23" s="548" t="s">
        <v>79</v>
      </c>
      <c r="B23" s="324" t="s">
        <v>646</v>
      </c>
      <c r="C23" s="400"/>
      <c r="D23" s="400"/>
      <c r="E23" s="111"/>
    </row>
    <row r="24" spans="1:5" s="525" customFormat="1" ht="12" customHeight="1" thickBot="1">
      <c r="A24" s="535" t="s">
        <v>9</v>
      </c>
      <c r="B24" s="344" t="s">
        <v>122</v>
      </c>
      <c r="C24" s="41"/>
      <c r="D24" s="41"/>
      <c r="E24" s="541"/>
    </row>
    <row r="25" spans="1:5" s="525" customFormat="1" ht="24.75" customHeight="1" thickBot="1">
      <c r="A25" s="535" t="s">
        <v>10</v>
      </c>
      <c r="B25" s="344" t="s">
        <v>537</v>
      </c>
      <c r="C25" s="403">
        <f>SUM(C26:C27)</f>
        <v>0</v>
      </c>
      <c r="D25" s="403">
        <f>SUM(D26:D27)</f>
        <v>0</v>
      </c>
      <c r="E25" s="542">
        <f>SUM(E26:E27)</f>
        <v>0</v>
      </c>
    </row>
    <row r="26" spans="1:5" s="525" customFormat="1" ht="12" customHeight="1">
      <c r="A26" s="549" t="s">
        <v>304</v>
      </c>
      <c r="B26" s="550" t="s">
        <v>535</v>
      </c>
      <c r="C26" s="99"/>
      <c r="D26" s="99"/>
      <c r="E26" s="529"/>
    </row>
    <row r="27" spans="1:5" s="525" customFormat="1" ht="12" customHeight="1">
      <c r="A27" s="549" t="s">
        <v>305</v>
      </c>
      <c r="B27" s="551" t="s">
        <v>538</v>
      </c>
      <c r="C27" s="404"/>
      <c r="D27" s="404"/>
      <c r="E27" s="528"/>
    </row>
    <row r="28" spans="1:5" s="525" customFormat="1" ht="12" customHeight="1" thickBot="1">
      <c r="A28" s="548" t="s">
        <v>306</v>
      </c>
      <c r="B28" s="552" t="s">
        <v>647</v>
      </c>
      <c r="C28" s="532"/>
      <c r="D28" s="532"/>
      <c r="E28" s="527"/>
    </row>
    <row r="29" spans="1:5" s="525" customFormat="1" ht="12" customHeight="1" thickBot="1">
      <c r="A29" s="535" t="s">
        <v>11</v>
      </c>
      <c r="B29" s="344" t="s">
        <v>539</v>
      </c>
      <c r="C29" s="403">
        <f>SUM(C30:C32)</f>
        <v>0</v>
      </c>
      <c r="D29" s="403">
        <f>SUM(D30:D32)</f>
        <v>0</v>
      </c>
      <c r="E29" s="542">
        <f>SUM(E30:E32)</f>
        <v>0</v>
      </c>
    </row>
    <row r="30" spans="1:5" s="525" customFormat="1" ht="12" customHeight="1">
      <c r="A30" s="549" t="s">
        <v>63</v>
      </c>
      <c r="B30" s="550" t="s">
        <v>323</v>
      </c>
      <c r="C30" s="99"/>
      <c r="D30" s="99"/>
      <c r="E30" s="529"/>
    </row>
    <row r="31" spans="1:5" s="525" customFormat="1" ht="12" customHeight="1">
      <c r="A31" s="549" t="s">
        <v>64</v>
      </c>
      <c r="B31" s="551" t="s">
        <v>324</v>
      </c>
      <c r="C31" s="404"/>
      <c r="D31" s="404"/>
      <c r="E31" s="528"/>
    </row>
    <row r="32" spans="1:5" s="525" customFormat="1" ht="12" customHeight="1" thickBot="1">
      <c r="A32" s="548" t="s">
        <v>65</v>
      </c>
      <c r="B32" s="534" t="s">
        <v>326</v>
      </c>
      <c r="C32" s="532"/>
      <c r="D32" s="532"/>
      <c r="E32" s="527"/>
    </row>
    <row r="33" spans="1:5" s="525" customFormat="1" ht="12" customHeight="1" thickBot="1">
      <c r="A33" s="535" t="s">
        <v>12</v>
      </c>
      <c r="B33" s="344" t="s">
        <v>451</v>
      </c>
      <c r="C33" s="41"/>
      <c r="D33" s="41"/>
      <c r="E33" s="541"/>
    </row>
    <row r="34" spans="1:5" s="498" customFormat="1" ht="12" customHeight="1" thickBot="1">
      <c r="A34" s="535" t="s">
        <v>13</v>
      </c>
      <c r="B34" s="344" t="s">
        <v>540</v>
      </c>
      <c r="C34" s="41"/>
      <c r="D34" s="41"/>
      <c r="E34" s="541"/>
    </row>
    <row r="35" spans="1:5" s="498" customFormat="1" ht="12" customHeight="1" thickBot="1">
      <c r="A35" s="472" t="s">
        <v>14</v>
      </c>
      <c r="B35" s="344" t="s">
        <v>648</v>
      </c>
      <c r="C35" s="403">
        <f>+C8+C19+C24+C25+C29+C33+C34</f>
        <v>24</v>
      </c>
      <c r="D35" s="403">
        <f>+D8+D19+D24+D25+D29+D33+D34</f>
        <v>24</v>
      </c>
      <c r="E35" s="542">
        <f>+E8+E19+E24+E25+E29+E33+E34</f>
        <v>24</v>
      </c>
    </row>
    <row r="36" spans="1:5" s="498" customFormat="1" ht="12" customHeight="1" thickBot="1">
      <c r="A36" s="537" t="s">
        <v>15</v>
      </c>
      <c r="B36" s="344" t="s">
        <v>542</v>
      </c>
      <c r="C36" s="403">
        <f>+C37+C38+C39</f>
        <v>38689</v>
      </c>
      <c r="D36" s="403">
        <f>+D37+D38+D39</f>
        <v>40832</v>
      </c>
      <c r="E36" s="542">
        <f>+E37+E38+E39</f>
        <v>40832</v>
      </c>
    </row>
    <row r="37" spans="1:5" s="498" customFormat="1" ht="12" customHeight="1">
      <c r="A37" s="549" t="s">
        <v>543</v>
      </c>
      <c r="B37" s="550" t="s">
        <v>162</v>
      </c>
      <c r="C37" s="99">
        <v>1728</v>
      </c>
      <c r="D37" s="99">
        <v>1728</v>
      </c>
      <c r="E37" s="529">
        <v>1728</v>
      </c>
    </row>
    <row r="38" spans="1:5" s="525" customFormat="1" ht="12" customHeight="1">
      <c r="A38" s="549" t="s">
        <v>544</v>
      </c>
      <c r="B38" s="551" t="s">
        <v>3</v>
      </c>
      <c r="C38" s="404"/>
      <c r="D38" s="404"/>
      <c r="E38" s="528"/>
    </row>
    <row r="39" spans="1:5" s="525" customFormat="1" ht="12" customHeight="1" thickBot="1">
      <c r="A39" s="548" t="s">
        <v>545</v>
      </c>
      <c r="B39" s="534" t="s">
        <v>546</v>
      </c>
      <c r="C39" s="532">
        <v>36961</v>
      </c>
      <c r="D39" s="532">
        <v>39104</v>
      </c>
      <c r="E39" s="527">
        <v>39104</v>
      </c>
    </row>
    <row r="40" spans="1:5" s="525" customFormat="1" ht="15" customHeight="1" thickBot="1">
      <c r="A40" s="537" t="s">
        <v>16</v>
      </c>
      <c r="B40" s="538" t="s">
        <v>547</v>
      </c>
      <c r="C40" s="105">
        <f>+C35+C36</f>
        <v>38713</v>
      </c>
      <c r="D40" s="105">
        <f>+D35+D36</f>
        <v>40856</v>
      </c>
      <c r="E40" s="543">
        <f>+E35+E36</f>
        <v>40856</v>
      </c>
    </row>
    <row r="41" spans="1:5" s="525" customFormat="1" ht="15" customHeight="1">
      <c r="A41" s="480"/>
      <c r="B41" s="481"/>
      <c r="C41" s="496"/>
      <c r="D41" s="496"/>
      <c r="E41" s="496"/>
    </row>
    <row r="42" spans="1:5" ht="13.5" thickBot="1">
      <c r="A42" s="482"/>
      <c r="B42" s="483"/>
      <c r="C42" s="497"/>
      <c r="D42" s="497"/>
      <c r="E42" s="497"/>
    </row>
    <row r="43" spans="1:5" s="524" customFormat="1" ht="16.5" customHeight="1" thickBot="1">
      <c r="A43" s="713" t="s">
        <v>44</v>
      </c>
      <c r="B43" s="714"/>
      <c r="C43" s="714"/>
      <c r="D43" s="714"/>
      <c r="E43" s="715"/>
    </row>
    <row r="44" spans="1:5" s="299" customFormat="1" ht="12" customHeight="1" thickBot="1">
      <c r="A44" s="535" t="s">
        <v>7</v>
      </c>
      <c r="B44" s="344" t="s">
        <v>548</v>
      </c>
      <c r="C44" s="403">
        <f>SUM(C45:C49)</f>
        <v>38713</v>
      </c>
      <c r="D44" s="403">
        <f>SUM(D45:D49)</f>
        <v>40856</v>
      </c>
      <c r="E44" s="435">
        <f>SUM(E45:E49)</f>
        <v>40028</v>
      </c>
    </row>
    <row r="45" spans="1:5" ht="12" customHeight="1">
      <c r="A45" s="548" t="s">
        <v>70</v>
      </c>
      <c r="B45" s="325" t="s">
        <v>37</v>
      </c>
      <c r="C45" s="99">
        <v>21740</v>
      </c>
      <c r="D45" s="99">
        <v>23427</v>
      </c>
      <c r="E45" s="430">
        <v>23414</v>
      </c>
    </row>
    <row r="46" spans="1:5" ht="12" customHeight="1">
      <c r="A46" s="548" t="s">
        <v>71</v>
      </c>
      <c r="B46" s="324" t="s">
        <v>131</v>
      </c>
      <c r="C46" s="397">
        <v>5990</v>
      </c>
      <c r="D46" s="397">
        <v>6446</v>
      </c>
      <c r="E46" s="431">
        <v>6326</v>
      </c>
    </row>
    <row r="47" spans="1:5" ht="12" customHeight="1">
      <c r="A47" s="548" t="s">
        <v>72</v>
      </c>
      <c r="B47" s="324" t="s">
        <v>98</v>
      </c>
      <c r="C47" s="397">
        <v>10983</v>
      </c>
      <c r="D47" s="397">
        <v>10983</v>
      </c>
      <c r="E47" s="431">
        <v>10288</v>
      </c>
    </row>
    <row r="48" spans="1:5" ht="12" customHeight="1">
      <c r="A48" s="548" t="s">
        <v>73</v>
      </c>
      <c r="B48" s="324" t="s">
        <v>132</v>
      </c>
      <c r="C48" s="397"/>
      <c r="D48" s="397"/>
      <c r="E48" s="431"/>
    </row>
    <row r="49" spans="1:5" ht="12" customHeight="1" thickBot="1">
      <c r="A49" s="548" t="s">
        <v>105</v>
      </c>
      <c r="B49" s="324" t="s">
        <v>133</v>
      </c>
      <c r="C49" s="397"/>
      <c r="D49" s="397"/>
      <c r="E49" s="431"/>
    </row>
    <row r="50" spans="1:5" ht="12" customHeight="1" thickBot="1">
      <c r="A50" s="535" t="s">
        <v>8</v>
      </c>
      <c r="B50" s="344" t="s">
        <v>549</v>
      </c>
      <c r="C50" s="403">
        <f>SUM(C51:C53)</f>
        <v>0</v>
      </c>
      <c r="D50" s="403">
        <f>SUM(D51:D53)</f>
        <v>0</v>
      </c>
      <c r="E50" s="435">
        <f>SUM(E51:E53)</f>
        <v>0</v>
      </c>
    </row>
    <row r="51" spans="1:5" s="299" customFormat="1" ht="12" customHeight="1">
      <c r="A51" s="548" t="s">
        <v>76</v>
      </c>
      <c r="B51" s="325" t="s">
        <v>153</v>
      </c>
      <c r="C51" s="99"/>
      <c r="D51" s="99"/>
      <c r="E51" s="430"/>
    </row>
    <row r="52" spans="1:5" ht="12" customHeight="1">
      <c r="A52" s="548" t="s">
        <v>77</v>
      </c>
      <c r="B52" s="324" t="s">
        <v>135</v>
      </c>
      <c r="C52" s="397"/>
      <c r="D52" s="397"/>
      <c r="E52" s="431"/>
    </row>
    <row r="53" spans="1:5" ht="12" customHeight="1">
      <c r="A53" s="548" t="s">
        <v>78</v>
      </c>
      <c r="B53" s="324" t="s">
        <v>45</v>
      </c>
      <c r="C53" s="397"/>
      <c r="D53" s="397"/>
      <c r="E53" s="431"/>
    </row>
    <row r="54" spans="1:5" ht="12" customHeight="1" thickBot="1">
      <c r="A54" s="548" t="s">
        <v>79</v>
      </c>
      <c r="B54" s="324" t="s">
        <v>649</v>
      </c>
      <c r="C54" s="397"/>
      <c r="D54" s="397"/>
      <c r="E54" s="431"/>
    </row>
    <row r="55" spans="1:5" ht="12" customHeight="1" thickBot="1">
      <c r="A55" s="535" t="s">
        <v>9</v>
      </c>
      <c r="B55" s="539" t="s">
        <v>550</v>
      </c>
      <c r="C55" s="403">
        <f>+C44+C50</f>
        <v>38713</v>
      </c>
      <c r="D55" s="403">
        <f>+D44+D50</f>
        <v>40856</v>
      </c>
      <c r="E55" s="435">
        <f>+E44+E50</f>
        <v>40028</v>
      </c>
    </row>
    <row r="56" spans="3:5" ht="13.5" thickBot="1">
      <c r="C56" s="544"/>
      <c r="D56" s="544"/>
      <c r="E56" s="544"/>
    </row>
    <row r="57" spans="1:5" ht="15" customHeight="1" thickBot="1">
      <c r="A57" s="631" t="s">
        <v>690</v>
      </c>
      <c r="B57" s="632"/>
      <c r="C57" s="109">
        <v>8</v>
      </c>
      <c r="D57" s="109">
        <v>8</v>
      </c>
      <c r="E57" s="533">
        <v>8</v>
      </c>
    </row>
    <row r="58" spans="1:5" ht="14.25" customHeight="1" thickBot="1">
      <c r="A58" s="633" t="s">
        <v>689</v>
      </c>
      <c r="B58" s="634"/>
      <c r="C58" s="109">
        <v>0</v>
      </c>
      <c r="D58" s="109">
        <v>0</v>
      </c>
      <c r="E58" s="533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0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5" customFormat="1" ht="21" customHeight="1" thickBot="1">
      <c r="A1" s="474"/>
      <c r="B1" s="476"/>
      <c r="C1" s="521"/>
      <c r="D1" s="521"/>
      <c r="E1" s="619" t="str">
        <f>+CONCATENATE("8.1. melléklet a 6/",LEFT(ÖSSZEFÜGGÉSEK!A4,4)+1,". (V.20.) önkormányzati rendelethez")</f>
        <v>8.1. melléklet a 6/2016. (V.20.) önkormányzati rendelethez</v>
      </c>
    </row>
    <row r="2" spans="1:5" s="522" customFormat="1" ht="25.5" customHeight="1">
      <c r="A2" s="502" t="s">
        <v>144</v>
      </c>
      <c r="B2" s="716" t="s">
        <v>692</v>
      </c>
      <c r="C2" s="717"/>
      <c r="D2" s="718"/>
      <c r="E2" s="545" t="s">
        <v>49</v>
      </c>
    </row>
    <row r="3" spans="1:5" s="522" customFormat="1" ht="24.75" thickBot="1">
      <c r="A3" s="520" t="s">
        <v>143</v>
      </c>
      <c r="B3" s="719" t="s">
        <v>523</v>
      </c>
      <c r="C3" s="722"/>
      <c r="D3" s="723"/>
      <c r="E3" s="546" t="s">
        <v>41</v>
      </c>
    </row>
    <row r="4" spans="1:5" s="523" customFormat="1" ht="15.75" customHeight="1" thickBot="1">
      <c r="A4" s="477"/>
      <c r="B4" s="477"/>
      <c r="C4" s="478"/>
      <c r="D4" s="478"/>
      <c r="E4" s="478" t="s">
        <v>42</v>
      </c>
    </row>
    <row r="5" spans="1:5" ht="24.75" thickBot="1">
      <c r="A5" s="309" t="s">
        <v>145</v>
      </c>
      <c r="B5" s="310" t="s">
        <v>688</v>
      </c>
      <c r="C5" s="93" t="s">
        <v>175</v>
      </c>
      <c r="D5" s="93" t="s">
        <v>179</v>
      </c>
      <c r="E5" s="479" t="s">
        <v>180</v>
      </c>
    </row>
    <row r="6" spans="1:5" s="524" customFormat="1" ht="12.75" customHeight="1" thickBot="1">
      <c r="A6" s="472" t="s">
        <v>391</v>
      </c>
      <c r="B6" s="473" t="s">
        <v>392</v>
      </c>
      <c r="C6" s="473" t="s">
        <v>393</v>
      </c>
      <c r="D6" s="108" t="s">
        <v>394</v>
      </c>
      <c r="E6" s="106" t="s">
        <v>395</v>
      </c>
    </row>
    <row r="7" spans="1:5" s="524" customFormat="1" ht="15.75" customHeight="1" thickBot="1">
      <c r="A7" s="713" t="s">
        <v>43</v>
      </c>
      <c r="B7" s="714"/>
      <c r="C7" s="714"/>
      <c r="D7" s="714"/>
      <c r="E7" s="715"/>
    </row>
    <row r="8" spans="1:5" s="498" customFormat="1" ht="12" customHeight="1" thickBot="1">
      <c r="A8" s="472" t="s">
        <v>7</v>
      </c>
      <c r="B8" s="536" t="s">
        <v>531</v>
      </c>
      <c r="C8" s="403">
        <f>SUM(C9:C18)</f>
        <v>0</v>
      </c>
      <c r="D8" s="565">
        <f>SUM(D9:D18)</f>
        <v>0</v>
      </c>
      <c r="E8" s="542">
        <f>SUM(E9:E18)</f>
        <v>0</v>
      </c>
    </row>
    <row r="9" spans="1:5" s="498" customFormat="1" ht="12" customHeight="1">
      <c r="A9" s="547" t="s">
        <v>70</v>
      </c>
      <c r="B9" s="326" t="s">
        <v>310</v>
      </c>
      <c r="C9" s="102"/>
      <c r="D9" s="566"/>
      <c r="E9" s="531"/>
    </row>
    <row r="10" spans="1:5" s="498" customFormat="1" ht="12" customHeight="1">
      <c r="A10" s="548" t="s">
        <v>71</v>
      </c>
      <c r="B10" s="324" t="s">
        <v>311</v>
      </c>
      <c r="C10" s="400"/>
      <c r="D10" s="567"/>
      <c r="E10" s="111"/>
    </row>
    <row r="11" spans="1:5" s="498" customFormat="1" ht="12" customHeight="1">
      <c r="A11" s="548" t="s">
        <v>72</v>
      </c>
      <c r="B11" s="324" t="s">
        <v>312</v>
      </c>
      <c r="C11" s="400"/>
      <c r="D11" s="567"/>
      <c r="E11" s="111"/>
    </row>
    <row r="12" spans="1:5" s="498" customFormat="1" ht="12" customHeight="1">
      <c r="A12" s="548" t="s">
        <v>73</v>
      </c>
      <c r="B12" s="324" t="s">
        <v>313</v>
      </c>
      <c r="C12" s="400"/>
      <c r="D12" s="567"/>
      <c r="E12" s="111"/>
    </row>
    <row r="13" spans="1:5" s="498" customFormat="1" ht="12" customHeight="1">
      <c r="A13" s="548" t="s">
        <v>105</v>
      </c>
      <c r="B13" s="324" t="s">
        <v>314</v>
      </c>
      <c r="C13" s="400"/>
      <c r="D13" s="567"/>
      <c r="E13" s="111"/>
    </row>
    <row r="14" spans="1:5" s="498" customFormat="1" ht="12" customHeight="1">
      <c r="A14" s="548" t="s">
        <v>74</v>
      </c>
      <c r="B14" s="324" t="s">
        <v>532</v>
      </c>
      <c r="C14" s="400"/>
      <c r="D14" s="567"/>
      <c r="E14" s="111"/>
    </row>
    <row r="15" spans="1:5" s="525" customFormat="1" ht="12" customHeight="1">
      <c r="A15" s="548" t="s">
        <v>75</v>
      </c>
      <c r="B15" s="323" t="s">
        <v>533</v>
      </c>
      <c r="C15" s="400"/>
      <c r="D15" s="567"/>
      <c r="E15" s="111"/>
    </row>
    <row r="16" spans="1:5" s="525" customFormat="1" ht="12" customHeight="1">
      <c r="A16" s="548" t="s">
        <v>83</v>
      </c>
      <c r="B16" s="324" t="s">
        <v>317</v>
      </c>
      <c r="C16" s="103"/>
      <c r="D16" s="568"/>
      <c r="E16" s="530"/>
    </row>
    <row r="17" spans="1:5" s="498" customFormat="1" ht="12" customHeight="1">
      <c r="A17" s="548" t="s">
        <v>84</v>
      </c>
      <c r="B17" s="324" t="s">
        <v>319</v>
      </c>
      <c r="C17" s="400"/>
      <c r="D17" s="567"/>
      <c r="E17" s="111"/>
    </row>
    <row r="18" spans="1:5" s="525" customFormat="1" ht="12" customHeight="1" thickBot="1">
      <c r="A18" s="548" t="s">
        <v>85</v>
      </c>
      <c r="B18" s="323" t="s">
        <v>321</v>
      </c>
      <c r="C18" s="402"/>
      <c r="D18" s="112"/>
      <c r="E18" s="526"/>
    </row>
    <row r="19" spans="1:5" s="525" customFormat="1" ht="12" customHeight="1" thickBot="1">
      <c r="A19" s="472" t="s">
        <v>8</v>
      </c>
      <c r="B19" s="536" t="s">
        <v>534</v>
      </c>
      <c r="C19" s="403">
        <f>SUM(C20:C22)</f>
        <v>0</v>
      </c>
      <c r="D19" s="565">
        <f>SUM(D20:D22)</f>
        <v>0</v>
      </c>
      <c r="E19" s="542">
        <f>SUM(E20:E22)</f>
        <v>0</v>
      </c>
    </row>
    <row r="20" spans="1:5" s="525" customFormat="1" ht="12" customHeight="1">
      <c r="A20" s="548" t="s">
        <v>76</v>
      </c>
      <c r="B20" s="325" t="s">
        <v>291</v>
      </c>
      <c r="C20" s="400"/>
      <c r="D20" s="567"/>
      <c r="E20" s="111"/>
    </row>
    <row r="21" spans="1:5" s="525" customFormat="1" ht="12" customHeight="1">
      <c r="A21" s="548" t="s">
        <v>77</v>
      </c>
      <c r="B21" s="324" t="s">
        <v>535</v>
      </c>
      <c r="C21" s="400"/>
      <c r="D21" s="567"/>
      <c r="E21" s="111"/>
    </row>
    <row r="22" spans="1:5" s="525" customFormat="1" ht="12" customHeight="1">
      <c r="A22" s="548" t="s">
        <v>78</v>
      </c>
      <c r="B22" s="324" t="s">
        <v>536</v>
      </c>
      <c r="C22" s="400"/>
      <c r="D22" s="567"/>
      <c r="E22" s="111"/>
    </row>
    <row r="23" spans="1:5" s="498" customFormat="1" ht="12" customHeight="1" thickBot="1">
      <c r="A23" s="548" t="s">
        <v>79</v>
      </c>
      <c r="B23" s="324" t="s">
        <v>650</v>
      </c>
      <c r="C23" s="400"/>
      <c r="D23" s="567"/>
      <c r="E23" s="111"/>
    </row>
    <row r="24" spans="1:5" s="498" customFormat="1" ht="12" customHeight="1" thickBot="1">
      <c r="A24" s="535" t="s">
        <v>9</v>
      </c>
      <c r="B24" s="344" t="s">
        <v>122</v>
      </c>
      <c r="C24" s="41"/>
      <c r="D24" s="569"/>
      <c r="E24" s="541"/>
    </row>
    <row r="25" spans="1:5" s="498" customFormat="1" ht="12" customHeight="1" thickBot="1">
      <c r="A25" s="535" t="s">
        <v>10</v>
      </c>
      <c r="B25" s="344" t="s">
        <v>537</v>
      </c>
      <c r="C25" s="403">
        <f>+C26+C27</f>
        <v>0</v>
      </c>
      <c r="D25" s="565">
        <f>+D26+D27</f>
        <v>0</v>
      </c>
      <c r="E25" s="542">
        <f>+E26+E27</f>
        <v>0</v>
      </c>
    </row>
    <row r="26" spans="1:5" s="498" customFormat="1" ht="12" customHeight="1">
      <c r="A26" s="549" t="s">
        <v>304</v>
      </c>
      <c r="B26" s="550" t="s">
        <v>535</v>
      </c>
      <c r="C26" s="99"/>
      <c r="D26" s="556"/>
      <c r="E26" s="529"/>
    </row>
    <row r="27" spans="1:5" s="498" customFormat="1" ht="12" customHeight="1">
      <c r="A27" s="549" t="s">
        <v>305</v>
      </c>
      <c r="B27" s="551" t="s">
        <v>538</v>
      </c>
      <c r="C27" s="404"/>
      <c r="D27" s="570"/>
      <c r="E27" s="528"/>
    </row>
    <row r="28" spans="1:5" s="498" customFormat="1" ht="12" customHeight="1" thickBot="1">
      <c r="A28" s="548" t="s">
        <v>306</v>
      </c>
      <c r="B28" s="552" t="s">
        <v>651</v>
      </c>
      <c r="C28" s="532"/>
      <c r="D28" s="571"/>
      <c r="E28" s="527"/>
    </row>
    <row r="29" spans="1:5" s="498" customFormat="1" ht="12" customHeight="1" thickBot="1">
      <c r="A29" s="535" t="s">
        <v>11</v>
      </c>
      <c r="B29" s="344" t="s">
        <v>539</v>
      </c>
      <c r="C29" s="403">
        <f>+C30+C31+C32</f>
        <v>0</v>
      </c>
      <c r="D29" s="565">
        <f>+D30+D31+D32</f>
        <v>0</v>
      </c>
      <c r="E29" s="542">
        <f>+E30+E31+E32</f>
        <v>0</v>
      </c>
    </row>
    <row r="30" spans="1:5" s="498" customFormat="1" ht="12" customHeight="1">
      <c r="A30" s="549" t="s">
        <v>63</v>
      </c>
      <c r="B30" s="550" t="s">
        <v>323</v>
      </c>
      <c r="C30" s="99"/>
      <c r="D30" s="556"/>
      <c r="E30" s="529"/>
    </row>
    <row r="31" spans="1:5" s="498" customFormat="1" ht="12" customHeight="1">
      <c r="A31" s="549" t="s">
        <v>64</v>
      </c>
      <c r="B31" s="551" t="s">
        <v>324</v>
      </c>
      <c r="C31" s="404"/>
      <c r="D31" s="570"/>
      <c r="E31" s="528"/>
    </row>
    <row r="32" spans="1:5" s="498" customFormat="1" ht="12" customHeight="1" thickBot="1">
      <c r="A32" s="548" t="s">
        <v>65</v>
      </c>
      <c r="B32" s="534" t="s">
        <v>326</v>
      </c>
      <c r="C32" s="532"/>
      <c r="D32" s="571"/>
      <c r="E32" s="527"/>
    </row>
    <row r="33" spans="1:5" s="498" customFormat="1" ht="12" customHeight="1" thickBot="1">
      <c r="A33" s="535" t="s">
        <v>12</v>
      </c>
      <c r="B33" s="344" t="s">
        <v>451</v>
      </c>
      <c r="C33" s="41"/>
      <c r="D33" s="569"/>
      <c r="E33" s="541"/>
    </row>
    <row r="34" spans="1:5" s="498" customFormat="1" ht="12" customHeight="1" thickBot="1">
      <c r="A34" s="535" t="s">
        <v>13</v>
      </c>
      <c r="B34" s="344" t="s">
        <v>540</v>
      </c>
      <c r="C34" s="41"/>
      <c r="D34" s="569"/>
      <c r="E34" s="541"/>
    </row>
    <row r="35" spans="1:5" s="498" customFormat="1" ht="12" customHeight="1" thickBot="1">
      <c r="A35" s="472" t="s">
        <v>14</v>
      </c>
      <c r="B35" s="344" t="s">
        <v>541</v>
      </c>
      <c r="C35" s="403">
        <f>+C8+C19+C24+C25+C29+C33+C34</f>
        <v>0</v>
      </c>
      <c r="D35" s="565">
        <f>+D8+D19+D24+D25+D29+D33+D34</f>
        <v>0</v>
      </c>
      <c r="E35" s="542">
        <f>+E8+E19+E24+E25+E29+E33+E34</f>
        <v>0</v>
      </c>
    </row>
    <row r="36" spans="1:5" s="525" customFormat="1" ht="12" customHeight="1" thickBot="1">
      <c r="A36" s="537" t="s">
        <v>15</v>
      </c>
      <c r="B36" s="344" t="s">
        <v>542</v>
      </c>
      <c r="C36" s="403">
        <f>+C37+C38+C39</f>
        <v>32153</v>
      </c>
      <c r="D36" s="565">
        <f>+D37+D38+D39</f>
        <v>33750</v>
      </c>
      <c r="E36" s="542">
        <f>+E37+E38+E39</f>
        <v>31750</v>
      </c>
    </row>
    <row r="37" spans="1:5" s="525" customFormat="1" ht="15" customHeight="1">
      <c r="A37" s="549" t="s">
        <v>543</v>
      </c>
      <c r="B37" s="550" t="s">
        <v>162</v>
      </c>
      <c r="C37" s="99">
        <v>942</v>
      </c>
      <c r="D37" s="556">
        <v>943</v>
      </c>
      <c r="E37" s="529">
        <v>943</v>
      </c>
    </row>
    <row r="38" spans="1:5" s="525" customFormat="1" ht="15" customHeight="1">
      <c r="A38" s="549" t="s">
        <v>544</v>
      </c>
      <c r="B38" s="551" t="s">
        <v>3</v>
      </c>
      <c r="C38" s="404"/>
      <c r="D38" s="570"/>
      <c r="E38" s="528"/>
    </row>
    <row r="39" spans="1:5" ht="13.5" thickBot="1">
      <c r="A39" s="548" t="s">
        <v>545</v>
      </c>
      <c r="B39" s="534" t="s">
        <v>546</v>
      </c>
      <c r="C39" s="532">
        <v>31211</v>
      </c>
      <c r="D39" s="571">
        <v>32807</v>
      </c>
      <c r="E39" s="527">
        <v>30807</v>
      </c>
    </row>
    <row r="40" spans="1:5" s="524" customFormat="1" ht="16.5" customHeight="1" thickBot="1">
      <c r="A40" s="537" t="s">
        <v>16</v>
      </c>
      <c r="B40" s="538" t="s">
        <v>547</v>
      </c>
      <c r="C40" s="105">
        <f>+C35+C36</f>
        <v>32153</v>
      </c>
      <c r="D40" s="572">
        <f>+D35+D36</f>
        <v>33750</v>
      </c>
      <c r="E40" s="543">
        <f>+E35+E36</f>
        <v>31750</v>
      </c>
    </row>
    <row r="41" spans="1:5" s="299" customFormat="1" ht="12" customHeight="1">
      <c r="A41" s="480"/>
      <c r="B41" s="481"/>
      <c r="C41" s="496"/>
      <c r="D41" s="496"/>
      <c r="E41" s="496"/>
    </row>
    <row r="42" spans="1:5" ht="12" customHeight="1" thickBot="1">
      <c r="A42" s="482"/>
      <c r="B42" s="483"/>
      <c r="C42" s="497"/>
      <c r="D42" s="497"/>
      <c r="E42" s="497"/>
    </row>
    <row r="43" spans="1:5" ht="12" customHeight="1" thickBot="1">
      <c r="A43" s="713" t="s">
        <v>44</v>
      </c>
      <c r="B43" s="714"/>
      <c r="C43" s="714"/>
      <c r="D43" s="714"/>
      <c r="E43" s="715"/>
    </row>
    <row r="44" spans="1:5" ht="12" customHeight="1" thickBot="1">
      <c r="A44" s="535" t="s">
        <v>7</v>
      </c>
      <c r="B44" s="344" t="s">
        <v>548</v>
      </c>
      <c r="C44" s="403">
        <f>SUM(C45:C49)</f>
        <v>32128</v>
      </c>
      <c r="D44" s="403">
        <f>SUM(D45:D49)</f>
        <v>33725</v>
      </c>
      <c r="E44" s="542">
        <f>SUM(E45:E49)</f>
        <v>32743</v>
      </c>
    </row>
    <row r="45" spans="1:13" ht="12" customHeight="1">
      <c r="A45" s="548" t="s">
        <v>70</v>
      </c>
      <c r="B45" s="325" t="s">
        <v>37</v>
      </c>
      <c r="C45" s="99">
        <v>21355</v>
      </c>
      <c r="D45" s="99">
        <v>22562</v>
      </c>
      <c r="E45" s="529">
        <v>22408</v>
      </c>
      <c r="M45" s="32">
        <f>15000/60</f>
        <v>250</v>
      </c>
    </row>
    <row r="46" spans="1:13" ht="12" customHeight="1">
      <c r="A46" s="548" t="s">
        <v>71</v>
      </c>
      <c r="B46" s="324" t="s">
        <v>131</v>
      </c>
      <c r="C46" s="397">
        <v>5722</v>
      </c>
      <c r="D46" s="397">
        <v>6112</v>
      </c>
      <c r="E46" s="553">
        <v>6110</v>
      </c>
      <c r="M46" s="32">
        <f>+M45/8</f>
        <v>31.25</v>
      </c>
    </row>
    <row r="47" spans="1:5" ht="12" customHeight="1">
      <c r="A47" s="548" t="s">
        <v>72</v>
      </c>
      <c r="B47" s="324" t="s">
        <v>98</v>
      </c>
      <c r="C47" s="397">
        <v>5051</v>
      </c>
      <c r="D47" s="397">
        <v>5051</v>
      </c>
      <c r="E47" s="553">
        <v>4225</v>
      </c>
    </row>
    <row r="48" spans="1:5" s="299" customFormat="1" ht="12" customHeight="1">
      <c r="A48" s="548" t="s">
        <v>73</v>
      </c>
      <c r="B48" s="324" t="s">
        <v>132</v>
      </c>
      <c r="C48" s="397"/>
      <c r="D48" s="397"/>
      <c r="E48" s="553"/>
    </row>
    <row r="49" spans="1:5" ht="12" customHeight="1" thickBot="1">
      <c r="A49" s="548" t="s">
        <v>105</v>
      </c>
      <c r="B49" s="324" t="s">
        <v>133</v>
      </c>
      <c r="C49" s="397"/>
      <c r="D49" s="397"/>
      <c r="E49" s="553"/>
    </row>
    <row r="50" spans="1:5" ht="12" customHeight="1" thickBot="1">
      <c r="A50" s="535" t="s">
        <v>8</v>
      </c>
      <c r="B50" s="344" t="s">
        <v>549</v>
      </c>
      <c r="C50" s="403">
        <f>SUM(C51:C53)</f>
        <v>25</v>
      </c>
      <c r="D50" s="403">
        <f>SUM(D51:D53)</f>
        <v>25</v>
      </c>
      <c r="E50" s="542">
        <f>SUM(E51:E53)</f>
        <v>21</v>
      </c>
    </row>
    <row r="51" spans="1:5" ht="12" customHeight="1">
      <c r="A51" s="548" t="s">
        <v>76</v>
      </c>
      <c r="B51" s="325" t="s">
        <v>153</v>
      </c>
      <c r="C51" s="99">
        <v>25</v>
      </c>
      <c r="D51" s="99">
        <v>25</v>
      </c>
      <c r="E51" s="529">
        <v>21</v>
      </c>
    </row>
    <row r="52" spans="1:5" ht="12" customHeight="1">
      <c r="A52" s="548" t="s">
        <v>77</v>
      </c>
      <c r="B52" s="324" t="s">
        <v>135</v>
      </c>
      <c r="C52" s="397"/>
      <c r="D52" s="397"/>
      <c r="E52" s="553"/>
    </row>
    <row r="53" spans="1:5" ht="15" customHeight="1">
      <c r="A53" s="548" t="s">
        <v>78</v>
      </c>
      <c r="B53" s="324" t="s">
        <v>45</v>
      </c>
      <c r="C53" s="397"/>
      <c r="D53" s="397"/>
      <c r="E53" s="553"/>
    </row>
    <row r="54" spans="1:5" ht="13.5" thickBot="1">
      <c r="A54" s="548" t="s">
        <v>79</v>
      </c>
      <c r="B54" s="324" t="s">
        <v>652</v>
      </c>
      <c r="C54" s="397"/>
      <c r="D54" s="397"/>
      <c r="E54" s="553"/>
    </row>
    <row r="55" spans="1:5" ht="15" customHeight="1" thickBot="1">
      <c r="A55" s="535" t="s">
        <v>9</v>
      </c>
      <c r="B55" s="539" t="s">
        <v>550</v>
      </c>
      <c r="C55" s="105">
        <f>+C44+C50</f>
        <v>32153</v>
      </c>
      <c r="D55" s="105">
        <f>+D44+D50</f>
        <v>33750</v>
      </c>
      <c r="E55" s="543">
        <f>+E44+E50</f>
        <v>32764</v>
      </c>
    </row>
    <row r="56" spans="3:5" ht="13.5" thickBot="1">
      <c r="C56" s="544"/>
      <c r="D56" s="544"/>
      <c r="E56" s="544"/>
    </row>
    <row r="57" spans="1:5" ht="13.5" thickBot="1">
      <c r="A57" s="631" t="s">
        <v>690</v>
      </c>
      <c r="B57" s="632"/>
      <c r="C57" s="109">
        <v>6</v>
      </c>
      <c r="D57" s="109">
        <v>6</v>
      </c>
      <c r="E57" s="533">
        <v>6</v>
      </c>
    </row>
    <row r="58" spans="1:5" ht="13.5" thickBot="1">
      <c r="A58" s="633" t="s">
        <v>689</v>
      </c>
      <c r="B58" s="634"/>
      <c r="C58" s="109">
        <v>0</v>
      </c>
      <c r="D58" s="109">
        <v>0</v>
      </c>
      <c r="E58" s="533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B19" sqref="B19"/>
    </sheetView>
  </sheetViews>
  <sheetFormatPr defaultColWidth="9.00390625" defaultRowHeight="12.75"/>
  <cols>
    <col min="1" max="1" width="7.00390625" style="297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s">
        <v>50</v>
      </c>
    </row>
    <row r="2" spans="1:7" ht="17.25" customHeight="1" thickBot="1">
      <c r="A2" s="728" t="s">
        <v>5</v>
      </c>
      <c r="B2" s="730" t="s">
        <v>282</v>
      </c>
      <c r="C2" s="730" t="s">
        <v>653</v>
      </c>
      <c r="D2" s="730" t="s">
        <v>678</v>
      </c>
      <c r="E2" s="724" t="s">
        <v>654</v>
      </c>
      <c r="F2" s="724"/>
      <c r="G2" s="725"/>
    </row>
    <row r="3" spans="1:7" s="298" customFormat="1" ht="57.75" customHeight="1" thickBot="1">
      <c r="A3" s="729"/>
      <c r="B3" s="731"/>
      <c r="C3" s="731"/>
      <c r="D3" s="731"/>
      <c r="E3" s="30" t="s">
        <v>655</v>
      </c>
      <c r="F3" s="30" t="s">
        <v>695</v>
      </c>
      <c r="G3" s="629" t="s">
        <v>696</v>
      </c>
    </row>
    <row r="4" spans="1:7" s="299" customFormat="1" ht="15" customHeight="1" thickBot="1">
      <c r="A4" s="472" t="s">
        <v>391</v>
      </c>
      <c r="B4" s="473" t="s">
        <v>392</v>
      </c>
      <c r="C4" s="473" t="s">
        <v>393</v>
      </c>
      <c r="D4" s="473" t="s">
        <v>394</v>
      </c>
      <c r="E4" s="473" t="s">
        <v>679</v>
      </c>
      <c r="F4" s="473" t="s">
        <v>472</v>
      </c>
      <c r="G4" s="557" t="s">
        <v>473</v>
      </c>
    </row>
    <row r="5" spans="1:7" ht="15" customHeight="1">
      <c r="A5" s="300" t="s">
        <v>7</v>
      </c>
      <c r="B5" s="301" t="s">
        <v>694</v>
      </c>
      <c r="C5" s="302">
        <v>23744</v>
      </c>
      <c r="D5" s="302"/>
      <c r="E5" s="303">
        <f>C5+D5</f>
        <v>23744</v>
      </c>
      <c r="F5" s="302">
        <v>435</v>
      </c>
      <c r="G5" s="304">
        <v>23309</v>
      </c>
    </row>
    <row r="6" spans="1:7" ht="27" customHeight="1">
      <c r="A6" s="305" t="s">
        <v>8</v>
      </c>
      <c r="B6" s="306" t="s">
        <v>691</v>
      </c>
      <c r="C6" s="2">
        <v>828</v>
      </c>
      <c r="D6" s="2"/>
      <c r="E6" s="303">
        <f aca="true" t="shared" si="0" ref="E6:E35">C6+D6</f>
        <v>828</v>
      </c>
      <c r="F6" s="2"/>
      <c r="G6" s="177">
        <v>828</v>
      </c>
    </row>
    <row r="7" spans="1:7" ht="15" customHeight="1">
      <c r="A7" s="305" t="s">
        <v>9</v>
      </c>
      <c r="B7" s="306" t="s">
        <v>692</v>
      </c>
      <c r="C7" s="2">
        <v>986</v>
      </c>
      <c r="D7" s="2"/>
      <c r="E7" s="303">
        <f t="shared" si="0"/>
        <v>986</v>
      </c>
      <c r="F7" s="2"/>
      <c r="G7" s="177">
        <v>986</v>
      </c>
    </row>
    <row r="8" spans="1:7" ht="15" customHeight="1">
      <c r="A8" s="305" t="s">
        <v>10</v>
      </c>
      <c r="B8" s="306"/>
      <c r="C8" s="2"/>
      <c r="D8" s="2"/>
      <c r="E8" s="303">
        <f t="shared" si="0"/>
        <v>0</v>
      </c>
      <c r="F8" s="2"/>
      <c r="G8" s="177"/>
    </row>
    <row r="9" spans="1:7" ht="15" customHeight="1">
      <c r="A9" s="305" t="s">
        <v>11</v>
      </c>
      <c r="B9" s="306"/>
      <c r="C9" s="2"/>
      <c r="D9" s="2"/>
      <c r="E9" s="303">
        <f t="shared" si="0"/>
        <v>0</v>
      </c>
      <c r="F9" s="2"/>
      <c r="G9" s="177"/>
    </row>
    <row r="10" spans="1:7" ht="15" customHeight="1">
      <c r="A10" s="305" t="s">
        <v>12</v>
      </c>
      <c r="B10" s="306"/>
      <c r="C10" s="2"/>
      <c r="D10" s="2"/>
      <c r="E10" s="303">
        <f t="shared" si="0"/>
        <v>0</v>
      </c>
      <c r="F10" s="2"/>
      <c r="G10" s="177"/>
    </row>
    <row r="11" spans="1:7" ht="15" customHeight="1">
      <c r="A11" s="305" t="s">
        <v>13</v>
      </c>
      <c r="B11" s="306"/>
      <c r="C11" s="2"/>
      <c r="D11" s="2"/>
      <c r="E11" s="303">
        <f t="shared" si="0"/>
        <v>0</v>
      </c>
      <c r="F11" s="2"/>
      <c r="G11" s="177"/>
    </row>
    <row r="12" spans="1:7" ht="15" customHeight="1">
      <c r="A12" s="305" t="s">
        <v>14</v>
      </c>
      <c r="B12" s="306"/>
      <c r="C12" s="2"/>
      <c r="D12" s="2"/>
      <c r="E12" s="303">
        <f t="shared" si="0"/>
        <v>0</v>
      </c>
      <c r="F12" s="2"/>
      <c r="G12" s="177"/>
    </row>
    <row r="13" spans="1:7" ht="15" customHeight="1">
      <c r="A13" s="305" t="s">
        <v>15</v>
      </c>
      <c r="B13" s="306"/>
      <c r="C13" s="2"/>
      <c r="D13" s="2"/>
      <c r="E13" s="303">
        <f t="shared" si="0"/>
        <v>0</v>
      </c>
      <c r="F13" s="2"/>
      <c r="G13" s="177"/>
    </row>
    <row r="14" spans="1:7" ht="15" customHeight="1">
      <c r="A14" s="305" t="s">
        <v>16</v>
      </c>
      <c r="B14" s="306"/>
      <c r="C14" s="2"/>
      <c r="D14" s="2"/>
      <c r="E14" s="303">
        <f t="shared" si="0"/>
        <v>0</v>
      </c>
      <c r="F14" s="2"/>
      <c r="G14" s="177"/>
    </row>
    <row r="15" spans="1:7" ht="15" customHeight="1">
      <c r="A15" s="305" t="s">
        <v>17</v>
      </c>
      <c r="B15" s="306"/>
      <c r="C15" s="2"/>
      <c r="D15" s="2"/>
      <c r="E15" s="303">
        <f t="shared" si="0"/>
        <v>0</v>
      </c>
      <c r="F15" s="2"/>
      <c r="G15" s="177"/>
    </row>
    <row r="16" spans="1:7" ht="15" customHeight="1">
      <c r="A16" s="305" t="s">
        <v>18</v>
      </c>
      <c r="B16" s="306"/>
      <c r="C16" s="2"/>
      <c r="D16" s="2"/>
      <c r="E16" s="303">
        <f t="shared" si="0"/>
        <v>0</v>
      </c>
      <c r="F16" s="2"/>
      <c r="G16" s="177"/>
    </row>
    <row r="17" spans="1:7" ht="15" customHeight="1">
      <c r="A17" s="305" t="s">
        <v>19</v>
      </c>
      <c r="B17" s="306"/>
      <c r="C17" s="2"/>
      <c r="D17" s="2"/>
      <c r="E17" s="303">
        <f t="shared" si="0"/>
        <v>0</v>
      </c>
      <c r="F17" s="2"/>
      <c r="G17" s="177"/>
    </row>
    <row r="18" spans="1:7" ht="15" customHeight="1">
      <c r="A18" s="305" t="s">
        <v>20</v>
      </c>
      <c r="B18" s="306"/>
      <c r="C18" s="2"/>
      <c r="D18" s="2"/>
      <c r="E18" s="303">
        <f t="shared" si="0"/>
        <v>0</v>
      </c>
      <c r="F18" s="2"/>
      <c r="G18" s="177"/>
    </row>
    <row r="19" spans="1:7" ht="15" customHeight="1">
      <c r="A19" s="305" t="s">
        <v>21</v>
      </c>
      <c r="B19" s="306"/>
      <c r="C19" s="2"/>
      <c r="D19" s="2"/>
      <c r="E19" s="303">
        <f t="shared" si="0"/>
        <v>0</v>
      </c>
      <c r="F19" s="2"/>
      <c r="G19" s="177"/>
    </row>
    <row r="20" spans="1:7" ht="15" customHeight="1">
      <c r="A20" s="305" t="s">
        <v>22</v>
      </c>
      <c r="B20" s="306"/>
      <c r="C20" s="2"/>
      <c r="D20" s="2"/>
      <c r="E20" s="303">
        <f t="shared" si="0"/>
        <v>0</v>
      </c>
      <c r="F20" s="2"/>
      <c r="G20" s="177"/>
    </row>
    <row r="21" spans="1:7" ht="15" customHeight="1">
      <c r="A21" s="305" t="s">
        <v>23</v>
      </c>
      <c r="B21" s="306"/>
      <c r="C21" s="2"/>
      <c r="D21" s="2"/>
      <c r="E21" s="303">
        <f t="shared" si="0"/>
        <v>0</v>
      </c>
      <c r="F21" s="2"/>
      <c r="G21" s="177"/>
    </row>
    <row r="22" spans="1:7" ht="15" customHeight="1">
      <c r="A22" s="305" t="s">
        <v>24</v>
      </c>
      <c r="B22" s="306"/>
      <c r="C22" s="2"/>
      <c r="D22" s="2"/>
      <c r="E22" s="303">
        <f t="shared" si="0"/>
        <v>0</v>
      </c>
      <c r="F22" s="2"/>
      <c r="G22" s="177"/>
    </row>
    <row r="23" spans="1:7" ht="15" customHeight="1">
      <c r="A23" s="305" t="s">
        <v>25</v>
      </c>
      <c r="B23" s="306"/>
      <c r="C23" s="2"/>
      <c r="D23" s="2"/>
      <c r="E23" s="303">
        <f t="shared" si="0"/>
        <v>0</v>
      </c>
      <c r="F23" s="2"/>
      <c r="G23" s="177"/>
    </row>
    <row r="24" spans="1:7" ht="15" customHeight="1">
      <c r="A24" s="305" t="s">
        <v>26</v>
      </c>
      <c r="B24" s="306"/>
      <c r="C24" s="2"/>
      <c r="D24" s="2"/>
      <c r="E24" s="303">
        <f t="shared" si="0"/>
        <v>0</v>
      </c>
      <c r="F24" s="2"/>
      <c r="G24" s="177"/>
    </row>
    <row r="25" spans="1:7" ht="15" customHeight="1">
      <c r="A25" s="305" t="s">
        <v>27</v>
      </c>
      <c r="B25" s="306"/>
      <c r="C25" s="2"/>
      <c r="D25" s="2"/>
      <c r="E25" s="303">
        <f t="shared" si="0"/>
        <v>0</v>
      </c>
      <c r="F25" s="2"/>
      <c r="G25" s="177"/>
    </row>
    <row r="26" spans="1:7" ht="15" customHeight="1">
      <c r="A26" s="305" t="s">
        <v>28</v>
      </c>
      <c r="B26" s="306"/>
      <c r="C26" s="2"/>
      <c r="D26" s="2"/>
      <c r="E26" s="303">
        <f t="shared" si="0"/>
        <v>0</v>
      </c>
      <c r="F26" s="2"/>
      <c r="G26" s="177"/>
    </row>
    <row r="27" spans="1:7" ht="15" customHeight="1">
      <c r="A27" s="305" t="s">
        <v>29</v>
      </c>
      <c r="B27" s="306"/>
      <c r="C27" s="2"/>
      <c r="D27" s="2"/>
      <c r="E27" s="303">
        <f t="shared" si="0"/>
        <v>0</v>
      </c>
      <c r="F27" s="2"/>
      <c r="G27" s="177"/>
    </row>
    <row r="28" spans="1:7" ht="15" customHeight="1">
      <c r="A28" s="305" t="s">
        <v>30</v>
      </c>
      <c r="B28" s="306"/>
      <c r="C28" s="2"/>
      <c r="D28" s="2"/>
      <c r="E28" s="303">
        <f t="shared" si="0"/>
        <v>0</v>
      </c>
      <c r="F28" s="2"/>
      <c r="G28" s="177"/>
    </row>
    <row r="29" spans="1:7" ht="15" customHeight="1">
      <c r="A29" s="305" t="s">
        <v>31</v>
      </c>
      <c r="B29" s="306"/>
      <c r="C29" s="2"/>
      <c r="D29" s="2"/>
      <c r="E29" s="303">
        <f t="shared" si="0"/>
        <v>0</v>
      </c>
      <c r="F29" s="2"/>
      <c r="G29" s="177"/>
    </row>
    <row r="30" spans="1:7" ht="15" customHeight="1">
      <c r="A30" s="305" t="s">
        <v>32</v>
      </c>
      <c r="B30" s="306"/>
      <c r="C30" s="2"/>
      <c r="D30" s="2"/>
      <c r="E30" s="303"/>
      <c r="F30" s="2"/>
      <c r="G30" s="177"/>
    </row>
    <row r="31" spans="1:7" ht="15" customHeight="1">
      <c r="A31" s="305" t="s">
        <v>33</v>
      </c>
      <c r="B31" s="306"/>
      <c r="C31" s="2"/>
      <c r="D31" s="2"/>
      <c r="E31" s="303">
        <f t="shared" si="0"/>
        <v>0</v>
      </c>
      <c r="F31" s="2"/>
      <c r="G31" s="177"/>
    </row>
    <row r="32" spans="1:7" ht="15" customHeight="1">
      <c r="A32" s="305" t="s">
        <v>34</v>
      </c>
      <c r="B32" s="306"/>
      <c r="C32" s="2"/>
      <c r="D32" s="2"/>
      <c r="E32" s="303">
        <f t="shared" si="0"/>
        <v>0</v>
      </c>
      <c r="F32" s="2"/>
      <c r="G32" s="177"/>
    </row>
    <row r="33" spans="1:7" ht="15" customHeight="1">
      <c r="A33" s="305" t="s">
        <v>35</v>
      </c>
      <c r="B33" s="306"/>
      <c r="C33" s="2"/>
      <c r="D33" s="2"/>
      <c r="E33" s="303">
        <f t="shared" si="0"/>
        <v>0</v>
      </c>
      <c r="F33" s="2"/>
      <c r="G33" s="177"/>
    </row>
    <row r="34" spans="1:7" ht="15" customHeight="1">
      <c r="A34" s="305" t="s">
        <v>90</v>
      </c>
      <c r="B34" s="306"/>
      <c r="C34" s="2"/>
      <c r="D34" s="2"/>
      <c r="E34" s="303">
        <f t="shared" si="0"/>
        <v>0</v>
      </c>
      <c r="F34" s="2"/>
      <c r="G34" s="177"/>
    </row>
    <row r="35" spans="1:7" ht="15" customHeight="1" thickBot="1">
      <c r="A35" s="305" t="s">
        <v>183</v>
      </c>
      <c r="B35" s="307"/>
      <c r="C35" s="3"/>
      <c r="D35" s="3"/>
      <c r="E35" s="303">
        <f t="shared" si="0"/>
        <v>0</v>
      </c>
      <c r="F35" s="3"/>
      <c r="G35" s="308"/>
    </row>
    <row r="36" spans="1:7" ht="15" customHeight="1" thickBot="1">
      <c r="A36" s="726" t="s">
        <v>40</v>
      </c>
      <c r="B36" s="727"/>
      <c r="C36" s="14">
        <f>SUM(C5:C35)</f>
        <v>25558</v>
      </c>
      <c r="D36" s="14">
        <f>SUM(D5:D35)</f>
        <v>0</v>
      </c>
      <c r="E36" s="14">
        <f>SUM(E5:E35)</f>
        <v>25558</v>
      </c>
      <c r="F36" s="14">
        <f>SUM(F5:F35)</f>
        <v>435</v>
      </c>
      <c r="G36" s="15">
        <f>SUM(G5:G35)</f>
        <v>25123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6/2016. (V.20.) önkormányzati rendelethez&amp;"Times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">
      <selection activeCell="C118" sqref="C118"/>
    </sheetView>
  </sheetViews>
  <sheetFormatPr defaultColWidth="9.00390625" defaultRowHeight="12.75"/>
  <cols>
    <col min="1" max="1" width="9.00390625" style="365" customWidth="1"/>
    <col min="2" max="2" width="64.875" style="365" customWidth="1"/>
    <col min="3" max="3" width="17.375" style="365" customWidth="1"/>
    <col min="4" max="5" width="17.375" style="366" customWidth="1"/>
    <col min="6" max="16384" width="9.375" style="376" customWidth="1"/>
  </cols>
  <sheetData>
    <row r="1" spans="1:5" ht="15.75" customHeight="1">
      <c r="A1" s="679" t="s">
        <v>4</v>
      </c>
      <c r="B1" s="679"/>
      <c r="C1" s="679"/>
      <c r="D1" s="679"/>
      <c r="E1" s="679"/>
    </row>
    <row r="2" spans="1:5" ht="15.75" customHeight="1" thickBot="1">
      <c r="A2" s="45" t="s">
        <v>109</v>
      </c>
      <c r="B2" s="45"/>
      <c r="C2" s="45"/>
      <c r="D2" s="363"/>
      <c r="E2" s="363" t="s">
        <v>154</v>
      </c>
    </row>
    <row r="3" spans="1:5" ht="15.75" customHeight="1">
      <c r="A3" s="680" t="s">
        <v>58</v>
      </c>
      <c r="B3" s="682" t="s">
        <v>6</v>
      </c>
      <c r="C3" s="732" t="str">
        <f>+CONCATENATE(LEFT(ÖSSZEFÜGGÉSEK!A4,4)-1,". évi tény")</f>
        <v>2014. évi tény</v>
      </c>
      <c r="D3" s="684" t="str">
        <f>+CONCATENATE(LEFT(ÖSSZEFÜGGÉSEK!A4,4),". évi")</f>
        <v>2015. évi</v>
      </c>
      <c r="E3" s="686"/>
    </row>
    <row r="4" spans="1:5" ht="37.5" customHeight="1" thickBot="1">
      <c r="A4" s="681"/>
      <c r="B4" s="683"/>
      <c r="C4" s="733"/>
      <c r="D4" s="47" t="s">
        <v>179</v>
      </c>
      <c r="E4" s="48" t="s">
        <v>180</v>
      </c>
    </row>
    <row r="5" spans="1:5" s="377" customFormat="1" ht="12" customHeight="1" thickBot="1">
      <c r="A5" s="341" t="s">
        <v>391</v>
      </c>
      <c r="B5" s="342" t="s">
        <v>392</v>
      </c>
      <c r="C5" s="342" t="s">
        <v>393</v>
      </c>
      <c r="D5" s="342" t="s">
        <v>395</v>
      </c>
      <c r="E5" s="343" t="s">
        <v>472</v>
      </c>
    </row>
    <row r="6" spans="1:5" s="378" customFormat="1" ht="12" customHeight="1" thickBot="1">
      <c r="A6" s="336" t="s">
        <v>7</v>
      </c>
      <c r="B6" s="573" t="s">
        <v>283</v>
      </c>
      <c r="C6" s="368">
        <f>+C7+C8+C9+C10+C11+C12</f>
        <v>115438</v>
      </c>
      <c r="D6" s="368">
        <f>+D7+D8+D9+D10+D11+D12</f>
        <v>114234</v>
      </c>
      <c r="E6" s="351">
        <f>+E7+E8+E9+E10+E11+E12</f>
        <v>114234</v>
      </c>
    </row>
    <row r="7" spans="1:5" s="378" customFormat="1" ht="12" customHeight="1">
      <c r="A7" s="331" t="s">
        <v>70</v>
      </c>
      <c r="B7" s="574" t="s">
        <v>284</v>
      </c>
      <c r="C7" s="370">
        <v>54946</v>
      </c>
      <c r="D7" s="370">
        <v>52847</v>
      </c>
      <c r="E7" s="353">
        <v>52847</v>
      </c>
    </row>
    <row r="8" spans="1:5" s="378" customFormat="1" ht="12" customHeight="1">
      <c r="A8" s="330" t="s">
        <v>71</v>
      </c>
      <c r="B8" s="575" t="s">
        <v>285</v>
      </c>
      <c r="C8" s="369">
        <v>23966</v>
      </c>
      <c r="D8" s="369">
        <v>24648</v>
      </c>
      <c r="E8" s="352">
        <v>24648</v>
      </c>
    </row>
    <row r="9" spans="1:5" s="378" customFormat="1" ht="12" customHeight="1">
      <c r="A9" s="330" t="s">
        <v>72</v>
      </c>
      <c r="B9" s="575" t="s">
        <v>286</v>
      </c>
      <c r="C9" s="369">
        <v>31023</v>
      </c>
      <c r="D9" s="369">
        <v>32023</v>
      </c>
      <c r="E9" s="352">
        <v>32023</v>
      </c>
    </row>
    <row r="10" spans="1:5" s="378" customFormat="1" ht="12" customHeight="1">
      <c r="A10" s="330" t="s">
        <v>73</v>
      </c>
      <c r="B10" s="575" t="s">
        <v>287</v>
      </c>
      <c r="C10" s="369">
        <v>2066</v>
      </c>
      <c r="D10" s="369">
        <v>2096</v>
      </c>
      <c r="E10" s="352">
        <v>2096</v>
      </c>
    </row>
    <row r="11" spans="1:5" s="378" customFormat="1" ht="12" customHeight="1">
      <c r="A11" s="330" t="s">
        <v>105</v>
      </c>
      <c r="B11" s="575" t="s">
        <v>288</v>
      </c>
      <c r="C11" s="563">
        <v>314</v>
      </c>
      <c r="D11" s="369"/>
      <c r="E11" s="352"/>
    </row>
    <row r="12" spans="1:5" s="378" customFormat="1" ht="12" customHeight="1" thickBot="1">
      <c r="A12" s="332" t="s">
        <v>74</v>
      </c>
      <c r="B12" s="576" t="s">
        <v>289</v>
      </c>
      <c r="C12" s="564">
        <v>3123</v>
      </c>
      <c r="D12" s="371">
        <v>2620</v>
      </c>
      <c r="E12" s="354">
        <v>2620</v>
      </c>
    </row>
    <row r="13" spans="1:5" s="378" customFormat="1" ht="12" customHeight="1" thickBot="1">
      <c r="A13" s="336" t="s">
        <v>8</v>
      </c>
      <c r="B13" s="577" t="s">
        <v>290</v>
      </c>
      <c r="C13" s="368">
        <f>+C14+C15+C16+C17+C18</f>
        <v>37641</v>
      </c>
      <c r="D13" s="368">
        <f>+D14+D15+D16+D17+D18</f>
        <v>29909</v>
      </c>
      <c r="E13" s="351">
        <f>+E14+E15+E16+E17+E18</f>
        <v>29907</v>
      </c>
    </row>
    <row r="14" spans="1:5" s="378" customFormat="1" ht="12" customHeight="1">
      <c r="A14" s="331" t="s">
        <v>76</v>
      </c>
      <c r="B14" s="574" t="s">
        <v>291</v>
      </c>
      <c r="C14" s="370"/>
      <c r="D14" s="370"/>
      <c r="E14" s="353"/>
    </row>
    <row r="15" spans="1:5" s="378" customFormat="1" ht="12" customHeight="1">
      <c r="A15" s="330" t="s">
        <v>77</v>
      </c>
      <c r="B15" s="575" t="s">
        <v>292</v>
      </c>
      <c r="C15" s="369"/>
      <c r="D15" s="369"/>
      <c r="E15" s="352"/>
    </row>
    <row r="16" spans="1:5" s="378" customFormat="1" ht="12" customHeight="1">
      <c r="A16" s="330" t="s">
        <v>78</v>
      </c>
      <c r="B16" s="575" t="s">
        <v>293</v>
      </c>
      <c r="C16" s="369"/>
      <c r="D16" s="369"/>
      <c r="E16" s="352"/>
    </row>
    <row r="17" spans="1:5" s="378" customFormat="1" ht="12" customHeight="1">
      <c r="A17" s="330" t="s">
        <v>79</v>
      </c>
      <c r="B17" s="575" t="s">
        <v>294</v>
      </c>
      <c r="C17" s="369"/>
      <c r="D17" s="369"/>
      <c r="E17" s="352"/>
    </row>
    <row r="18" spans="1:5" s="378" customFormat="1" ht="12" customHeight="1">
      <c r="A18" s="330" t="s">
        <v>80</v>
      </c>
      <c r="B18" s="575" t="s">
        <v>295</v>
      </c>
      <c r="C18" s="369">
        <v>37641</v>
      </c>
      <c r="D18" s="369">
        <v>29909</v>
      </c>
      <c r="E18" s="352">
        <v>29907</v>
      </c>
    </row>
    <row r="19" spans="1:5" s="378" customFormat="1" ht="12" customHeight="1" thickBot="1">
      <c r="A19" s="332" t="s">
        <v>87</v>
      </c>
      <c r="B19" s="576" t="s">
        <v>296</v>
      </c>
      <c r="C19" s="371">
        <v>544</v>
      </c>
      <c r="D19" s="371"/>
      <c r="E19" s="354"/>
    </row>
    <row r="20" spans="1:5" s="378" customFormat="1" ht="12" customHeight="1" thickBot="1">
      <c r="A20" s="336" t="s">
        <v>9</v>
      </c>
      <c r="B20" s="573" t="s">
        <v>297</v>
      </c>
      <c r="C20" s="368">
        <f>+C21+C22+C23+C24+C25</f>
        <v>3918</v>
      </c>
      <c r="D20" s="368">
        <f>+D21+D22+D23+D24+D25</f>
        <v>16168</v>
      </c>
      <c r="E20" s="351">
        <f>+E21+E22+E23+E24+E25</f>
        <v>16137</v>
      </c>
    </row>
    <row r="21" spans="1:5" s="378" customFormat="1" ht="12" customHeight="1">
      <c r="A21" s="331" t="s">
        <v>59</v>
      </c>
      <c r="B21" s="574" t="s">
        <v>298</v>
      </c>
      <c r="C21" s="370">
        <v>26</v>
      </c>
      <c r="D21" s="370">
        <v>5150</v>
      </c>
      <c r="E21" s="353">
        <v>5150</v>
      </c>
    </row>
    <row r="22" spans="1:5" s="378" customFormat="1" ht="12" customHeight="1">
      <c r="A22" s="330" t="s">
        <v>60</v>
      </c>
      <c r="B22" s="575" t="s">
        <v>299</v>
      </c>
      <c r="C22" s="369"/>
      <c r="D22" s="369"/>
      <c r="E22" s="352"/>
    </row>
    <row r="23" spans="1:5" s="378" customFormat="1" ht="12" customHeight="1">
      <c r="A23" s="330" t="s">
        <v>61</v>
      </c>
      <c r="B23" s="575" t="s">
        <v>300</v>
      </c>
      <c r="C23" s="369">
        <v>3000</v>
      </c>
      <c r="D23" s="369"/>
      <c r="E23" s="352"/>
    </row>
    <row r="24" spans="1:5" s="378" customFormat="1" ht="12" customHeight="1">
      <c r="A24" s="330" t="s">
        <v>62</v>
      </c>
      <c r="B24" s="575" t="s">
        <v>301</v>
      </c>
      <c r="C24" s="369"/>
      <c r="D24" s="369">
        <v>1067</v>
      </c>
      <c r="E24" s="352">
        <v>1067</v>
      </c>
    </row>
    <row r="25" spans="1:5" s="378" customFormat="1" ht="12" customHeight="1">
      <c r="A25" s="330" t="s">
        <v>119</v>
      </c>
      <c r="B25" s="575" t="s">
        <v>302</v>
      </c>
      <c r="C25" s="369">
        <v>892</v>
      </c>
      <c r="D25" s="369">
        <v>9951</v>
      </c>
      <c r="E25" s="352">
        <v>9920</v>
      </c>
    </row>
    <row r="26" spans="1:5" s="378" customFormat="1" ht="12" customHeight="1" thickBot="1">
      <c r="A26" s="332" t="s">
        <v>120</v>
      </c>
      <c r="B26" s="576" t="s">
        <v>303</v>
      </c>
      <c r="C26" s="371"/>
      <c r="D26" s="371">
        <v>7929</v>
      </c>
      <c r="E26" s="354">
        <v>7894</v>
      </c>
    </row>
    <row r="27" spans="1:5" s="378" customFormat="1" ht="12" customHeight="1" thickBot="1">
      <c r="A27" s="341" t="s">
        <v>121</v>
      </c>
      <c r="B27" s="337" t="s">
        <v>681</v>
      </c>
      <c r="C27" s="374">
        <f>SUM(C28:C33)</f>
        <v>39574</v>
      </c>
      <c r="D27" s="374">
        <f>SUM(D28:D33)</f>
        <v>49414</v>
      </c>
      <c r="E27" s="387">
        <f>SUM(E28:E33)</f>
        <v>49338</v>
      </c>
    </row>
    <row r="28" spans="1:5" s="378" customFormat="1" ht="12" customHeight="1">
      <c r="A28" s="508" t="s">
        <v>304</v>
      </c>
      <c r="B28" s="379" t="s">
        <v>715</v>
      </c>
      <c r="C28" s="370">
        <v>5120</v>
      </c>
      <c r="D28" s="370">
        <v>5163</v>
      </c>
      <c r="E28" s="353">
        <v>5163</v>
      </c>
    </row>
    <row r="29" spans="1:5" s="378" customFormat="1" ht="12" customHeight="1">
      <c r="A29" s="509" t="s">
        <v>305</v>
      </c>
      <c r="B29" s="380" t="s">
        <v>698</v>
      </c>
      <c r="C29" s="369">
        <v>3298</v>
      </c>
      <c r="D29" s="369">
        <v>3642</v>
      </c>
      <c r="E29" s="352">
        <v>3625</v>
      </c>
    </row>
    <row r="30" spans="1:5" s="378" customFormat="1" ht="12" customHeight="1">
      <c r="A30" s="509" t="s">
        <v>306</v>
      </c>
      <c r="B30" s="380" t="s">
        <v>685</v>
      </c>
      <c r="C30" s="369">
        <v>27756</v>
      </c>
      <c r="D30" s="369">
        <v>39983</v>
      </c>
      <c r="E30" s="352">
        <v>39961</v>
      </c>
    </row>
    <row r="31" spans="1:5" s="378" customFormat="1" ht="12" customHeight="1">
      <c r="A31" s="509" t="s">
        <v>682</v>
      </c>
      <c r="B31" s="380" t="s">
        <v>686</v>
      </c>
      <c r="C31" s="369">
        <v>440</v>
      </c>
      <c r="D31" s="369">
        <v>250</v>
      </c>
      <c r="E31" s="352">
        <v>245</v>
      </c>
    </row>
    <row r="32" spans="1:5" s="378" customFormat="1" ht="12" customHeight="1">
      <c r="A32" s="509" t="s">
        <v>683</v>
      </c>
      <c r="B32" s="380" t="s">
        <v>307</v>
      </c>
      <c r="C32" s="369"/>
      <c r="D32" s="369"/>
      <c r="E32" s="352"/>
    </row>
    <row r="33" spans="1:5" s="378" customFormat="1" ht="12" customHeight="1" thickBot="1">
      <c r="A33" s="510" t="s">
        <v>684</v>
      </c>
      <c r="B33" s="360" t="s">
        <v>308</v>
      </c>
      <c r="C33" s="371">
        <v>2960</v>
      </c>
      <c r="D33" s="371">
        <v>376</v>
      </c>
      <c r="E33" s="354">
        <v>344</v>
      </c>
    </row>
    <row r="34" spans="1:5" s="378" customFormat="1" ht="12" customHeight="1" thickBot="1">
      <c r="A34" s="336" t="s">
        <v>11</v>
      </c>
      <c r="B34" s="573" t="s">
        <v>309</v>
      </c>
      <c r="C34" s="368">
        <f>SUM(C35:C44)</f>
        <v>28028</v>
      </c>
      <c r="D34" s="368">
        <f>SUM(D35:D44)</f>
        <v>32019</v>
      </c>
      <c r="E34" s="351">
        <f>SUM(E35:E44)</f>
        <v>27404</v>
      </c>
    </row>
    <row r="35" spans="1:5" s="378" customFormat="1" ht="12" customHeight="1">
      <c r="A35" s="331" t="s">
        <v>63</v>
      </c>
      <c r="B35" s="574" t="s">
        <v>310</v>
      </c>
      <c r="C35" s="370"/>
      <c r="D35" s="370"/>
      <c r="E35" s="353"/>
    </row>
    <row r="36" spans="1:5" s="378" customFormat="1" ht="12" customHeight="1">
      <c r="A36" s="330" t="s">
        <v>64</v>
      </c>
      <c r="B36" s="575" t="s">
        <v>311</v>
      </c>
      <c r="C36" s="369">
        <v>10134</v>
      </c>
      <c r="D36" s="369">
        <v>10669</v>
      </c>
      <c r="E36" s="352">
        <v>10668</v>
      </c>
    </row>
    <row r="37" spans="1:5" s="378" customFormat="1" ht="12" customHeight="1">
      <c r="A37" s="330" t="s">
        <v>65</v>
      </c>
      <c r="B37" s="575" t="s">
        <v>312</v>
      </c>
      <c r="C37" s="369">
        <v>150</v>
      </c>
      <c r="D37" s="369">
        <v>265</v>
      </c>
      <c r="E37" s="352">
        <v>264</v>
      </c>
    </row>
    <row r="38" spans="1:5" s="378" customFormat="1" ht="12" customHeight="1">
      <c r="A38" s="330" t="s">
        <v>123</v>
      </c>
      <c r="B38" s="575" t="s">
        <v>313</v>
      </c>
      <c r="C38" s="369">
        <v>426</v>
      </c>
      <c r="D38" s="369">
        <v>5338</v>
      </c>
      <c r="E38" s="352">
        <v>755</v>
      </c>
    </row>
    <row r="39" spans="1:5" s="378" customFormat="1" ht="12" customHeight="1">
      <c r="A39" s="330" t="s">
        <v>124</v>
      </c>
      <c r="B39" s="575" t="s">
        <v>314</v>
      </c>
      <c r="C39" s="369">
        <v>10292</v>
      </c>
      <c r="D39" s="369">
        <v>10551</v>
      </c>
      <c r="E39" s="352">
        <v>10544</v>
      </c>
    </row>
    <row r="40" spans="1:5" s="378" customFormat="1" ht="12" customHeight="1">
      <c r="A40" s="330" t="s">
        <v>125</v>
      </c>
      <c r="B40" s="575" t="s">
        <v>315</v>
      </c>
      <c r="C40" s="369">
        <v>5073</v>
      </c>
      <c r="D40" s="369">
        <v>5081</v>
      </c>
      <c r="E40" s="352">
        <v>5059</v>
      </c>
    </row>
    <row r="41" spans="1:5" s="378" customFormat="1" ht="12" customHeight="1">
      <c r="A41" s="330" t="s">
        <v>126</v>
      </c>
      <c r="B41" s="575" t="s">
        <v>316</v>
      </c>
      <c r="C41" s="369"/>
      <c r="D41" s="369"/>
      <c r="E41" s="352"/>
    </row>
    <row r="42" spans="1:5" s="378" customFormat="1" ht="12" customHeight="1">
      <c r="A42" s="330" t="s">
        <v>127</v>
      </c>
      <c r="B42" s="575" t="s">
        <v>317</v>
      </c>
      <c r="C42" s="369">
        <v>79</v>
      </c>
      <c r="D42" s="369">
        <v>115</v>
      </c>
      <c r="E42" s="352">
        <v>114</v>
      </c>
    </row>
    <row r="43" spans="1:5" s="378" customFormat="1" ht="12" customHeight="1">
      <c r="A43" s="330" t="s">
        <v>318</v>
      </c>
      <c r="B43" s="575" t="s">
        <v>319</v>
      </c>
      <c r="C43" s="372"/>
      <c r="D43" s="372"/>
      <c r="E43" s="355"/>
    </row>
    <row r="44" spans="1:5" s="378" customFormat="1" ht="12" customHeight="1" thickBot="1">
      <c r="A44" s="332" t="s">
        <v>320</v>
      </c>
      <c r="B44" s="576" t="s">
        <v>321</v>
      </c>
      <c r="C44" s="373">
        <v>1874</v>
      </c>
      <c r="D44" s="373"/>
      <c r="E44" s="356"/>
    </row>
    <row r="45" spans="1:5" s="378" customFormat="1" ht="12" customHeight="1" thickBot="1">
      <c r="A45" s="336" t="s">
        <v>12</v>
      </c>
      <c r="B45" s="573" t="s">
        <v>322</v>
      </c>
      <c r="C45" s="368">
        <f>SUM(C46:C50)</f>
        <v>236</v>
      </c>
      <c r="D45" s="368">
        <f>SUM(D46:D50)</f>
        <v>103</v>
      </c>
      <c r="E45" s="351">
        <f>SUM(E46:E50)</f>
        <v>103</v>
      </c>
    </row>
    <row r="46" spans="1:5" s="378" customFormat="1" ht="12" customHeight="1">
      <c r="A46" s="331" t="s">
        <v>66</v>
      </c>
      <c r="B46" s="574" t="s">
        <v>323</v>
      </c>
      <c r="C46" s="389"/>
      <c r="D46" s="389"/>
      <c r="E46" s="357"/>
    </row>
    <row r="47" spans="1:5" s="378" customFormat="1" ht="12" customHeight="1">
      <c r="A47" s="330" t="s">
        <v>67</v>
      </c>
      <c r="B47" s="575" t="s">
        <v>324</v>
      </c>
      <c r="C47" s="372"/>
      <c r="D47" s="372"/>
      <c r="E47" s="355"/>
    </row>
    <row r="48" spans="1:5" s="378" customFormat="1" ht="12" customHeight="1">
      <c r="A48" s="330" t="s">
        <v>325</v>
      </c>
      <c r="B48" s="575" t="s">
        <v>326</v>
      </c>
      <c r="C48" s="372">
        <v>236</v>
      </c>
      <c r="D48" s="372">
        <v>103</v>
      </c>
      <c r="E48" s="355">
        <v>103</v>
      </c>
    </row>
    <row r="49" spans="1:5" s="378" customFormat="1" ht="12" customHeight="1">
      <c r="A49" s="330" t="s">
        <v>327</v>
      </c>
      <c r="B49" s="575" t="s">
        <v>328</v>
      </c>
      <c r="C49" s="372"/>
      <c r="D49" s="372"/>
      <c r="E49" s="355"/>
    </row>
    <row r="50" spans="1:5" s="378" customFormat="1" ht="12" customHeight="1" thickBot="1">
      <c r="A50" s="332" t="s">
        <v>329</v>
      </c>
      <c r="B50" s="576" t="s">
        <v>330</v>
      </c>
      <c r="C50" s="373"/>
      <c r="D50" s="373"/>
      <c r="E50" s="356"/>
    </row>
    <row r="51" spans="1:5" s="378" customFormat="1" ht="13.5" thickBot="1">
      <c r="A51" s="336" t="s">
        <v>128</v>
      </c>
      <c r="B51" s="573" t="s">
        <v>331</v>
      </c>
      <c r="C51" s="368">
        <f>SUM(C52:C54)</f>
        <v>804</v>
      </c>
      <c r="D51" s="368">
        <f>SUM(D52:D54)</f>
        <v>1157</v>
      </c>
      <c r="E51" s="351">
        <f>SUM(E52:E54)</f>
        <v>1143</v>
      </c>
    </row>
    <row r="52" spans="1:5" s="378" customFormat="1" ht="12.75">
      <c r="A52" s="331" t="s">
        <v>68</v>
      </c>
      <c r="B52" s="574" t="s">
        <v>332</v>
      </c>
      <c r="C52" s="370"/>
      <c r="D52" s="370"/>
      <c r="E52" s="353"/>
    </row>
    <row r="53" spans="1:5" s="378" customFormat="1" ht="14.25" customHeight="1">
      <c r="A53" s="330" t="s">
        <v>69</v>
      </c>
      <c r="B53" s="575" t="s">
        <v>551</v>
      </c>
      <c r="C53" s="369"/>
      <c r="D53" s="369"/>
      <c r="E53" s="352"/>
    </row>
    <row r="54" spans="1:5" s="378" customFormat="1" ht="12.75">
      <c r="A54" s="330" t="s">
        <v>334</v>
      </c>
      <c r="B54" s="575" t="s">
        <v>335</v>
      </c>
      <c r="C54" s="369">
        <v>804</v>
      </c>
      <c r="D54" s="369">
        <v>1157</v>
      </c>
      <c r="E54" s="352">
        <v>1143</v>
      </c>
    </row>
    <row r="55" spans="1:5" s="378" customFormat="1" ht="13.5" thickBot="1">
      <c r="A55" s="332" t="s">
        <v>336</v>
      </c>
      <c r="B55" s="576" t="s">
        <v>337</v>
      </c>
      <c r="C55" s="371"/>
      <c r="D55" s="371"/>
      <c r="E55" s="354"/>
    </row>
    <row r="56" spans="1:5" s="378" customFormat="1" ht="13.5" thickBot="1">
      <c r="A56" s="336" t="s">
        <v>14</v>
      </c>
      <c r="B56" s="577" t="s">
        <v>338</v>
      </c>
      <c r="C56" s="368">
        <f>SUM(C57:C59)</f>
        <v>322</v>
      </c>
      <c r="D56" s="368">
        <f>SUM(D57:D59)</f>
        <v>398</v>
      </c>
      <c r="E56" s="351">
        <f>SUM(E57:E59)</f>
        <v>289</v>
      </c>
    </row>
    <row r="57" spans="1:5" s="378" customFormat="1" ht="12.75">
      <c r="A57" s="330" t="s">
        <v>129</v>
      </c>
      <c r="B57" s="574" t="s">
        <v>339</v>
      </c>
      <c r="C57" s="372"/>
      <c r="D57" s="372"/>
      <c r="E57" s="355"/>
    </row>
    <row r="58" spans="1:5" s="378" customFormat="1" ht="12.75" customHeight="1">
      <c r="A58" s="330" t="s">
        <v>130</v>
      </c>
      <c r="B58" s="575" t="s">
        <v>552</v>
      </c>
      <c r="C58" s="372">
        <v>322</v>
      </c>
      <c r="D58" s="372">
        <v>398</v>
      </c>
      <c r="E58" s="355">
        <v>289</v>
      </c>
    </row>
    <row r="59" spans="1:5" s="378" customFormat="1" ht="12.75">
      <c r="A59" s="330" t="s">
        <v>155</v>
      </c>
      <c r="B59" s="575" t="s">
        <v>341</v>
      </c>
      <c r="C59" s="372"/>
      <c r="D59" s="372"/>
      <c r="E59" s="355"/>
    </row>
    <row r="60" spans="1:5" s="378" customFormat="1" ht="13.5" thickBot="1">
      <c r="A60" s="330" t="s">
        <v>342</v>
      </c>
      <c r="B60" s="576" t="s">
        <v>343</v>
      </c>
      <c r="C60" s="372"/>
      <c r="D60" s="372"/>
      <c r="E60" s="355"/>
    </row>
    <row r="61" spans="1:5" s="378" customFormat="1" ht="13.5" thickBot="1">
      <c r="A61" s="336" t="s">
        <v>15</v>
      </c>
      <c r="B61" s="573" t="s">
        <v>344</v>
      </c>
      <c r="C61" s="374">
        <f>+C6+C13+C20+C27+C34+C45+C51+C56</f>
        <v>225961</v>
      </c>
      <c r="D61" s="374">
        <f>+D6+D13+D20+D27+D34+D45+D51+D56</f>
        <v>243402</v>
      </c>
      <c r="E61" s="387">
        <f>+E6+E13+E20+E27+E34+E45+E51+E56</f>
        <v>238555</v>
      </c>
    </row>
    <row r="62" spans="1:5" s="378" customFormat="1" ht="13.5" thickBot="1">
      <c r="A62" s="390" t="s">
        <v>345</v>
      </c>
      <c r="B62" s="577" t="s">
        <v>656</v>
      </c>
      <c r="C62" s="368">
        <f>SUM(C63:C65)</f>
        <v>0</v>
      </c>
      <c r="D62" s="368">
        <f>SUM(D63:D65)</f>
        <v>7929</v>
      </c>
      <c r="E62" s="351">
        <f>SUM(E63:E65)</f>
        <v>7929</v>
      </c>
    </row>
    <row r="63" spans="1:5" s="378" customFormat="1" ht="12.75">
      <c r="A63" s="330" t="s">
        <v>347</v>
      </c>
      <c r="B63" s="574" t="s">
        <v>348</v>
      </c>
      <c r="C63" s="372"/>
      <c r="D63" s="372"/>
      <c r="E63" s="355"/>
    </row>
    <row r="64" spans="1:5" s="378" customFormat="1" ht="12.75">
      <c r="A64" s="330" t="s">
        <v>349</v>
      </c>
      <c r="B64" s="575" t="s">
        <v>350</v>
      </c>
      <c r="C64" s="372"/>
      <c r="D64" s="372"/>
      <c r="E64" s="355"/>
    </row>
    <row r="65" spans="1:5" s="378" customFormat="1" ht="13.5" thickBot="1">
      <c r="A65" s="330" t="s">
        <v>351</v>
      </c>
      <c r="B65" s="316" t="s">
        <v>396</v>
      </c>
      <c r="C65" s="372"/>
      <c r="D65" s="372">
        <v>7929</v>
      </c>
      <c r="E65" s="355">
        <v>7929</v>
      </c>
    </row>
    <row r="66" spans="1:5" s="378" customFormat="1" ht="13.5" thickBot="1">
      <c r="A66" s="390" t="s">
        <v>353</v>
      </c>
      <c r="B66" s="577" t="s">
        <v>354</v>
      </c>
      <c r="C66" s="368">
        <f>SUM(C67:C70)</f>
        <v>0</v>
      </c>
      <c r="D66" s="368">
        <f>SUM(D67:D70)</f>
        <v>0</v>
      </c>
      <c r="E66" s="351">
        <f>SUM(E67:E70)</f>
        <v>0</v>
      </c>
    </row>
    <row r="67" spans="1:5" s="378" customFormat="1" ht="12.75">
      <c r="A67" s="330" t="s">
        <v>106</v>
      </c>
      <c r="B67" s="574" t="s">
        <v>355</v>
      </c>
      <c r="C67" s="372"/>
      <c r="D67" s="372"/>
      <c r="E67" s="355"/>
    </row>
    <row r="68" spans="1:5" s="378" customFormat="1" ht="12.75">
      <c r="A68" s="330" t="s">
        <v>107</v>
      </c>
      <c r="B68" s="575" t="s">
        <v>356</v>
      </c>
      <c r="C68" s="372"/>
      <c r="D68" s="372"/>
      <c r="E68" s="355"/>
    </row>
    <row r="69" spans="1:5" s="378" customFormat="1" ht="12" customHeight="1">
      <c r="A69" s="330" t="s">
        <v>357</v>
      </c>
      <c r="B69" s="575" t="s">
        <v>358</v>
      </c>
      <c r="C69" s="372"/>
      <c r="D69" s="372"/>
      <c r="E69" s="355"/>
    </row>
    <row r="70" spans="1:5" s="378" customFormat="1" ht="12" customHeight="1" thickBot="1">
      <c r="A70" s="330" t="s">
        <v>359</v>
      </c>
      <c r="B70" s="576" t="s">
        <v>360</v>
      </c>
      <c r="C70" s="372"/>
      <c r="D70" s="372"/>
      <c r="E70" s="355"/>
    </row>
    <row r="71" spans="1:5" s="378" customFormat="1" ht="12" customHeight="1" thickBot="1">
      <c r="A71" s="390" t="s">
        <v>361</v>
      </c>
      <c r="B71" s="577" t="s">
        <v>362</v>
      </c>
      <c r="C71" s="368">
        <f>SUM(C72:C73)</f>
        <v>15987</v>
      </c>
      <c r="D71" s="368">
        <f>SUM(D72:D73)</f>
        <v>18404</v>
      </c>
      <c r="E71" s="351">
        <f>SUM(E72:E73)</f>
        <v>18404</v>
      </c>
    </row>
    <row r="72" spans="1:5" s="378" customFormat="1" ht="12" customHeight="1">
      <c r="A72" s="330" t="s">
        <v>363</v>
      </c>
      <c r="B72" s="574" t="s">
        <v>364</v>
      </c>
      <c r="C72" s="372">
        <v>15987</v>
      </c>
      <c r="D72" s="372">
        <v>18404</v>
      </c>
      <c r="E72" s="355">
        <v>18404</v>
      </c>
    </row>
    <row r="73" spans="1:5" s="378" customFormat="1" ht="12" customHeight="1" thickBot="1">
      <c r="A73" s="330" t="s">
        <v>365</v>
      </c>
      <c r="B73" s="576" t="s">
        <v>366</v>
      </c>
      <c r="C73" s="372"/>
      <c r="D73" s="372"/>
      <c r="E73" s="355"/>
    </row>
    <row r="74" spans="1:5" s="378" customFormat="1" ht="12" customHeight="1" thickBot="1">
      <c r="A74" s="390" t="s">
        <v>367</v>
      </c>
      <c r="B74" s="577" t="s">
        <v>368</v>
      </c>
      <c r="C74" s="368">
        <f>SUM(C75:C77)</f>
        <v>3654</v>
      </c>
      <c r="D74" s="368">
        <f>SUM(D75:D77)</f>
        <v>0</v>
      </c>
      <c r="E74" s="351">
        <f>SUM(E75:E77)</f>
        <v>4587</v>
      </c>
    </row>
    <row r="75" spans="1:5" s="378" customFormat="1" ht="12" customHeight="1">
      <c r="A75" s="330" t="s">
        <v>369</v>
      </c>
      <c r="B75" s="574" t="s">
        <v>370</v>
      </c>
      <c r="C75" s="372">
        <v>3654</v>
      </c>
      <c r="D75" s="372"/>
      <c r="E75" s="355">
        <v>4587</v>
      </c>
    </row>
    <row r="76" spans="1:5" s="378" customFormat="1" ht="12" customHeight="1">
      <c r="A76" s="330" t="s">
        <v>371</v>
      </c>
      <c r="B76" s="575" t="s">
        <v>372</v>
      </c>
      <c r="C76" s="372"/>
      <c r="D76" s="372"/>
      <c r="E76" s="355"/>
    </row>
    <row r="77" spans="1:5" s="378" customFormat="1" ht="12" customHeight="1" thickBot="1">
      <c r="A77" s="330" t="s">
        <v>373</v>
      </c>
      <c r="B77" s="576" t="s">
        <v>374</v>
      </c>
      <c r="C77" s="372"/>
      <c r="D77" s="372"/>
      <c r="E77" s="355"/>
    </row>
    <row r="78" spans="1:5" s="378" customFormat="1" ht="12" customHeight="1" thickBot="1">
      <c r="A78" s="390" t="s">
        <v>375</v>
      </c>
      <c r="B78" s="577" t="s">
        <v>376</v>
      </c>
      <c r="C78" s="368">
        <f>SUM(C79:C82)</f>
        <v>0</v>
      </c>
      <c r="D78" s="368">
        <f>SUM(D79:D82)</f>
        <v>0</v>
      </c>
      <c r="E78" s="351">
        <f>SUM(E79:E82)</f>
        <v>0</v>
      </c>
    </row>
    <row r="79" spans="1:5" s="378" customFormat="1" ht="12" customHeight="1">
      <c r="A79" s="561" t="s">
        <v>377</v>
      </c>
      <c r="B79" s="574" t="s">
        <v>378</v>
      </c>
      <c r="C79" s="372"/>
      <c r="D79" s="372"/>
      <c r="E79" s="355"/>
    </row>
    <row r="80" spans="1:5" s="378" customFormat="1" ht="12" customHeight="1">
      <c r="A80" s="562" t="s">
        <v>379</v>
      </c>
      <c r="B80" s="575" t="s">
        <v>380</v>
      </c>
      <c r="C80" s="372"/>
      <c r="D80" s="372"/>
      <c r="E80" s="355"/>
    </row>
    <row r="81" spans="1:5" s="378" customFormat="1" ht="12" customHeight="1">
      <c r="A81" s="562" t="s">
        <v>381</v>
      </c>
      <c r="B81" s="575" t="s">
        <v>382</v>
      </c>
      <c r="C81" s="372"/>
      <c r="D81" s="372"/>
      <c r="E81" s="355"/>
    </row>
    <row r="82" spans="1:5" s="378" customFormat="1" ht="12" customHeight="1" thickBot="1">
      <c r="A82" s="391" t="s">
        <v>383</v>
      </c>
      <c r="B82" s="576" t="s">
        <v>384</v>
      </c>
      <c r="C82" s="372"/>
      <c r="D82" s="372"/>
      <c r="E82" s="355"/>
    </row>
    <row r="83" spans="1:5" s="378" customFormat="1" ht="12" customHeight="1" thickBot="1">
      <c r="A83" s="390" t="s">
        <v>385</v>
      </c>
      <c r="B83" s="577" t="s">
        <v>386</v>
      </c>
      <c r="C83" s="393"/>
      <c r="D83" s="393"/>
      <c r="E83" s="394"/>
    </row>
    <row r="84" spans="1:5" s="378" customFormat="1" ht="13.5" customHeight="1" thickBot="1">
      <c r="A84" s="390" t="s">
        <v>387</v>
      </c>
      <c r="B84" s="314" t="s">
        <v>388</v>
      </c>
      <c r="C84" s="374">
        <f>+C62+C66+C71+C74+C78+C83</f>
        <v>19641</v>
      </c>
      <c r="D84" s="374">
        <f>+D62+D66+D71+D74+D78+D83</f>
        <v>26333</v>
      </c>
      <c r="E84" s="387">
        <f>+E62+E66+E71+E74+E78+E83</f>
        <v>30920</v>
      </c>
    </row>
    <row r="85" spans="1:5" s="378" customFormat="1" ht="12" customHeight="1" thickBot="1">
      <c r="A85" s="392" t="s">
        <v>389</v>
      </c>
      <c r="B85" s="317" t="s">
        <v>390</v>
      </c>
      <c r="C85" s="374">
        <f>+C61+C84</f>
        <v>245602</v>
      </c>
      <c r="D85" s="374">
        <f>+D61+D84</f>
        <v>269735</v>
      </c>
      <c r="E85" s="387">
        <f>+E61+E84</f>
        <v>269475</v>
      </c>
    </row>
    <row r="86" spans="1:5" ht="16.5" customHeight="1">
      <c r="A86" s="679" t="s">
        <v>36</v>
      </c>
      <c r="B86" s="679"/>
      <c r="C86" s="679"/>
      <c r="D86" s="679"/>
      <c r="E86" s="679"/>
    </row>
    <row r="87" spans="1:5" s="384" customFormat="1" ht="16.5" customHeight="1" thickBot="1">
      <c r="A87" s="46" t="s">
        <v>110</v>
      </c>
      <c r="B87" s="46"/>
      <c r="C87" s="46"/>
      <c r="D87" s="345"/>
      <c r="E87" s="345" t="s">
        <v>154</v>
      </c>
    </row>
    <row r="88" spans="1:5" s="384" customFormat="1" ht="16.5" customHeight="1">
      <c r="A88" s="680" t="s">
        <v>58</v>
      </c>
      <c r="B88" s="682" t="s">
        <v>174</v>
      </c>
      <c r="C88" s="732" t="str">
        <f>+C3</f>
        <v>2014. évi tény</v>
      </c>
      <c r="D88" s="684" t="str">
        <f>+D3</f>
        <v>2015. évi</v>
      </c>
      <c r="E88" s="686"/>
    </row>
    <row r="89" spans="1:5" ht="37.5" customHeight="1" thickBot="1">
      <c r="A89" s="681"/>
      <c r="B89" s="683"/>
      <c r="C89" s="733"/>
      <c r="D89" s="47" t="s">
        <v>179</v>
      </c>
      <c r="E89" s="48" t="s">
        <v>180</v>
      </c>
    </row>
    <row r="90" spans="1:5" s="377" customFormat="1" ht="12" customHeight="1" thickBot="1">
      <c r="A90" s="341" t="s">
        <v>391</v>
      </c>
      <c r="B90" s="342" t="s">
        <v>392</v>
      </c>
      <c r="C90" s="342" t="s">
        <v>393</v>
      </c>
      <c r="D90" s="342" t="s">
        <v>395</v>
      </c>
      <c r="E90" s="388" t="s">
        <v>472</v>
      </c>
    </row>
    <row r="91" spans="1:5" ht="12" customHeight="1" thickBot="1">
      <c r="A91" s="338" t="s">
        <v>7</v>
      </c>
      <c r="B91" s="340" t="s">
        <v>553</v>
      </c>
      <c r="C91" s="367">
        <f>SUM(C92:C96)</f>
        <v>215758</v>
      </c>
      <c r="D91" s="367">
        <f>+D92+D93+D94+D95+D96</f>
        <v>220514</v>
      </c>
      <c r="E91" s="322">
        <f>+E92+E93+E94+E95+E96</f>
        <v>212515</v>
      </c>
    </row>
    <row r="92" spans="1:5" ht="12" customHeight="1">
      <c r="A92" s="333" t="s">
        <v>70</v>
      </c>
      <c r="B92" s="578" t="s">
        <v>37</v>
      </c>
      <c r="C92" s="94">
        <v>102756</v>
      </c>
      <c r="D92" s="94">
        <v>104399</v>
      </c>
      <c r="E92" s="321">
        <v>104163</v>
      </c>
    </row>
    <row r="93" spans="1:5" ht="12" customHeight="1">
      <c r="A93" s="330" t="s">
        <v>71</v>
      </c>
      <c r="B93" s="579" t="s">
        <v>131</v>
      </c>
      <c r="C93" s="369">
        <v>23983</v>
      </c>
      <c r="D93" s="369">
        <v>25163</v>
      </c>
      <c r="E93" s="352">
        <v>25038</v>
      </c>
    </row>
    <row r="94" spans="1:5" ht="12" customHeight="1">
      <c r="A94" s="330" t="s">
        <v>72</v>
      </c>
      <c r="B94" s="579" t="s">
        <v>98</v>
      </c>
      <c r="C94" s="371">
        <v>71118</v>
      </c>
      <c r="D94" s="371">
        <v>78530</v>
      </c>
      <c r="E94" s="354">
        <v>71669</v>
      </c>
    </row>
    <row r="95" spans="1:5" ht="12" customHeight="1">
      <c r="A95" s="330" t="s">
        <v>73</v>
      </c>
      <c r="B95" s="580" t="s">
        <v>132</v>
      </c>
      <c r="C95" s="371">
        <v>11267</v>
      </c>
      <c r="D95" s="371">
        <v>6210</v>
      </c>
      <c r="E95" s="354">
        <v>5489</v>
      </c>
    </row>
    <row r="96" spans="1:5" ht="12" customHeight="1">
      <c r="A96" s="330" t="s">
        <v>82</v>
      </c>
      <c r="B96" s="581" t="s">
        <v>133</v>
      </c>
      <c r="C96" s="371">
        <v>6634</v>
      </c>
      <c r="D96" s="371">
        <v>6212</v>
      </c>
      <c r="E96" s="354">
        <v>6156</v>
      </c>
    </row>
    <row r="97" spans="1:5" ht="12" customHeight="1">
      <c r="A97" s="330" t="s">
        <v>74</v>
      </c>
      <c r="B97" s="579" t="s">
        <v>398</v>
      </c>
      <c r="C97" s="371">
        <v>1279</v>
      </c>
      <c r="D97" s="371">
        <v>397</v>
      </c>
      <c r="E97" s="354">
        <v>397</v>
      </c>
    </row>
    <row r="98" spans="1:5" ht="12" customHeight="1">
      <c r="A98" s="330" t="s">
        <v>75</v>
      </c>
      <c r="B98" s="582" t="s">
        <v>399</v>
      </c>
      <c r="C98" s="371"/>
      <c r="D98" s="371"/>
      <c r="E98" s="354"/>
    </row>
    <row r="99" spans="1:5" ht="12" customHeight="1">
      <c r="A99" s="330" t="s">
        <v>83</v>
      </c>
      <c r="B99" s="579" t="s">
        <v>400</v>
      </c>
      <c r="C99" s="371"/>
      <c r="D99" s="371"/>
      <c r="E99" s="354"/>
    </row>
    <row r="100" spans="1:5" ht="12" customHeight="1">
      <c r="A100" s="330" t="s">
        <v>84</v>
      </c>
      <c r="B100" s="579" t="s">
        <v>401</v>
      </c>
      <c r="C100" s="371"/>
      <c r="D100" s="371"/>
      <c r="E100" s="354"/>
    </row>
    <row r="101" spans="1:5" ht="12" customHeight="1">
      <c r="A101" s="330" t="s">
        <v>85</v>
      </c>
      <c r="B101" s="582" t="s">
        <v>402</v>
      </c>
      <c r="C101" s="371">
        <v>2395</v>
      </c>
      <c r="D101" s="371">
        <v>2230</v>
      </c>
      <c r="E101" s="354">
        <v>2174</v>
      </c>
    </row>
    <row r="102" spans="1:5" ht="12" customHeight="1">
      <c r="A102" s="330" t="s">
        <v>86</v>
      </c>
      <c r="B102" s="582" t="s">
        <v>403</v>
      </c>
      <c r="C102" s="371"/>
      <c r="D102" s="371"/>
      <c r="E102" s="354"/>
    </row>
    <row r="103" spans="1:5" ht="12" customHeight="1">
      <c r="A103" s="330" t="s">
        <v>88</v>
      </c>
      <c r="B103" s="579" t="s">
        <v>404</v>
      </c>
      <c r="C103" s="371"/>
      <c r="D103" s="371"/>
      <c r="E103" s="354"/>
    </row>
    <row r="104" spans="1:5" ht="12" customHeight="1">
      <c r="A104" s="329" t="s">
        <v>134</v>
      </c>
      <c r="B104" s="583" t="s">
        <v>405</v>
      </c>
      <c r="C104" s="371"/>
      <c r="D104" s="371"/>
      <c r="E104" s="354"/>
    </row>
    <row r="105" spans="1:5" ht="12" customHeight="1">
      <c r="A105" s="330" t="s">
        <v>406</v>
      </c>
      <c r="B105" s="583" t="s">
        <v>407</v>
      </c>
      <c r="C105" s="371"/>
      <c r="D105" s="371"/>
      <c r="E105" s="354"/>
    </row>
    <row r="106" spans="1:5" ht="12" customHeight="1" thickBot="1">
      <c r="A106" s="334" t="s">
        <v>408</v>
      </c>
      <c r="B106" s="584" t="s">
        <v>409</v>
      </c>
      <c r="C106" s="95">
        <v>2960</v>
      </c>
      <c r="D106" s="95">
        <v>3585</v>
      </c>
      <c r="E106" s="315">
        <v>3585</v>
      </c>
    </row>
    <row r="107" spans="1:5" ht="12" customHeight="1" thickBot="1">
      <c r="A107" s="336" t="s">
        <v>8</v>
      </c>
      <c r="B107" s="339" t="s">
        <v>554</v>
      </c>
      <c r="C107" s="368">
        <f>+C108+C110+C112</f>
        <v>11440</v>
      </c>
      <c r="D107" s="368">
        <f>+D108+D110+D112</f>
        <v>19853</v>
      </c>
      <c r="E107" s="351">
        <f>+E108+E110+E112</f>
        <v>19819</v>
      </c>
    </row>
    <row r="108" spans="1:5" ht="12" customHeight="1">
      <c r="A108" s="331" t="s">
        <v>76</v>
      </c>
      <c r="B108" s="579" t="s">
        <v>153</v>
      </c>
      <c r="C108" s="370">
        <v>5010</v>
      </c>
      <c r="D108" s="370">
        <v>15275</v>
      </c>
      <c r="E108" s="353">
        <v>15241</v>
      </c>
    </row>
    <row r="109" spans="1:5" ht="12" customHeight="1">
      <c r="A109" s="331" t="s">
        <v>77</v>
      </c>
      <c r="B109" s="583" t="s">
        <v>411</v>
      </c>
      <c r="C109" s="370"/>
      <c r="D109" s="370">
        <v>7929</v>
      </c>
      <c r="E109" s="353">
        <v>7894</v>
      </c>
    </row>
    <row r="110" spans="1:5" ht="15.75">
      <c r="A110" s="331" t="s">
        <v>78</v>
      </c>
      <c r="B110" s="583" t="s">
        <v>135</v>
      </c>
      <c r="C110" s="369">
        <v>2880</v>
      </c>
      <c r="D110" s="369">
        <v>4528</v>
      </c>
      <c r="E110" s="352">
        <v>4528</v>
      </c>
    </row>
    <row r="111" spans="1:5" ht="12" customHeight="1">
      <c r="A111" s="331" t="s">
        <v>79</v>
      </c>
      <c r="B111" s="583" t="s">
        <v>412</v>
      </c>
      <c r="C111" s="369"/>
      <c r="D111" s="369"/>
      <c r="E111" s="352"/>
    </row>
    <row r="112" spans="1:5" ht="12" customHeight="1">
      <c r="A112" s="331" t="s">
        <v>80</v>
      </c>
      <c r="B112" s="576" t="s">
        <v>156</v>
      </c>
      <c r="C112" s="369">
        <v>3550</v>
      </c>
      <c r="D112" s="369">
        <v>50</v>
      </c>
      <c r="E112" s="352">
        <v>50</v>
      </c>
    </row>
    <row r="113" spans="1:5" ht="15.75">
      <c r="A113" s="331" t="s">
        <v>87</v>
      </c>
      <c r="B113" s="575" t="s">
        <v>413</v>
      </c>
      <c r="C113" s="369"/>
      <c r="D113" s="369"/>
      <c r="E113" s="352"/>
    </row>
    <row r="114" spans="1:5" ht="15.75">
      <c r="A114" s="331" t="s">
        <v>89</v>
      </c>
      <c r="B114" s="585" t="s">
        <v>414</v>
      </c>
      <c r="C114" s="369">
        <v>3000</v>
      </c>
      <c r="D114" s="369"/>
      <c r="E114" s="352"/>
    </row>
    <row r="115" spans="1:5" ht="12" customHeight="1">
      <c r="A115" s="331" t="s">
        <v>136</v>
      </c>
      <c r="B115" s="579" t="s">
        <v>401</v>
      </c>
      <c r="C115" s="369">
        <v>500</v>
      </c>
      <c r="D115" s="369"/>
      <c r="E115" s="352"/>
    </row>
    <row r="116" spans="1:5" ht="12" customHeight="1">
      <c r="A116" s="331" t="s">
        <v>137</v>
      </c>
      <c r="B116" s="579" t="s">
        <v>415</v>
      </c>
      <c r="C116" s="369">
        <v>50</v>
      </c>
      <c r="D116" s="369">
        <v>50</v>
      </c>
      <c r="E116" s="352">
        <v>50</v>
      </c>
    </row>
    <row r="117" spans="1:5" ht="12" customHeight="1">
      <c r="A117" s="331" t="s">
        <v>138</v>
      </c>
      <c r="B117" s="579" t="s">
        <v>416</v>
      </c>
      <c r="C117" s="369"/>
      <c r="D117" s="369"/>
      <c r="E117" s="352"/>
    </row>
    <row r="118" spans="1:5" s="395" customFormat="1" ht="12" customHeight="1">
      <c r="A118" s="331" t="s">
        <v>417</v>
      </c>
      <c r="B118" s="579" t="s">
        <v>404</v>
      </c>
      <c r="C118" s="369"/>
      <c r="D118" s="369"/>
      <c r="E118" s="352"/>
    </row>
    <row r="119" spans="1:5" ht="12" customHeight="1">
      <c r="A119" s="331" t="s">
        <v>418</v>
      </c>
      <c r="B119" s="579" t="s">
        <v>419</v>
      </c>
      <c r="C119" s="369"/>
      <c r="D119" s="369"/>
      <c r="E119" s="352"/>
    </row>
    <row r="120" spans="1:5" ht="12" customHeight="1" thickBot="1">
      <c r="A120" s="329" t="s">
        <v>420</v>
      </c>
      <c r="B120" s="579" t="s">
        <v>421</v>
      </c>
      <c r="C120" s="371"/>
      <c r="D120" s="371"/>
      <c r="E120" s="354"/>
    </row>
    <row r="121" spans="1:5" ht="12" customHeight="1" thickBot="1">
      <c r="A121" s="336" t="s">
        <v>9</v>
      </c>
      <c r="B121" s="555" t="s">
        <v>422</v>
      </c>
      <c r="C121" s="368">
        <f>+C122+C123</f>
        <v>0</v>
      </c>
      <c r="D121" s="368">
        <f>+D122+D123</f>
        <v>17785</v>
      </c>
      <c r="E121" s="351">
        <f>+E122+E123</f>
        <v>0</v>
      </c>
    </row>
    <row r="122" spans="1:5" ht="12" customHeight="1">
      <c r="A122" s="331" t="s">
        <v>59</v>
      </c>
      <c r="B122" s="585" t="s">
        <v>46</v>
      </c>
      <c r="C122" s="370"/>
      <c r="D122" s="370">
        <v>11384</v>
      </c>
      <c r="E122" s="353"/>
    </row>
    <row r="123" spans="1:5" ht="12" customHeight="1" thickBot="1">
      <c r="A123" s="332" t="s">
        <v>60</v>
      </c>
      <c r="B123" s="583" t="s">
        <v>47</v>
      </c>
      <c r="C123" s="371"/>
      <c r="D123" s="371">
        <v>6401</v>
      </c>
      <c r="E123" s="354"/>
    </row>
    <row r="124" spans="1:5" ht="12" customHeight="1" thickBot="1">
      <c r="A124" s="336" t="s">
        <v>10</v>
      </c>
      <c r="B124" s="555" t="s">
        <v>423</v>
      </c>
      <c r="C124" s="368">
        <f>+C91+C107+C121</f>
        <v>227198</v>
      </c>
      <c r="D124" s="368">
        <f>+D91+D107+D121</f>
        <v>258152</v>
      </c>
      <c r="E124" s="351">
        <f>+E91+E107+E121</f>
        <v>232334</v>
      </c>
    </row>
    <row r="125" spans="1:5" ht="12" customHeight="1" thickBot="1">
      <c r="A125" s="336" t="s">
        <v>11</v>
      </c>
      <c r="B125" s="555" t="s">
        <v>424</v>
      </c>
      <c r="C125" s="368">
        <f>+C126+C127+C128</f>
        <v>0</v>
      </c>
      <c r="D125" s="368">
        <f>+D126+D127+D128</f>
        <v>7929</v>
      </c>
      <c r="E125" s="351">
        <f>+E126+E127+E128</f>
        <v>7929</v>
      </c>
    </row>
    <row r="126" spans="1:5" ht="12" customHeight="1">
      <c r="A126" s="331" t="s">
        <v>63</v>
      </c>
      <c r="B126" s="585" t="s">
        <v>555</v>
      </c>
      <c r="C126" s="369"/>
      <c r="D126" s="369"/>
      <c r="E126" s="352"/>
    </row>
    <row r="127" spans="1:5" ht="12" customHeight="1">
      <c r="A127" s="331" t="s">
        <v>64</v>
      </c>
      <c r="B127" s="585" t="s">
        <v>556</v>
      </c>
      <c r="C127" s="369"/>
      <c r="D127" s="369"/>
      <c r="E127" s="352"/>
    </row>
    <row r="128" spans="1:5" ht="12" customHeight="1" thickBot="1">
      <c r="A128" s="329" t="s">
        <v>65</v>
      </c>
      <c r="B128" s="586" t="s">
        <v>557</v>
      </c>
      <c r="C128" s="369"/>
      <c r="D128" s="369">
        <v>7929</v>
      </c>
      <c r="E128" s="352">
        <v>7929</v>
      </c>
    </row>
    <row r="129" spans="1:5" ht="12" customHeight="1" thickBot="1">
      <c r="A129" s="336" t="s">
        <v>12</v>
      </c>
      <c r="B129" s="555" t="s">
        <v>428</v>
      </c>
      <c r="C129" s="368">
        <f>+C130+C131+C132+C133</f>
        <v>0</v>
      </c>
      <c r="D129" s="368">
        <f>+D130+D131+D132+D133</f>
        <v>0</v>
      </c>
      <c r="E129" s="351">
        <f>+E130+E131+E132+E133</f>
        <v>0</v>
      </c>
    </row>
    <row r="130" spans="1:5" ht="12" customHeight="1">
      <c r="A130" s="331" t="s">
        <v>66</v>
      </c>
      <c r="B130" s="585" t="s">
        <v>558</v>
      </c>
      <c r="C130" s="369"/>
      <c r="D130" s="369"/>
      <c r="E130" s="352"/>
    </row>
    <row r="131" spans="1:5" ht="12" customHeight="1">
      <c r="A131" s="331" t="s">
        <v>67</v>
      </c>
      <c r="B131" s="585" t="s">
        <v>559</v>
      </c>
      <c r="C131" s="369"/>
      <c r="D131" s="369"/>
      <c r="E131" s="352"/>
    </row>
    <row r="132" spans="1:5" ht="12" customHeight="1">
      <c r="A132" s="331" t="s">
        <v>325</v>
      </c>
      <c r="B132" s="585" t="s">
        <v>560</v>
      </c>
      <c r="C132" s="369"/>
      <c r="D132" s="369"/>
      <c r="E132" s="352"/>
    </row>
    <row r="133" spans="1:5" ht="12" customHeight="1" thickBot="1">
      <c r="A133" s="329" t="s">
        <v>327</v>
      </c>
      <c r="B133" s="586" t="s">
        <v>561</v>
      </c>
      <c r="C133" s="369"/>
      <c r="D133" s="369"/>
      <c r="E133" s="352"/>
    </row>
    <row r="134" spans="1:5" ht="12" customHeight="1" thickBot="1">
      <c r="A134" s="336" t="s">
        <v>13</v>
      </c>
      <c r="B134" s="555" t="s">
        <v>433</v>
      </c>
      <c r="C134" s="374">
        <f>+C135+C136+C137+C138</f>
        <v>0</v>
      </c>
      <c r="D134" s="374">
        <f>+D135+D136+D137+D138</f>
        <v>3654</v>
      </c>
      <c r="E134" s="387">
        <f>+E135+E136+E137+E138</f>
        <v>3654</v>
      </c>
    </row>
    <row r="135" spans="1:5" ht="12" customHeight="1">
      <c r="A135" s="331" t="s">
        <v>68</v>
      </c>
      <c r="B135" s="585" t="s">
        <v>434</v>
      </c>
      <c r="C135" s="369"/>
      <c r="D135" s="369"/>
      <c r="E135" s="352"/>
    </row>
    <row r="136" spans="1:5" ht="12" customHeight="1">
      <c r="A136" s="331" t="s">
        <v>69</v>
      </c>
      <c r="B136" s="585" t="s">
        <v>435</v>
      </c>
      <c r="C136" s="369"/>
      <c r="D136" s="369">
        <v>3654</v>
      </c>
      <c r="E136" s="352">
        <v>3654</v>
      </c>
    </row>
    <row r="137" spans="1:5" ht="12" customHeight="1">
      <c r="A137" s="331" t="s">
        <v>334</v>
      </c>
      <c r="B137" s="585" t="s">
        <v>562</v>
      </c>
      <c r="C137" s="369"/>
      <c r="D137" s="369"/>
      <c r="E137" s="352"/>
    </row>
    <row r="138" spans="1:5" ht="12" customHeight="1" thickBot="1">
      <c r="A138" s="329" t="s">
        <v>336</v>
      </c>
      <c r="B138" s="586" t="s">
        <v>479</v>
      </c>
      <c r="C138" s="369"/>
      <c r="D138" s="369"/>
      <c r="E138" s="352"/>
    </row>
    <row r="139" spans="1:9" ht="15" customHeight="1" thickBot="1">
      <c r="A139" s="336" t="s">
        <v>14</v>
      </c>
      <c r="B139" s="555" t="s">
        <v>529</v>
      </c>
      <c r="C139" s="96">
        <f>+C140+C141+C142+C143</f>
        <v>0</v>
      </c>
      <c r="D139" s="96">
        <f>+D140+D141+D142+D143</f>
        <v>0</v>
      </c>
      <c r="E139" s="320">
        <f>+E140+E141+E142+E143</f>
        <v>0</v>
      </c>
      <c r="F139" s="385"/>
      <c r="G139" s="386"/>
      <c r="H139" s="386"/>
      <c r="I139" s="386"/>
    </row>
    <row r="140" spans="1:5" s="378" customFormat="1" ht="12.75" customHeight="1">
      <c r="A140" s="331" t="s">
        <v>129</v>
      </c>
      <c r="B140" s="585" t="s">
        <v>439</v>
      </c>
      <c r="C140" s="369"/>
      <c r="D140" s="369"/>
      <c r="E140" s="352"/>
    </row>
    <row r="141" spans="1:5" ht="13.5" customHeight="1">
      <c r="A141" s="331" t="s">
        <v>130</v>
      </c>
      <c r="B141" s="585" t="s">
        <v>440</v>
      </c>
      <c r="C141" s="369"/>
      <c r="D141" s="369"/>
      <c r="E141" s="352"/>
    </row>
    <row r="142" spans="1:5" ht="13.5" customHeight="1">
      <c r="A142" s="331" t="s">
        <v>155</v>
      </c>
      <c r="B142" s="585" t="s">
        <v>441</v>
      </c>
      <c r="C142" s="369"/>
      <c r="D142" s="369"/>
      <c r="E142" s="352"/>
    </row>
    <row r="143" spans="1:5" ht="13.5" customHeight="1" thickBot="1">
      <c r="A143" s="331" t="s">
        <v>342</v>
      </c>
      <c r="B143" s="585" t="s">
        <v>442</v>
      </c>
      <c r="C143" s="369"/>
      <c r="D143" s="369"/>
      <c r="E143" s="352"/>
    </row>
    <row r="144" spans="1:5" ht="12.75" customHeight="1" thickBot="1">
      <c r="A144" s="336" t="s">
        <v>15</v>
      </c>
      <c r="B144" s="555" t="s">
        <v>443</v>
      </c>
      <c r="C144" s="318">
        <f>+C125+C129+C134+C139</f>
        <v>0</v>
      </c>
      <c r="D144" s="318">
        <f>+D125+D129+D134+D139</f>
        <v>11583</v>
      </c>
      <c r="E144" s="319">
        <f>+E125+E129+E134+E139</f>
        <v>11583</v>
      </c>
    </row>
    <row r="145" spans="1:5" ht="13.5" customHeight="1" thickBot="1">
      <c r="A145" s="361" t="s">
        <v>16</v>
      </c>
      <c r="B145" s="587" t="s">
        <v>444</v>
      </c>
      <c r="C145" s="318">
        <f>+C124+C144</f>
        <v>227198</v>
      </c>
      <c r="D145" s="318">
        <f>+D124+D144</f>
        <v>269735</v>
      </c>
      <c r="E145" s="319">
        <f>+E124+E144</f>
        <v>243917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88:A89"/>
    <mergeCell ref="B88:B89"/>
    <mergeCell ref="D88:E88"/>
    <mergeCell ref="C88:C89"/>
    <mergeCell ref="A1:E1"/>
    <mergeCell ref="A3:A4"/>
    <mergeCell ref="B3:B4"/>
    <mergeCell ref="D3:E3"/>
    <mergeCell ref="C3:C4"/>
    <mergeCell ref="A86:E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Murakeresztúr Község Önkormányzat
2015. ÉVI ZÁRSZÁMADÁSÁNAK PÉNZÜGYI MÉRLEGE&amp;10
&amp;R&amp;"Times New Roman CE,Félkövér dőlt"&amp;11 1. tájékoztató tábla a 6/2016. (V.20.) önkormányzati rendelethez</oddHeader>
  </headerFooter>
  <rowBreaks count="1" manualBreakCount="1">
    <brk id="85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K19" sqref="K19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4"/>
      <c r="B1" s="115"/>
      <c r="C1" s="115"/>
      <c r="D1" s="115"/>
      <c r="E1" s="115"/>
      <c r="F1" s="115"/>
      <c r="G1" s="115"/>
      <c r="H1" s="115"/>
      <c r="I1" s="115"/>
      <c r="J1" s="116" t="s">
        <v>50</v>
      </c>
      <c r="K1" s="696" t="str">
        <f>+CONCATENATE("2. tájékoztató tábla a 6./",LEFT(ÖSSZEFÜGGÉSEK!A4,4)+1,". (V.20.) önkormányzati rendelethez")</f>
        <v>2. tájékoztató tábla a 6./2016. (V.20.) önkormányzati rendelethez</v>
      </c>
    </row>
    <row r="2" spans="1:11" s="120" customFormat="1" ht="26.25" customHeight="1">
      <c r="A2" s="734" t="s">
        <v>58</v>
      </c>
      <c r="B2" s="736" t="s">
        <v>184</v>
      </c>
      <c r="C2" s="736" t="s">
        <v>185</v>
      </c>
      <c r="D2" s="736" t="s">
        <v>186</v>
      </c>
      <c r="E2" s="736" t="str">
        <f>+CONCATENATE(LEFT(ÖSSZEFÜGGÉSEK!A4,4),". évi teljesítés")</f>
        <v>2015. évi teljesítés</v>
      </c>
      <c r="F2" s="117" t="s">
        <v>187</v>
      </c>
      <c r="G2" s="118"/>
      <c r="H2" s="118"/>
      <c r="I2" s="119"/>
      <c r="J2" s="739" t="s">
        <v>188</v>
      </c>
      <c r="K2" s="696"/>
    </row>
    <row r="3" spans="1:11" s="124" customFormat="1" ht="32.25" customHeight="1" thickBot="1">
      <c r="A3" s="735"/>
      <c r="B3" s="737"/>
      <c r="C3" s="737"/>
      <c r="D3" s="738"/>
      <c r="E3" s="738"/>
      <c r="F3" s="121" t="str">
        <f>+CONCATENATE(LEFT(ÖSSZEFÜGGÉSEK!A4,4)+1,".")</f>
        <v>2016.</v>
      </c>
      <c r="G3" s="122" t="str">
        <f>+CONCATENATE(LEFT(ÖSSZEFÜGGÉSEK!A4,4)+2,".")</f>
        <v>2017.</v>
      </c>
      <c r="H3" s="122" t="str">
        <f>+CONCATENATE(LEFT(ÖSSZEFÜGGÉSEK!A4,4)+3,".")</f>
        <v>2018.</v>
      </c>
      <c r="I3" s="123" t="str">
        <f>+CONCATENATE(LEFT(ÖSSZEFÜGGÉSEK!A4,4)+3,". után")</f>
        <v>2018. után</v>
      </c>
      <c r="J3" s="740"/>
      <c r="K3" s="696"/>
    </row>
    <row r="4" spans="1:11" s="126" customFormat="1" ht="13.5" customHeight="1" thickBot="1">
      <c r="A4" s="558" t="s">
        <v>391</v>
      </c>
      <c r="B4" s="125" t="s">
        <v>563</v>
      </c>
      <c r="C4" s="559" t="s">
        <v>393</v>
      </c>
      <c r="D4" s="559" t="s">
        <v>394</v>
      </c>
      <c r="E4" s="559" t="s">
        <v>395</v>
      </c>
      <c r="F4" s="559" t="s">
        <v>472</v>
      </c>
      <c r="G4" s="559" t="s">
        <v>473</v>
      </c>
      <c r="H4" s="559" t="s">
        <v>474</v>
      </c>
      <c r="I4" s="559" t="s">
        <v>475</v>
      </c>
      <c r="J4" s="560" t="s">
        <v>657</v>
      </c>
      <c r="K4" s="696"/>
    </row>
    <row r="5" spans="1:11" ht="33.75" customHeight="1">
      <c r="A5" s="127" t="s">
        <v>7</v>
      </c>
      <c r="B5" s="128" t="s">
        <v>189</v>
      </c>
      <c r="C5" s="129"/>
      <c r="D5" s="130">
        <f aca="true" t="shared" si="0" ref="D5:I5">SUM(D6:D7)</f>
        <v>0</v>
      </c>
      <c r="E5" s="130">
        <f t="shared" si="0"/>
        <v>0</v>
      </c>
      <c r="F5" s="130">
        <f t="shared" si="0"/>
        <v>0</v>
      </c>
      <c r="G5" s="130">
        <f t="shared" si="0"/>
        <v>0</v>
      </c>
      <c r="H5" s="130">
        <f t="shared" si="0"/>
        <v>0</v>
      </c>
      <c r="I5" s="131">
        <f t="shared" si="0"/>
        <v>0</v>
      </c>
      <c r="J5" s="132">
        <f aca="true" t="shared" si="1" ref="J5:J17">SUM(F5:I5)</f>
        <v>0</v>
      </c>
      <c r="K5" s="696"/>
    </row>
    <row r="6" spans="1:11" ht="21" customHeight="1">
      <c r="A6" s="133" t="s">
        <v>8</v>
      </c>
      <c r="B6" s="134" t="s">
        <v>190</v>
      </c>
      <c r="C6" s="135"/>
      <c r="D6" s="2"/>
      <c r="E6" s="2"/>
      <c r="F6" s="2"/>
      <c r="G6" s="2"/>
      <c r="H6" s="2"/>
      <c r="I6" s="50"/>
      <c r="J6" s="136">
        <f t="shared" si="1"/>
        <v>0</v>
      </c>
      <c r="K6" s="696"/>
    </row>
    <row r="7" spans="1:11" ht="21" customHeight="1">
      <c r="A7" s="133" t="s">
        <v>9</v>
      </c>
      <c r="B7" s="134" t="s">
        <v>190</v>
      </c>
      <c r="C7" s="135"/>
      <c r="D7" s="2"/>
      <c r="E7" s="2"/>
      <c r="F7" s="2"/>
      <c r="G7" s="2"/>
      <c r="H7" s="2"/>
      <c r="I7" s="50"/>
      <c r="J7" s="136">
        <f t="shared" si="1"/>
        <v>0</v>
      </c>
      <c r="K7" s="696"/>
    </row>
    <row r="8" spans="1:11" ht="36" customHeight="1">
      <c r="A8" s="133" t="s">
        <v>10</v>
      </c>
      <c r="B8" s="137" t="s">
        <v>191</v>
      </c>
      <c r="C8" s="138"/>
      <c r="D8" s="139">
        <f aca="true" t="shared" si="2" ref="D8:I8">SUM(D9:D10)</f>
        <v>0</v>
      </c>
      <c r="E8" s="139">
        <f t="shared" si="2"/>
        <v>0</v>
      </c>
      <c r="F8" s="139">
        <f t="shared" si="2"/>
        <v>0</v>
      </c>
      <c r="G8" s="139">
        <f t="shared" si="2"/>
        <v>0</v>
      </c>
      <c r="H8" s="139">
        <f t="shared" si="2"/>
        <v>0</v>
      </c>
      <c r="I8" s="140">
        <f t="shared" si="2"/>
        <v>0</v>
      </c>
      <c r="J8" s="141">
        <f t="shared" si="1"/>
        <v>0</v>
      </c>
      <c r="K8" s="696"/>
    </row>
    <row r="9" spans="1:11" ht="21" customHeight="1">
      <c r="A9" s="133" t="s">
        <v>11</v>
      </c>
      <c r="B9" s="134" t="s">
        <v>190</v>
      </c>
      <c r="C9" s="135"/>
      <c r="D9" s="2"/>
      <c r="E9" s="2"/>
      <c r="F9" s="2"/>
      <c r="G9" s="2"/>
      <c r="H9" s="2"/>
      <c r="I9" s="50"/>
      <c r="J9" s="136">
        <f t="shared" si="1"/>
        <v>0</v>
      </c>
      <c r="K9" s="696"/>
    </row>
    <row r="10" spans="1:11" ht="18" customHeight="1">
      <c r="A10" s="133" t="s">
        <v>12</v>
      </c>
      <c r="B10" s="134" t="s">
        <v>190</v>
      </c>
      <c r="C10" s="135"/>
      <c r="D10" s="2"/>
      <c r="E10" s="2"/>
      <c r="F10" s="2"/>
      <c r="G10" s="2"/>
      <c r="H10" s="2"/>
      <c r="I10" s="50"/>
      <c r="J10" s="136">
        <f t="shared" si="1"/>
        <v>0</v>
      </c>
      <c r="K10" s="696"/>
    </row>
    <row r="11" spans="1:11" ht="21" customHeight="1">
      <c r="A11" s="133" t="s">
        <v>13</v>
      </c>
      <c r="B11" s="142" t="s">
        <v>192</v>
      </c>
      <c r="C11" s="138"/>
      <c r="D11" s="139">
        <f aca="true" t="shared" si="3" ref="D11:I11">SUM(D12:D12)</f>
        <v>0</v>
      </c>
      <c r="E11" s="139">
        <f t="shared" si="3"/>
        <v>0</v>
      </c>
      <c r="F11" s="139">
        <f t="shared" si="3"/>
        <v>0</v>
      </c>
      <c r="G11" s="139">
        <f t="shared" si="3"/>
        <v>0</v>
      </c>
      <c r="H11" s="139">
        <f t="shared" si="3"/>
        <v>0</v>
      </c>
      <c r="I11" s="140">
        <f t="shared" si="3"/>
        <v>0</v>
      </c>
      <c r="J11" s="141">
        <f t="shared" si="1"/>
        <v>0</v>
      </c>
      <c r="K11" s="696"/>
    </row>
    <row r="12" spans="1:11" ht="21" customHeight="1">
      <c r="A12" s="133" t="s">
        <v>14</v>
      </c>
      <c r="B12" s="134" t="s">
        <v>190</v>
      </c>
      <c r="C12" s="135"/>
      <c r="D12" s="2"/>
      <c r="E12" s="2"/>
      <c r="F12" s="2"/>
      <c r="G12" s="2"/>
      <c r="H12" s="2"/>
      <c r="I12" s="50"/>
      <c r="J12" s="136">
        <f t="shared" si="1"/>
        <v>0</v>
      </c>
      <c r="K12" s="696"/>
    </row>
    <row r="13" spans="1:11" ht="21" customHeight="1">
      <c r="A13" s="133" t="s">
        <v>15</v>
      </c>
      <c r="B13" s="142" t="s">
        <v>193</v>
      </c>
      <c r="C13" s="138"/>
      <c r="D13" s="139">
        <f aca="true" t="shared" si="4" ref="D13:I13">SUM(D14:D14)</f>
        <v>0</v>
      </c>
      <c r="E13" s="139">
        <f t="shared" si="4"/>
        <v>0</v>
      </c>
      <c r="F13" s="139">
        <f t="shared" si="4"/>
        <v>0</v>
      </c>
      <c r="G13" s="139">
        <f t="shared" si="4"/>
        <v>0</v>
      </c>
      <c r="H13" s="139">
        <f t="shared" si="4"/>
        <v>0</v>
      </c>
      <c r="I13" s="140">
        <f t="shared" si="4"/>
        <v>0</v>
      </c>
      <c r="J13" s="141">
        <f t="shared" si="1"/>
        <v>0</v>
      </c>
      <c r="K13" s="696"/>
    </row>
    <row r="14" spans="1:11" ht="21" customHeight="1">
      <c r="A14" s="133" t="s">
        <v>16</v>
      </c>
      <c r="B14" s="134" t="s">
        <v>190</v>
      </c>
      <c r="C14" s="135"/>
      <c r="D14" s="2"/>
      <c r="E14" s="2"/>
      <c r="F14" s="2"/>
      <c r="G14" s="2"/>
      <c r="H14" s="2"/>
      <c r="I14" s="50"/>
      <c r="J14" s="136">
        <f t="shared" si="1"/>
        <v>0</v>
      </c>
      <c r="K14" s="696"/>
    </row>
    <row r="15" spans="1:11" ht="21" customHeight="1">
      <c r="A15" s="143" t="s">
        <v>17</v>
      </c>
      <c r="B15" s="144" t="s">
        <v>194</v>
      </c>
      <c r="C15" s="145"/>
      <c r="D15" s="146">
        <f aca="true" t="shared" si="5" ref="D15:I15">SUM(D16:D17)</f>
        <v>1067</v>
      </c>
      <c r="E15" s="146">
        <f t="shared" si="5"/>
        <v>0</v>
      </c>
      <c r="F15" s="146">
        <f t="shared" si="5"/>
        <v>0</v>
      </c>
      <c r="G15" s="146">
        <f t="shared" si="5"/>
        <v>356</v>
      </c>
      <c r="H15" s="146">
        <f t="shared" si="5"/>
        <v>356</v>
      </c>
      <c r="I15" s="147">
        <f t="shared" si="5"/>
        <v>355</v>
      </c>
      <c r="J15" s="141">
        <f t="shared" si="1"/>
        <v>1067</v>
      </c>
      <c r="K15" s="696"/>
    </row>
    <row r="16" spans="1:11" ht="21" customHeight="1">
      <c r="A16" s="143" t="s">
        <v>18</v>
      </c>
      <c r="B16" s="134" t="s">
        <v>693</v>
      </c>
      <c r="C16" s="135"/>
      <c r="D16" s="2">
        <v>1067</v>
      </c>
      <c r="E16" s="2"/>
      <c r="F16" s="2"/>
      <c r="G16" s="2">
        <v>356</v>
      </c>
      <c r="H16" s="2">
        <v>356</v>
      </c>
      <c r="I16" s="50">
        <v>355</v>
      </c>
      <c r="J16" s="136">
        <f t="shared" si="1"/>
        <v>1067</v>
      </c>
      <c r="K16" s="696"/>
    </row>
    <row r="17" spans="1:11" ht="21" customHeight="1" thickBot="1">
      <c r="A17" s="143" t="s">
        <v>19</v>
      </c>
      <c r="B17" s="134" t="s">
        <v>190</v>
      </c>
      <c r="C17" s="148"/>
      <c r="D17" s="149"/>
      <c r="E17" s="149"/>
      <c r="F17" s="149"/>
      <c r="G17" s="149"/>
      <c r="H17" s="149"/>
      <c r="I17" s="150"/>
      <c r="J17" s="136">
        <f t="shared" si="1"/>
        <v>0</v>
      </c>
      <c r="K17" s="696"/>
    </row>
    <row r="18" spans="1:11" ht="21" customHeight="1" thickBot="1">
      <c r="A18" s="151" t="s">
        <v>20</v>
      </c>
      <c r="B18" s="152" t="s">
        <v>195</v>
      </c>
      <c r="C18" s="153"/>
      <c r="D18" s="154">
        <f aca="true" t="shared" si="6" ref="D18:J18">D5+D8+D11+D13+D15</f>
        <v>1067</v>
      </c>
      <c r="E18" s="154">
        <f t="shared" si="6"/>
        <v>0</v>
      </c>
      <c r="F18" s="154">
        <f t="shared" si="6"/>
        <v>0</v>
      </c>
      <c r="G18" s="154">
        <f t="shared" si="6"/>
        <v>356</v>
      </c>
      <c r="H18" s="154">
        <f t="shared" si="6"/>
        <v>356</v>
      </c>
      <c r="I18" s="155">
        <f t="shared" si="6"/>
        <v>355</v>
      </c>
      <c r="J18" s="156">
        <f t="shared" si="6"/>
        <v>1067</v>
      </c>
      <c r="K18" s="696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workbookViewId="0" topLeftCell="A1">
      <selection activeCell="I16" sqref="I16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57"/>
      <c r="H1" s="158" t="s">
        <v>50</v>
      </c>
      <c r="I1" s="741" t="str">
        <f>+CONCATENATE("3. tájékoztató tábla a 6/",LEFT(ÖSSZEFÜGGÉSEK!A4,4)+1,". (V.20.) önkormányzati rendelethez")</f>
        <v>3. tájékoztató tábla a 6/2016. (V.20.) önkormányzati rendelethez</v>
      </c>
    </row>
    <row r="2" spans="1:9" s="120" customFormat="1" ht="26.25" customHeight="1">
      <c r="A2" s="698" t="s">
        <v>58</v>
      </c>
      <c r="B2" s="745" t="s">
        <v>196</v>
      </c>
      <c r="C2" s="698" t="s">
        <v>197</v>
      </c>
      <c r="D2" s="698" t="s">
        <v>198</v>
      </c>
      <c r="E2" s="747" t="str">
        <f>+CONCATENATE("Hitel, kölcsön állomány ",LEFT(ÖSSZEFÜGGÉSEK!A4,4),". dec. 31-én")</f>
        <v>Hitel, kölcsön állomány 2015. dec. 31-én</v>
      </c>
      <c r="F2" s="749" t="s">
        <v>199</v>
      </c>
      <c r="G2" s="750"/>
      <c r="H2" s="742" t="str">
        <f>+CONCATENATE(LEFT(ÖSSZEFÜGGÉSEK!A4,4)+2,". után")</f>
        <v>2017. után</v>
      </c>
      <c r="I2" s="741"/>
    </row>
    <row r="3" spans="1:9" s="124" customFormat="1" ht="40.5" customHeight="1" thickBot="1">
      <c r="A3" s="744"/>
      <c r="B3" s="746"/>
      <c r="C3" s="746"/>
      <c r="D3" s="744"/>
      <c r="E3" s="748"/>
      <c r="F3" s="159" t="str">
        <f>+CONCATENATE(LEFT(ÖSSZEFÜGGÉSEK!A4,4)+1,".")</f>
        <v>2016.</v>
      </c>
      <c r="G3" s="160" t="str">
        <f>+CONCATENATE(LEFT(ÖSSZEFÜGGÉSEK!A4,4)+2,".")</f>
        <v>2017.</v>
      </c>
      <c r="H3" s="743"/>
      <c r="I3" s="741"/>
    </row>
    <row r="4" spans="1:9" s="164" customFormat="1" ht="12.75" customHeight="1" thickBot="1">
      <c r="A4" s="161" t="s">
        <v>391</v>
      </c>
      <c r="B4" s="113" t="s">
        <v>392</v>
      </c>
      <c r="C4" s="113" t="s">
        <v>393</v>
      </c>
      <c r="D4" s="162" t="s">
        <v>394</v>
      </c>
      <c r="E4" s="161" t="s">
        <v>395</v>
      </c>
      <c r="F4" s="162" t="s">
        <v>472</v>
      </c>
      <c r="G4" s="162" t="s">
        <v>473</v>
      </c>
      <c r="H4" s="163" t="s">
        <v>474</v>
      </c>
      <c r="I4" s="741"/>
    </row>
    <row r="5" spans="1:9" ht="22.5" customHeight="1" thickBot="1">
      <c r="A5" s="165" t="s">
        <v>7</v>
      </c>
      <c r="B5" s="166" t="s">
        <v>200</v>
      </c>
      <c r="C5" s="167"/>
      <c r="D5" s="168"/>
      <c r="E5" s="169">
        <f>SUM(E6:E6)</f>
        <v>0</v>
      </c>
      <c r="F5" s="170">
        <f>SUM(F6:F6)</f>
        <v>0</v>
      </c>
      <c r="G5" s="170">
        <f>SUM(G6:G6)</f>
        <v>0</v>
      </c>
      <c r="H5" s="171">
        <f>SUM(H6:H6)</f>
        <v>0</v>
      </c>
      <c r="I5" s="741"/>
    </row>
    <row r="6" spans="1:9" ht="22.5" customHeight="1" thickBot="1">
      <c r="A6" s="172" t="s">
        <v>8</v>
      </c>
      <c r="B6" s="173" t="s">
        <v>190</v>
      </c>
      <c r="C6" s="174"/>
      <c r="D6" s="175"/>
      <c r="E6" s="176"/>
      <c r="F6" s="2"/>
      <c r="G6" s="2"/>
      <c r="H6" s="177"/>
      <c r="I6" s="741"/>
    </row>
    <row r="7" spans="1:9" ht="22.5" customHeight="1" thickBot="1">
      <c r="A7" s="165" t="s">
        <v>9</v>
      </c>
      <c r="B7" s="166" t="s">
        <v>201</v>
      </c>
      <c r="C7" s="178"/>
      <c r="D7" s="179"/>
      <c r="E7" s="169">
        <f>SUM(E8:E14)</f>
        <v>875</v>
      </c>
      <c r="F7" s="170">
        <f>SUM(F8:F14)</f>
        <v>597</v>
      </c>
      <c r="G7" s="170">
        <f>SUM(G8:G14)</f>
        <v>360</v>
      </c>
      <c r="H7" s="171">
        <f>SUM(H8:H14)</f>
        <v>226</v>
      </c>
      <c r="I7" s="741"/>
    </row>
    <row r="8" spans="1:9" ht="22.5" customHeight="1">
      <c r="A8" s="172" t="s">
        <v>10</v>
      </c>
      <c r="B8" s="173" t="s">
        <v>751</v>
      </c>
      <c r="C8" s="174">
        <v>2004</v>
      </c>
      <c r="D8" s="175">
        <v>2015</v>
      </c>
      <c r="E8" s="176"/>
      <c r="F8" s="2"/>
      <c r="G8" s="2"/>
      <c r="H8" s="177"/>
      <c r="I8" s="741"/>
    </row>
    <row r="9" spans="1:9" ht="22.5" customHeight="1">
      <c r="A9" s="172" t="s">
        <v>11</v>
      </c>
      <c r="B9" s="173" t="s">
        <v>190</v>
      </c>
      <c r="C9" s="174">
        <v>2006</v>
      </c>
      <c r="D9" s="175">
        <v>2017</v>
      </c>
      <c r="E9" s="176">
        <v>171</v>
      </c>
      <c r="F9" s="2">
        <v>71</v>
      </c>
      <c r="G9" s="2"/>
      <c r="H9" s="177"/>
      <c r="I9" s="741"/>
    </row>
    <row r="10" spans="1:9" ht="22.5" customHeight="1">
      <c r="A10" s="172" t="s">
        <v>12</v>
      </c>
      <c r="B10" s="173" t="s">
        <v>190</v>
      </c>
      <c r="C10" s="174">
        <v>2007</v>
      </c>
      <c r="D10" s="175">
        <v>2018</v>
      </c>
      <c r="E10" s="176">
        <v>163</v>
      </c>
      <c r="F10" s="2">
        <v>99</v>
      </c>
      <c r="G10" s="2">
        <v>29</v>
      </c>
      <c r="H10" s="177"/>
      <c r="I10" s="741"/>
    </row>
    <row r="11" spans="1:9" ht="22.5" customHeight="1">
      <c r="A11" s="172" t="s">
        <v>13</v>
      </c>
      <c r="B11" s="173" t="s">
        <v>190</v>
      </c>
      <c r="C11" s="174">
        <v>2008</v>
      </c>
      <c r="D11" s="175">
        <v>2019</v>
      </c>
      <c r="E11" s="176">
        <v>45</v>
      </c>
      <c r="F11" s="2">
        <v>30</v>
      </c>
      <c r="G11" s="2">
        <v>15</v>
      </c>
      <c r="H11" s="177"/>
      <c r="I11" s="741"/>
    </row>
    <row r="12" spans="1:9" ht="22.5" customHeight="1">
      <c r="A12" s="172" t="s">
        <v>14</v>
      </c>
      <c r="B12" s="173" t="s">
        <v>190</v>
      </c>
      <c r="C12" s="174">
        <v>2009</v>
      </c>
      <c r="D12" s="175">
        <v>2020</v>
      </c>
      <c r="E12" s="176">
        <v>120</v>
      </c>
      <c r="F12" s="2">
        <v>90</v>
      </c>
      <c r="G12" s="2">
        <v>60</v>
      </c>
      <c r="H12" s="177">
        <v>30</v>
      </c>
      <c r="I12" s="741"/>
    </row>
    <row r="13" spans="1:9" ht="22.5" customHeight="1">
      <c r="A13" s="172" t="s">
        <v>15</v>
      </c>
      <c r="B13" s="173"/>
      <c r="C13" s="174">
        <v>2010</v>
      </c>
      <c r="D13" s="175">
        <v>2021</v>
      </c>
      <c r="E13" s="176">
        <v>376</v>
      </c>
      <c r="F13" s="2">
        <v>307</v>
      </c>
      <c r="G13" s="2">
        <v>256</v>
      </c>
      <c r="H13" s="177">
        <v>196</v>
      </c>
      <c r="I13" s="741"/>
    </row>
    <row r="14" spans="1:9" ht="22.5" customHeight="1" thickBot="1">
      <c r="A14" s="172" t="s">
        <v>16</v>
      </c>
      <c r="B14" s="173" t="s">
        <v>190</v>
      </c>
      <c r="C14" s="174"/>
      <c r="D14" s="175"/>
      <c r="E14" s="176"/>
      <c r="F14" s="2"/>
      <c r="G14" s="2"/>
      <c r="H14" s="177"/>
      <c r="I14" s="741"/>
    </row>
    <row r="15" spans="1:9" ht="22.5" customHeight="1" thickBot="1">
      <c r="A15" s="165" t="s">
        <v>17</v>
      </c>
      <c r="B15" s="166" t="s">
        <v>752</v>
      </c>
      <c r="C15" s="167"/>
      <c r="D15" s="168"/>
      <c r="E15" s="169">
        <f>E5+E7</f>
        <v>875</v>
      </c>
      <c r="F15" s="170">
        <f>F5+F7</f>
        <v>597</v>
      </c>
      <c r="G15" s="170">
        <f>G5+G7</f>
        <v>360</v>
      </c>
      <c r="H15" s="171">
        <f>H5+H7</f>
        <v>226</v>
      </c>
      <c r="I15" s="741"/>
    </row>
    <row r="16" ht="19.5" customHeight="1"/>
  </sheetData>
  <sheetProtection/>
  <mergeCells count="8">
    <mergeCell ref="I1:I15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20" sqref="J2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58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759"/>
      <c r="C1" s="759"/>
      <c r="D1" s="759"/>
      <c r="E1" s="759"/>
      <c r="F1" s="759"/>
      <c r="G1" s="759"/>
      <c r="H1" s="759"/>
      <c r="I1" s="759"/>
      <c r="J1" s="741" t="str">
        <f>+CONCATENATE("4. tájékoztató tábla a 6/",LEFT(ÖSSZEFÜGGÉSEK!A4,4)+1,". (V.20.) önkormányzati rendelethez")</f>
        <v>4. tájékoztató tábla a 6/2016. (V.20.) önkormányzati rendelethez</v>
      </c>
    </row>
    <row r="2" spans="8:10" ht="14.25" thickBot="1">
      <c r="H2" s="760" t="s">
        <v>202</v>
      </c>
      <c r="I2" s="760"/>
      <c r="J2" s="741"/>
    </row>
    <row r="3" spans="1:10" ht="13.5" thickBot="1">
      <c r="A3" s="761" t="s">
        <v>5</v>
      </c>
      <c r="B3" s="763" t="s">
        <v>203</v>
      </c>
      <c r="C3" s="765" t="s">
        <v>204</v>
      </c>
      <c r="D3" s="767" t="s">
        <v>205</v>
      </c>
      <c r="E3" s="768"/>
      <c r="F3" s="768"/>
      <c r="G3" s="768"/>
      <c r="H3" s="768"/>
      <c r="I3" s="769" t="s">
        <v>206</v>
      </c>
      <c r="J3" s="741"/>
    </row>
    <row r="4" spans="1:10" s="20" customFormat="1" ht="42" customHeight="1" thickBot="1">
      <c r="A4" s="762"/>
      <c r="B4" s="764"/>
      <c r="C4" s="766"/>
      <c r="D4" s="180" t="s">
        <v>207</v>
      </c>
      <c r="E4" s="180" t="s">
        <v>208</v>
      </c>
      <c r="F4" s="180" t="s">
        <v>209</v>
      </c>
      <c r="G4" s="181" t="s">
        <v>210</v>
      </c>
      <c r="H4" s="181" t="s">
        <v>211</v>
      </c>
      <c r="I4" s="770"/>
      <c r="J4" s="741"/>
    </row>
    <row r="5" spans="1:10" s="20" customFormat="1" ht="12" customHeight="1" thickBot="1">
      <c r="A5" s="554" t="s">
        <v>391</v>
      </c>
      <c r="B5" s="182" t="s">
        <v>392</v>
      </c>
      <c r="C5" s="182" t="s">
        <v>393</v>
      </c>
      <c r="D5" s="182" t="s">
        <v>394</v>
      </c>
      <c r="E5" s="182" t="s">
        <v>395</v>
      </c>
      <c r="F5" s="182" t="s">
        <v>472</v>
      </c>
      <c r="G5" s="182" t="s">
        <v>473</v>
      </c>
      <c r="H5" s="182" t="s">
        <v>564</v>
      </c>
      <c r="I5" s="183" t="s">
        <v>565</v>
      </c>
      <c r="J5" s="741"/>
    </row>
    <row r="6" spans="1:10" s="20" customFormat="1" ht="18" customHeight="1">
      <c r="A6" s="771" t="s">
        <v>212</v>
      </c>
      <c r="B6" s="772"/>
      <c r="C6" s="772"/>
      <c r="D6" s="772"/>
      <c r="E6" s="772"/>
      <c r="F6" s="772"/>
      <c r="G6" s="772"/>
      <c r="H6" s="772"/>
      <c r="I6" s="773"/>
      <c r="J6" s="741"/>
    </row>
    <row r="7" spans="1:10" ht="15.75" customHeight="1">
      <c r="A7" s="33" t="s">
        <v>7</v>
      </c>
      <c r="B7" s="31" t="s">
        <v>213</v>
      </c>
      <c r="C7" s="23"/>
      <c r="D7" s="23"/>
      <c r="E7" s="23"/>
      <c r="F7" s="23"/>
      <c r="G7" s="185"/>
      <c r="H7" s="186">
        <f aca="true" t="shared" si="0" ref="H7:H13">SUM(D7:G7)</f>
        <v>0</v>
      </c>
      <c r="I7" s="34">
        <f aca="true" t="shared" si="1" ref="I7:I13">C7+H7</f>
        <v>0</v>
      </c>
      <c r="J7" s="741"/>
    </row>
    <row r="8" spans="1:10" ht="22.5">
      <c r="A8" s="33" t="s">
        <v>8</v>
      </c>
      <c r="B8" s="31" t="s">
        <v>146</v>
      </c>
      <c r="C8" s="23"/>
      <c r="D8" s="23"/>
      <c r="E8" s="23"/>
      <c r="F8" s="23"/>
      <c r="G8" s="185"/>
      <c r="H8" s="186">
        <f t="shared" si="0"/>
        <v>0</v>
      </c>
      <c r="I8" s="34">
        <f t="shared" si="1"/>
        <v>0</v>
      </c>
      <c r="J8" s="741"/>
    </row>
    <row r="9" spans="1:10" ht="22.5">
      <c r="A9" s="33" t="s">
        <v>9</v>
      </c>
      <c r="B9" s="31" t="s">
        <v>147</v>
      </c>
      <c r="C9" s="23"/>
      <c r="D9" s="23"/>
      <c r="E9" s="23"/>
      <c r="F9" s="23"/>
      <c r="G9" s="185"/>
      <c r="H9" s="186">
        <f t="shared" si="0"/>
        <v>0</v>
      </c>
      <c r="I9" s="34">
        <f t="shared" si="1"/>
        <v>0</v>
      </c>
      <c r="J9" s="741"/>
    </row>
    <row r="10" spans="1:10" ht="15.75" customHeight="1">
      <c r="A10" s="33" t="s">
        <v>10</v>
      </c>
      <c r="B10" s="31" t="s">
        <v>148</v>
      </c>
      <c r="C10" s="23"/>
      <c r="D10" s="23"/>
      <c r="E10" s="23"/>
      <c r="F10" s="23"/>
      <c r="G10" s="185"/>
      <c r="H10" s="186">
        <f t="shared" si="0"/>
        <v>0</v>
      </c>
      <c r="I10" s="34">
        <f t="shared" si="1"/>
        <v>0</v>
      </c>
      <c r="J10" s="741"/>
    </row>
    <row r="11" spans="1:10" ht="22.5">
      <c r="A11" s="33" t="s">
        <v>11</v>
      </c>
      <c r="B11" s="31" t="s">
        <v>149</v>
      </c>
      <c r="C11" s="23"/>
      <c r="D11" s="23"/>
      <c r="E11" s="23"/>
      <c r="F11" s="23"/>
      <c r="G11" s="185"/>
      <c r="H11" s="186">
        <f t="shared" si="0"/>
        <v>0</v>
      </c>
      <c r="I11" s="34">
        <f t="shared" si="1"/>
        <v>0</v>
      </c>
      <c r="J11" s="741"/>
    </row>
    <row r="12" spans="1:10" ht="15.75" customHeight="1">
      <c r="A12" s="35" t="s">
        <v>12</v>
      </c>
      <c r="B12" s="36" t="s">
        <v>214</v>
      </c>
      <c r="C12" s="24">
        <v>45</v>
      </c>
      <c r="D12" s="24"/>
      <c r="E12" s="24"/>
      <c r="F12" s="24"/>
      <c r="G12" s="187">
        <v>390</v>
      </c>
      <c r="H12" s="186">
        <f t="shared" si="0"/>
        <v>390</v>
      </c>
      <c r="I12" s="34">
        <f t="shared" si="1"/>
        <v>435</v>
      </c>
      <c r="J12" s="741"/>
    </row>
    <row r="13" spans="1:10" ht="15.75" customHeight="1" thickBot="1">
      <c r="A13" s="188" t="s">
        <v>13</v>
      </c>
      <c r="B13" s="189" t="s">
        <v>215</v>
      </c>
      <c r="C13" s="191"/>
      <c r="D13" s="191"/>
      <c r="E13" s="191"/>
      <c r="F13" s="191"/>
      <c r="G13" s="192"/>
      <c r="H13" s="186">
        <f t="shared" si="0"/>
        <v>0</v>
      </c>
      <c r="I13" s="34">
        <f t="shared" si="1"/>
        <v>0</v>
      </c>
      <c r="J13" s="741"/>
    </row>
    <row r="14" spans="1:10" s="25" customFormat="1" ht="18" customHeight="1" thickBot="1">
      <c r="A14" s="751" t="s">
        <v>216</v>
      </c>
      <c r="B14" s="752"/>
      <c r="C14" s="37">
        <f aca="true" t="shared" si="2" ref="C14:I14">SUM(C7:C13)</f>
        <v>45</v>
      </c>
      <c r="D14" s="37">
        <f>SUM(D7:D13)</f>
        <v>0</v>
      </c>
      <c r="E14" s="37">
        <f t="shared" si="2"/>
        <v>0</v>
      </c>
      <c r="F14" s="37">
        <f t="shared" si="2"/>
        <v>0</v>
      </c>
      <c r="G14" s="193">
        <f t="shared" si="2"/>
        <v>390</v>
      </c>
      <c r="H14" s="193">
        <f t="shared" si="2"/>
        <v>390</v>
      </c>
      <c r="I14" s="38">
        <f t="shared" si="2"/>
        <v>435</v>
      </c>
      <c r="J14" s="741"/>
    </row>
    <row r="15" spans="1:10" s="22" customFormat="1" ht="18" customHeight="1">
      <c r="A15" s="753" t="s">
        <v>217</v>
      </c>
      <c r="B15" s="754"/>
      <c r="C15" s="754"/>
      <c r="D15" s="754"/>
      <c r="E15" s="754"/>
      <c r="F15" s="754"/>
      <c r="G15" s="754"/>
      <c r="H15" s="754"/>
      <c r="I15" s="755"/>
      <c r="J15" s="741"/>
    </row>
    <row r="16" spans="1:10" s="22" customFormat="1" ht="12.75">
      <c r="A16" s="33" t="s">
        <v>7</v>
      </c>
      <c r="B16" s="31" t="s">
        <v>218</v>
      </c>
      <c r="C16" s="23"/>
      <c r="D16" s="23"/>
      <c r="E16" s="23"/>
      <c r="F16" s="23"/>
      <c r="G16" s="185"/>
      <c r="H16" s="186">
        <f>SUM(D16:G16)</f>
        <v>0</v>
      </c>
      <c r="I16" s="34">
        <f>C16+H16</f>
        <v>0</v>
      </c>
      <c r="J16" s="741"/>
    </row>
    <row r="17" spans="1:10" ht="13.5" thickBot="1">
      <c r="A17" s="188" t="s">
        <v>8</v>
      </c>
      <c r="B17" s="189" t="s">
        <v>215</v>
      </c>
      <c r="C17" s="191"/>
      <c r="D17" s="191"/>
      <c r="E17" s="191"/>
      <c r="F17" s="191"/>
      <c r="G17" s="192"/>
      <c r="H17" s="186">
        <f>SUM(D17:G17)</f>
        <v>0</v>
      </c>
      <c r="I17" s="194">
        <f>C17+H17</f>
        <v>0</v>
      </c>
      <c r="J17" s="741"/>
    </row>
    <row r="18" spans="1:10" ht="15.75" customHeight="1" thickBot="1">
      <c r="A18" s="751" t="s">
        <v>219</v>
      </c>
      <c r="B18" s="752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93">
        <f t="shared" si="3"/>
        <v>0</v>
      </c>
      <c r="H18" s="193">
        <f t="shared" si="3"/>
        <v>0</v>
      </c>
      <c r="I18" s="38">
        <f t="shared" si="3"/>
        <v>0</v>
      </c>
      <c r="J18" s="741"/>
    </row>
    <row r="19" spans="1:10" ht="18" customHeight="1" thickBot="1">
      <c r="A19" s="756" t="s">
        <v>220</v>
      </c>
      <c r="B19" s="757"/>
      <c r="C19" s="195">
        <f aca="true" t="shared" si="4" ref="C19:I19">C14+C18</f>
        <v>45</v>
      </c>
      <c r="D19" s="195">
        <f t="shared" si="4"/>
        <v>0</v>
      </c>
      <c r="E19" s="195">
        <f t="shared" si="4"/>
        <v>0</v>
      </c>
      <c r="F19" s="195">
        <f t="shared" si="4"/>
        <v>0</v>
      </c>
      <c r="G19" s="195">
        <f t="shared" si="4"/>
        <v>390</v>
      </c>
      <c r="H19" s="195">
        <f t="shared" si="4"/>
        <v>390</v>
      </c>
      <c r="I19" s="38">
        <f t="shared" si="4"/>
        <v>435</v>
      </c>
      <c r="J19" s="741"/>
    </row>
  </sheetData>
  <sheetProtection/>
  <mergeCells count="13"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H27" sqref="H27"/>
    </sheetView>
  </sheetViews>
  <sheetFormatPr defaultColWidth="9.00390625" defaultRowHeight="12.75"/>
  <cols>
    <col min="1" max="1" width="5.875" style="21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57"/>
      <c r="D1" s="158" t="s">
        <v>50</v>
      </c>
    </row>
    <row r="2" spans="1:4" s="20" customFormat="1" ht="48" customHeight="1" thickBot="1">
      <c r="A2" s="196" t="s">
        <v>5</v>
      </c>
      <c r="B2" s="180" t="s">
        <v>6</v>
      </c>
      <c r="C2" s="180" t="s">
        <v>221</v>
      </c>
      <c r="D2" s="197" t="s">
        <v>222</v>
      </c>
    </row>
    <row r="3" spans="1:4" s="20" customFormat="1" ht="13.5" customHeight="1" thickBot="1">
      <c r="A3" s="198" t="s">
        <v>391</v>
      </c>
      <c r="B3" s="199" t="s">
        <v>392</v>
      </c>
      <c r="C3" s="199" t="s">
        <v>393</v>
      </c>
      <c r="D3" s="200" t="s">
        <v>394</v>
      </c>
    </row>
    <row r="4" spans="1:4" ht="27.75" customHeight="1">
      <c r="A4" s="201" t="s">
        <v>7</v>
      </c>
      <c r="B4" s="202" t="s">
        <v>755</v>
      </c>
      <c r="C4" s="203">
        <v>99</v>
      </c>
      <c r="D4" s="204">
        <v>114</v>
      </c>
    </row>
    <row r="5" spans="1:4" ht="33" customHeight="1">
      <c r="A5" s="205" t="s">
        <v>8</v>
      </c>
      <c r="B5" s="206" t="s">
        <v>756</v>
      </c>
      <c r="C5" s="207">
        <v>678</v>
      </c>
      <c r="D5" s="208">
        <v>678</v>
      </c>
    </row>
    <row r="6" spans="1:4" ht="18" customHeight="1">
      <c r="A6" s="205" t="s">
        <v>9</v>
      </c>
      <c r="B6" s="206"/>
      <c r="C6" s="207"/>
      <c r="D6" s="208"/>
    </row>
    <row r="7" spans="1:4" ht="18" customHeight="1">
      <c r="A7" s="205" t="s">
        <v>10</v>
      </c>
      <c r="B7" s="206"/>
      <c r="C7" s="207"/>
      <c r="D7" s="208"/>
    </row>
    <row r="8" spans="1:4" ht="18" customHeight="1">
      <c r="A8" s="209" t="s">
        <v>11</v>
      </c>
      <c r="B8" s="206"/>
      <c r="C8" s="207"/>
      <c r="D8" s="208"/>
    </row>
    <row r="9" spans="1:4" ht="18" customHeight="1">
      <c r="A9" s="205" t="s">
        <v>12</v>
      </c>
      <c r="B9" s="206"/>
      <c r="C9" s="207"/>
      <c r="D9" s="208"/>
    </row>
    <row r="10" spans="1:4" ht="18" customHeight="1">
      <c r="A10" s="209" t="s">
        <v>13</v>
      </c>
      <c r="B10" s="210"/>
      <c r="C10" s="207"/>
      <c r="D10" s="208"/>
    </row>
    <row r="11" spans="1:4" ht="18" customHeight="1">
      <c r="A11" s="209" t="s">
        <v>14</v>
      </c>
      <c r="B11" s="210"/>
      <c r="C11" s="207"/>
      <c r="D11" s="208"/>
    </row>
    <row r="12" spans="1:4" ht="18" customHeight="1">
      <c r="A12" s="205" t="s">
        <v>15</v>
      </c>
      <c r="B12" s="210"/>
      <c r="C12" s="207"/>
      <c r="D12" s="208"/>
    </row>
    <row r="13" spans="1:4" ht="18" customHeight="1">
      <c r="A13" s="209" t="s">
        <v>16</v>
      </c>
      <c r="B13" s="210"/>
      <c r="C13" s="207"/>
      <c r="D13" s="208"/>
    </row>
    <row r="14" spans="1:4" ht="12.75">
      <c r="A14" s="205" t="s">
        <v>17</v>
      </c>
      <c r="B14" s="210"/>
      <c r="C14" s="207"/>
      <c r="D14" s="208"/>
    </row>
    <row r="15" spans="1:4" ht="18" customHeight="1">
      <c r="A15" s="209" t="s">
        <v>18</v>
      </c>
      <c r="B15" s="206"/>
      <c r="C15" s="207"/>
      <c r="D15" s="208"/>
    </row>
    <row r="16" spans="1:4" ht="18" customHeight="1">
      <c r="A16" s="205" t="s">
        <v>19</v>
      </c>
      <c r="B16" s="206"/>
      <c r="C16" s="207"/>
      <c r="D16" s="208"/>
    </row>
    <row r="17" spans="1:4" ht="18" customHeight="1">
      <c r="A17" s="209" t="s">
        <v>20</v>
      </c>
      <c r="B17" s="206"/>
      <c r="C17" s="207"/>
      <c r="D17" s="208"/>
    </row>
    <row r="18" spans="1:4" ht="18" customHeight="1">
      <c r="A18" s="205" t="s">
        <v>21</v>
      </c>
      <c r="B18" s="206"/>
      <c r="C18" s="207"/>
      <c r="D18" s="208"/>
    </row>
    <row r="19" spans="1:4" ht="18" customHeight="1">
      <c r="A19" s="209" t="s">
        <v>22</v>
      </c>
      <c r="B19" s="206"/>
      <c r="C19" s="207"/>
      <c r="D19" s="208"/>
    </row>
    <row r="20" spans="1:4" ht="18" customHeight="1">
      <c r="A20" s="205" t="s">
        <v>23</v>
      </c>
      <c r="B20" s="184"/>
      <c r="C20" s="207"/>
      <c r="D20" s="208"/>
    </row>
    <row r="21" spans="1:4" ht="18" customHeight="1">
      <c r="A21" s="209" t="s">
        <v>24</v>
      </c>
      <c r="B21" s="184"/>
      <c r="C21" s="207"/>
      <c r="D21" s="208"/>
    </row>
    <row r="22" spans="1:4" ht="18" customHeight="1">
      <c r="A22" s="205" t="s">
        <v>25</v>
      </c>
      <c r="B22" s="184"/>
      <c r="C22" s="207"/>
      <c r="D22" s="208"/>
    </row>
    <row r="23" spans="1:4" ht="18" customHeight="1">
      <c r="A23" s="209" t="s">
        <v>26</v>
      </c>
      <c r="B23" s="184"/>
      <c r="C23" s="207"/>
      <c r="D23" s="208"/>
    </row>
    <row r="24" spans="1:4" ht="18" customHeight="1">
      <c r="A24" s="205" t="s">
        <v>27</v>
      </c>
      <c r="B24" s="184"/>
      <c r="C24" s="207"/>
      <c r="D24" s="208"/>
    </row>
    <row r="25" spans="1:4" ht="18" customHeight="1">
      <c r="A25" s="209" t="s">
        <v>28</v>
      </c>
      <c r="B25" s="184"/>
      <c r="C25" s="207"/>
      <c r="D25" s="208"/>
    </row>
    <row r="26" spans="1:4" ht="18" customHeight="1">
      <c r="A26" s="205" t="s">
        <v>29</v>
      </c>
      <c r="B26" s="184"/>
      <c r="C26" s="207"/>
      <c r="D26" s="208"/>
    </row>
    <row r="27" spans="1:4" ht="18" customHeight="1">
      <c r="A27" s="209" t="s">
        <v>30</v>
      </c>
      <c r="B27" s="184"/>
      <c r="C27" s="207"/>
      <c r="D27" s="208"/>
    </row>
    <row r="28" spans="1:4" ht="18" customHeight="1" thickBot="1">
      <c r="A28" s="211" t="s">
        <v>31</v>
      </c>
      <c r="B28" s="190"/>
      <c r="C28" s="212"/>
      <c r="D28" s="213"/>
    </row>
    <row r="29" spans="1:4" ht="18" customHeight="1" thickBot="1">
      <c r="A29" s="290" t="s">
        <v>32</v>
      </c>
      <c r="B29" s="291" t="s">
        <v>40</v>
      </c>
      <c r="C29" s="292">
        <f>+C4+C5+C6+C7+C8+C15+C16+C17+C18+C19+C20+C21+C22+C23+C24+C25+C26+C27+C28</f>
        <v>777</v>
      </c>
      <c r="D29" s="293">
        <f>+D4+D5+D6+D7+D8+D15+D16+D17+D18+D19+D20+D21+D22+D23+D24+D25+D26+D27+D28</f>
        <v>792</v>
      </c>
    </row>
    <row r="30" spans="1:4" ht="25.5" customHeight="1">
      <c r="A30" s="214"/>
      <c r="B30" s="774"/>
      <c r="C30" s="774"/>
      <c r="D30" s="774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6/2016. (V.20.)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workbookViewId="0" topLeftCell="A1">
      <selection activeCell="G10" sqref="G10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6"/>
      <c r="D1" s="216"/>
      <c r="E1" s="216" t="s">
        <v>202</v>
      </c>
    </row>
    <row r="2" spans="1:5" ht="42.75" customHeight="1" thickBot="1">
      <c r="A2" s="217" t="s">
        <v>58</v>
      </c>
      <c r="B2" s="218" t="s">
        <v>223</v>
      </c>
      <c r="C2" s="218" t="s">
        <v>224</v>
      </c>
      <c r="D2" s="219" t="s">
        <v>747</v>
      </c>
      <c r="E2" s="220" t="s">
        <v>748</v>
      </c>
    </row>
    <row r="3" spans="1:5" ht="15.75" customHeight="1">
      <c r="A3" s="221" t="s">
        <v>7</v>
      </c>
      <c r="B3" s="662" t="s">
        <v>721</v>
      </c>
      <c r="C3" s="663"/>
      <c r="D3" s="664"/>
      <c r="E3" s="665"/>
    </row>
    <row r="4" spans="1:5" ht="25.5" customHeight="1">
      <c r="A4" s="222" t="s">
        <v>8</v>
      </c>
      <c r="B4" s="669" t="s">
        <v>722</v>
      </c>
      <c r="C4" s="666" t="s">
        <v>723</v>
      </c>
      <c r="D4" s="667">
        <v>295</v>
      </c>
      <c r="E4" s="668">
        <v>295</v>
      </c>
    </row>
    <row r="5" spans="1:5" ht="26.25" customHeight="1">
      <c r="A5" s="222" t="s">
        <v>9</v>
      </c>
      <c r="B5" s="669" t="s">
        <v>724</v>
      </c>
      <c r="C5" s="666" t="s">
        <v>723</v>
      </c>
      <c r="D5" s="667">
        <v>357</v>
      </c>
      <c r="E5" s="668">
        <v>357</v>
      </c>
    </row>
    <row r="6" spans="1:5" ht="31.5" customHeight="1">
      <c r="A6" s="222" t="s">
        <v>10</v>
      </c>
      <c r="B6" s="669" t="s">
        <v>725</v>
      </c>
      <c r="C6" s="669" t="s">
        <v>726</v>
      </c>
      <c r="D6" s="667">
        <v>749</v>
      </c>
      <c r="E6" s="668">
        <v>749</v>
      </c>
    </row>
    <row r="7" spans="1:5" ht="21.75" customHeight="1">
      <c r="A7" s="222" t="s">
        <v>11</v>
      </c>
      <c r="B7" s="669" t="s">
        <v>727</v>
      </c>
      <c r="C7" s="669" t="s">
        <v>728</v>
      </c>
      <c r="D7" s="667">
        <v>89</v>
      </c>
      <c r="E7" s="668">
        <v>88</v>
      </c>
    </row>
    <row r="8" spans="1:5" ht="22.5" customHeight="1">
      <c r="A8" s="222" t="s">
        <v>12</v>
      </c>
      <c r="B8" s="669" t="s">
        <v>729</v>
      </c>
      <c r="C8" s="666" t="s">
        <v>730</v>
      </c>
      <c r="D8" s="667">
        <v>690</v>
      </c>
      <c r="E8" s="668">
        <v>635</v>
      </c>
    </row>
    <row r="9" spans="1:5" ht="15.75" customHeight="1">
      <c r="A9" s="222"/>
      <c r="B9" s="669" t="s">
        <v>750</v>
      </c>
      <c r="C9" s="666" t="s">
        <v>723</v>
      </c>
      <c r="D9" s="667">
        <v>50</v>
      </c>
      <c r="E9" s="668">
        <v>50</v>
      </c>
    </row>
    <row r="10" spans="1:5" ht="15.75" customHeight="1">
      <c r="A10" s="222" t="s">
        <v>13</v>
      </c>
      <c r="B10" s="670" t="s">
        <v>731</v>
      </c>
      <c r="C10" s="670"/>
      <c r="D10" s="671">
        <f>D4+D5+D6+D7++D8+D9</f>
        <v>2230</v>
      </c>
      <c r="E10" s="672">
        <f>E4+E5+E6+E7++E8+E9</f>
        <v>2174</v>
      </c>
    </row>
    <row r="11" spans="1:5" ht="15.75" customHeight="1">
      <c r="A11" s="222" t="s">
        <v>14</v>
      </c>
      <c r="B11" s="666"/>
      <c r="C11" s="666"/>
      <c r="D11" s="667"/>
      <c r="E11" s="668"/>
    </row>
    <row r="12" spans="1:5" ht="15.75" customHeight="1">
      <c r="A12" s="222" t="s">
        <v>15</v>
      </c>
      <c r="B12" s="670" t="s">
        <v>732</v>
      </c>
      <c r="C12" s="670"/>
      <c r="D12" s="667"/>
      <c r="E12" s="668"/>
    </row>
    <row r="13" spans="1:5" ht="15.75" customHeight="1">
      <c r="A13" s="222" t="s">
        <v>16</v>
      </c>
      <c r="B13" s="677" t="s">
        <v>733</v>
      </c>
      <c r="C13" s="673" t="s">
        <v>723</v>
      </c>
      <c r="D13" s="674">
        <v>100</v>
      </c>
      <c r="E13" s="675">
        <v>100</v>
      </c>
    </row>
    <row r="14" spans="1:5" ht="15.75" customHeight="1">
      <c r="A14" s="222" t="s">
        <v>17</v>
      </c>
      <c r="B14" s="669" t="s">
        <v>734</v>
      </c>
      <c r="C14" s="666" t="s">
        <v>723</v>
      </c>
      <c r="D14" s="667">
        <v>600</v>
      </c>
      <c r="E14" s="668">
        <v>600</v>
      </c>
    </row>
    <row r="15" spans="1:5" ht="21.75" customHeight="1">
      <c r="A15" s="222" t="s">
        <v>18</v>
      </c>
      <c r="B15" s="669" t="s">
        <v>735</v>
      </c>
      <c r="C15" s="666" t="s">
        <v>723</v>
      </c>
      <c r="D15" s="667">
        <v>400</v>
      </c>
      <c r="E15" s="668">
        <v>400</v>
      </c>
    </row>
    <row r="16" spans="1:5" ht="15.75" customHeight="1">
      <c r="A16" s="222" t="s">
        <v>19</v>
      </c>
      <c r="B16" s="669" t="s">
        <v>736</v>
      </c>
      <c r="C16" s="666" t="s">
        <v>723</v>
      </c>
      <c r="D16" s="667">
        <v>200</v>
      </c>
      <c r="E16" s="668">
        <v>200</v>
      </c>
    </row>
    <row r="17" spans="1:5" ht="15.75" customHeight="1">
      <c r="A17" s="222" t="s">
        <v>20</v>
      </c>
      <c r="B17" s="669" t="s">
        <v>737</v>
      </c>
      <c r="C17" s="666" t="s">
        <v>723</v>
      </c>
      <c r="D17" s="667">
        <v>700</v>
      </c>
      <c r="E17" s="668">
        <v>700</v>
      </c>
    </row>
    <row r="18" spans="1:5" ht="24.75" customHeight="1">
      <c r="A18" s="222" t="s">
        <v>21</v>
      </c>
      <c r="B18" s="669" t="s">
        <v>738</v>
      </c>
      <c r="C18" s="666" t="s">
        <v>723</v>
      </c>
      <c r="D18" s="667">
        <v>100</v>
      </c>
      <c r="E18" s="668">
        <v>100</v>
      </c>
    </row>
    <row r="19" spans="1:5" ht="15.75" customHeight="1">
      <c r="A19" s="222" t="s">
        <v>22</v>
      </c>
      <c r="B19" s="669" t="s">
        <v>739</v>
      </c>
      <c r="C19" s="666" t="s">
        <v>723</v>
      </c>
      <c r="D19" s="667">
        <v>50</v>
      </c>
      <c r="E19" s="668">
        <v>50</v>
      </c>
    </row>
    <row r="20" spans="1:5" ht="15.75" customHeight="1">
      <c r="A20" s="222" t="s">
        <v>23</v>
      </c>
      <c r="B20" s="669" t="s">
        <v>740</v>
      </c>
      <c r="C20" s="666" t="s">
        <v>723</v>
      </c>
      <c r="D20" s="667">
        <v>50</v>
      </c>
      <c r="E20" s="668">
        <v>50</v>
      </c>
    </row>
    <row r="21" spans="1:5" ht="15.75" customHeight="1">
      <c r="A21" s="222" t="s">
        <v>24</v>
      </c>
      <c r="B21" s="669" t="s">
        <v>741</v>
      </c>
      <c r="C21" s="666" t="s">
        <v>742</v>
      </c>
      <c r="D21" s="667">
        <v>115</v>
      </c>
      <c r="E21" s="668">
        <v>115</v>
      </c>
    </row>
    <row r="22" spans="1:5" ht="15.75" customHeight="1">
      <c r="A22" s="222" t="s">
        <v>25</v>
      </c>
      <c r="B22" s="669" t="s">
        <v>743</v>
      </c>
      <c r="C22" s="666" t="s">
        <v>749</v>
      </c>
      <c r="D22" s="667">
        <v>1220</v>
      </c>
      <c r="E22" s="668">
        <v>1220</v>
      </c>
    </row>
    <row r="23" spans="1:5" ht="15.75" customHeight="1">
      <c r="A23" s="222" t="s">
        <v>26</v>
      </c>
      <c r="B23" s="669" t="s">
        <v>744</v>
      </c>
      <c r="C23" s="666" t="s">
        <v>745</v>
      </c>
      <c r="D23" s="667">
        <v>50</v>
      </c>
      <c r="E23" s="668">
        <v>50</v>
      </c>
    </row>
    <row r="24" spans="1:5" ht="15.75" customHeight="1">
      <c r="A24" s="222" t="s">
        <v>27</v>
      </c>
      <c r="B24" s="670" t="s">
        <v>746</v>
      </c>
      <c r="C24" s="670"/>
      <c r="D24" s="671">
        <f>D14+D15+D16+D17+D18+D19+D20+D21+D22+D13+D23</f>
        <v>3585</v>
      </c>
      <c r="E24" s="672">
        <f>E14+E15+E16+E17+E18+E19+E20+E21+E22+E13+E23</f>
        <v>3585</v>
      </c>
    </row>
    <row r="25" spans="1:5" ht="15.75" customHeight="1">
      <c r="A25" s="222" t="s">
        <v>28</v>
      </c>
      <c r="B25" s="223"/>
      <c r="C25" s="223"/>
      <c r="D25" s="224"/>
      <c r="E25" s="225"/>
    </row>
    <row r="26" spans="1:5" ht="15.75" customHeight="1">
      <c r="A26" s="222" t="s">
        <v>29</v>
      </c>
      <c r="B26" s="223"/>
      <c r="C26" s="223"/>
      <c r="D26" s="224"/>
      <c r="E26" s="225"/>
    </row>
    <row r="27" spans="1:5" ht="15.75" customHeight="1">
      <c r="A27" s="222" t="s">
        <v>30</v>
      </c>
      <c r="B27" s="223"/>
      <c r="C27" s="223"/>
      <c r="D27" s="224"/>
      <c r="E27" s="225"/>
    </row>
    <row r="28" spans="1:5" ht="15.75" customHeight="1">
      <c r="A28" s="222" t="s">
        <v>31</v>
      </c>
      <c r="B28" s="223"/>
      <c r="C28" s="223"/>
      <c r="D28" s="224"/>
      <c r="E28" s="225"/>
    </row>
    <row r="29" spans="1:5" ht="15.75" customHeight="1">
      <c r="A29" s="222" t="s">
        <v>32</v>
      </c>
      <c r="B29" s="223"/>
      <c r="C29" s="223"/>
      <c r="D29" s="224"/>
      <c r="E29" s="225"/>
    </row>
    <row r="30" spans="1:5" ht="15.75" customHeight="1">
      <c r="A30" s="222" t="s">
        <v>33</v>
      </c>
      <c r="B30" s="223"/>
      <c r="C30" s="223"/>
      <c r="D30" s="224"/>
      <c r="E30" s="225"/>
    </row>
    <row r="31" spans="1:5" ht="15.75" customHeight="1" thickBot="1">
      <c r="A31" s="222" t="s">
        <v>34</v>
      </c>
      <c r="B31" s="223"/>
      <c r="C31" s="223"/>
      <c r="D31" s="224"/>
      <c r="E31" s="225"/>
    </row>
    <row r="32" spans="1:5" ht="15.75" customHeight="1" thickBot="1">
      <c r="A32" s="775" t="s">
        <v>40</v>
      </c>
      <c r="B32" s="776"/>
      <c r="C32" s="226"/>
      <c r="D32" s="227">
        <f>D10+D24</f>
        <v>5815</v>
      </c>
      <c r="E32" s="228">
        <f>E10+E24</f>
        <v>5759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6/2016. (V.20.)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1">
      <selection activeCell="C13" sqref="C13"/>
    </sheetView>
  </sheetViews>
  <sheetFormatPr defaultColWidth="12.00390625" defaultRowHeight="12.75"/>
  <cols>
    <col min="1" max="1" width="67.125" style="588" customWidth="1"/>
    <col min="2" max="2" width="6.125" style="589" customWidth="1"/>
    <col min="3" max="4" width="12.125" style="588" customWidth="1"/>
    <col min="5" max="5" width="12.125" style="613" customWidth="1"/>
    <col min="6" max="16384" width="12.00390625" style="588" customWidth="1"/>
  </cols>
  <sheetData>
    <row r="1" spans="1:5" ht="49.5" customHeight="1">
      <c r="A1" s="778" t="s">
        <v>0</v>
      </c>
      <c r="B1" s="779"/>
      <c r="C1" s="779"/>
      <c r="D1" s="779"/>
      <c r="E1" s="779"/>
    </row>
    <row r="2" spans="1:5" ht="16.5" thickBot="1">
      <c r="A2" s="612"/>
      <c r="C2" s="780" t="s">
        <v>227</v>
      </c>
      <c r="D2" s="780"/>
      <c r="E2" s="780"/>
    </row>
    <row r="3" spans="1:5" ht="15.75" customHeight="1">
      <c r="A3" s="781" t="s">
        <v>228</v>
      </c>
      <c r="B3" s="784" t="s">
        <v>229</v>
      </c>
      <c r="C3" s="787" t="s">
        <v>230</v>
      </c>
      <c r="D3" s="787" t="s">
        <v>231</v>
      </c>
      <c r="E3" s="789" t="s">
        <v>232</v>
      </c>
    </row>
    <row r="4" spans="1:5" ht="11.25" customHeight="1">
      <c r="A4" s="782"/>
      <c r="B4" s="785"/>
      <c r="C4" s="788"/>
      <c r="D4" s="788"/>
      <c r="E4" s="790"/>
    </row>
    <row r="5" spans="1:5" ht="15.75">
      <c r="A5" s="783"/>
      <c r="B5" s="786"/>
      <c r="C5" s="791" t="s">
        <v>233</v>
      </c>
      <c r="D5" s="791"/>
      <c r="E5" s="792"/>
    </row>
    <row r="6" spans="1:5" s="593" customFormat="1" ht="16.5" thickBot="1">
      <c r="A6" s="590" t="s">
        <v>628</v>
      </c>
      <c r="B6" s="591" t="s">
        <v>392</v>
      </c>
      <c r="C6" s="591" t="s">
        <v>393</v>
      </c>
      <c r="D6" s="591" t="s">
        <v>394</v>
      </c>
      <c r="E6" s="592" t="s">
        <v>395</v>
      </c>
    </row>
    <row r="7" spans="1:5" s="598" customFormat="1" ht="15.75">
      <c r="A7" s="594" t="s">
        <v>566</v>
      </c>
      <c r="B7" s="595" t="s">
        <v>234</v>
      </c>
      <c r="C7" s="596">
        <v>2570</v>
      </c>
      <c r="D7" s="596">
        <v>363</v>
      </c>
      <c r="E7" s="597"/>
    </row>
    <row r="8" spans="1:5" s="598" customFormat="1" ht="15.75">
      <c r="A8" s="599" t="s">
        <v>567</v>
      </c>
      <c r="B8" s="244" t="s">
        <v>235</v>
      </c>
      <c r="C8" s="600">
        <f>+C9+C14+C19+C24+C29</f>
        <v>1016019</v>
      </c>
      <c r="D8" s="600">
        <f>+D9+D14+D19+D24+D29</f>
        <v>720748</v>
      </c>
      <c r="E8" s="601">
        <f>+E9+E14+E19+E24+E29</f>
        <v>0</v>
      </c>
    </row>
    <row r="9" spans="1:5" s="598" customFormat="1" ht="15.75">
      <c r="A9" s="599" t="s">
        <v>568</v>
      </c>
      <c r="B9" s="244" t="s">
        <v>236</v>
      </c>
      <c r="C9" s="600">
        <f>+C10+C11+C12+C13</f>
        <v>949038</v>
      </c>
      <c r="D9" s="600">
        <f>+D10+D11+D12+D13</f>
        <v>705286</v>
      </c>
      <c r="E9" s="601">
        <f>+E10+E11+E12+E13</f>
        <v>0</v>
      </c>
    </row>
    <row r="10" spans="1:5" s="598" customFormat="1" ht="15.75">
      <c r="A10" s="602" t="s">
        <v>569</v>
      </c>
      <c r="B10" s="244" t="s">
        <v>237</v>
      </c>
      <c r="C10" s="232">
        <v>368076</v>
      </c>
      <c r="D10" s="232">
        <v>298354</v>
      </c>
      <c r="E10" s="603"/>
    </row>
    <row r="11" spans="1:5" s="598" customFormat="1" ht="26.25" customHeight="1">
      <c r="A11" s="602" t="s">
        <v>570</v>
      </c>
      <c r="B11" s="244" t="s">
        <v>238</v>
      </c>
      <c r="C11" s="230">
        <v>15509</v>
      </c>
      <c r="D11" s="230">
        <v>12675</v>
      </c>
      <c r="E11" s="231"/>
    </row>
    <row r="12" spans="1:5" s="598" customFormat="1" ht="22.5">
      <c r="A12" s="602" t="s">
        <v>571</v>
      </c>
      <c r="B12" s="244" t="s">
        <v>239</v>
      </c>
      <c r="C12" s="230">
        <v>516056</v>
      </c>
      <c r="D12" s="230">
        <v>344860</v>
      </c>
      <c r="E12" s="231"/>
    </row>
    <row r="13" spans="1:5" s="598" customFormat="1" ht="15.75">
      <c r="A13" s="602" t="s">
        <v>572</v>
      </c>
      <c r="B13" s="244" t="s">
        <v>240</v>
      </c>
      <c r="C13" s="230">
        <v>49397</v>
      </c>
      <c r="D13" s="230">
        <v>49397</v>
      </c>
      <c r="E13" s="231"/>
    </row>
    <row r="14" spans="1:5" s="598" customFormat="1" ht="15.75">
      <c r="A14" s="599" t="s">
        <v>573</v>
      </c>
      <c r="B14" s="244" t="s">
        <v>241</v>
      </c>
      <c r="C14" s="604">
        <f>+C15+C16+C17+C18</f>
        <v>66981</v>
      </c>
      <c r="D14" s="604">
        <f>+D15+D16+D17+D18</f>
        <v>15462</v>
      </c>
      <c r="E14" s="605">
        <f>+E15+E16+E17+E18</f>
        <v>0</v>
      </c>
    </row>
    <row r="15" spans="1:5" s="598" customFormat="1" ht="15.75">
      <c r="A15" s="602" t="s">
        <v>574</v>
      </c>
      <c r="B15" s="244" t="s">
        <v>242</v>
      </c>
      <c r="C15" s="230"/>
      <c r="D15" s="230"/>
      <c r="E15" s="231"/>
    </row>
    <row r="16" spans="1:5" s="598" customFormat="1" ht="22.5">
      <c r="A16" s="602" t="s">
        <v>575</v>
      </c>
      <c r="B16" s="244" t="s">
        <v>16</v>
      </c>
      <c r="C16" s="230"/>
      <c r="D16" s="230"/>
      <c r="E16" s="231"/>
    </row>
    <row r="17" spans="1:5" s="598" customFormat="1" ht="15.75">
      <c r="A17" s="602" t="s">
        <v>576</v>
      </c>
      <c r="B17" s="244" t="s">
        <v>17</v>
      </c>
      <c r="C17" s="230">
        <v>66981</v>
      </c>
      <c r="D17" s="230">
        <v>15462</v>
      </c>
      <c r="E17" s="231"/>
    </row>
    <row r="18" spans="1:5" s="598" customFormat="1" ht="15.75">
      <c r="A18" s="602" t="s">
        <v>577</v>
      </c>
      <c r="B18" s="244" t="s">
        <v>18</v>
      </c>
      <c r="C18" s="230"/>
      <c r="D18" s="230"/>
      <c r="E18" s="231"/>
    </row>
    <row r="19" spans="1:5" s="598" customFormat="1" ht="15.75">
      <c r="A19" s="599" t="s">
        <v>578</v>
      </c>
      <c r="B19" s="244" t="s">
        <v>19</v>
      </c>
      <c r="C19" s="604">
        <f>+C20+C21+C22+C23</f>
        <v>0</v>
      </c>
      <c r="D19" s="604">
        <f>+D20+D21+D22+D23</f>
        <v>0</v>
      </c>
      <c r="E19" s="605">
        <f>+E20+E21+E22+E23</f>
        <v>0</v>
      </c>
    </row>
    <row r="20" spans="1:5" s="598" customFormat="1" ht="15.75">
      <c r="A20" s="602" t="s">
        <v>579</v>
      </c>
      <c r="B20" s="244" t="s">
        <v>20</v>
      </c>
      <c r="C20" s="230"/>
      <c r="D20" s="230"/>
      <c r="E20" s="231"/>
    </row>
    <row r="21" spans="1:5" s="598" customFormat="1" ht="15.75">
      <c r="A21" s="602" t="s">
        <v>580</v>
      </c>
      <c r="B21" s="244" t="s">
        <v>21</v>
      </c>
      <c r="C21" s="230"/>
      <c r="D21" s="230"/>
      <c r="E21" s="231"/>
    </row>
    <row r="22" spans="1:5" s="598" customFormat="1" ht="15.75">
      <c r="A22" s="602" t="s">
        <v>581</v>
      </c>
      <c r="B22" s="244" t="s">
        <v>22</v>
      </c>
      <c r="C22" s="230"/>
      <c r="D22" s="230"/>
      <c r="E22" s="231"/>
    </row>
    <row r="23" spans="1:5" s="598" customFormat="1" ht="15.75">
      <c r="A23" s="602" t="s">
        <v>582</v>
      </c>
      <c r="B23" s="244" t="s">
        <v>23</v>
      </c>
      <c r="C23" s="230"/>
      <c r="D23" s="230"/>
      <c r="E23" s="231"/>
    </row>
    <row r="24" spans="1:5" s="598" customFormat="1" ht="15.75">
      <c r="A24" s="599" t="s">
        <v>583</v>
      </c>
      <c r="B24" s="244" t="s">
        <v>24</v>
      </c>
      <c r="C24" s="604">
        <f>+C25+C26+C27+C28</f>
        <v>0</v>
      </c>
      <c r="D24" s="604">
        <f>+D25+D26+D27+D28</f>
        <v>0</v>
      </c>
      <c r="E24" s="605">
        <f>+E25+E26+E27+E28</f>
        <v>0</v>
      </c>
    </row>
    <row r="25" spans="1:5" s="598" customFormat="1" ht="15.75">
      <c r="A25" s="602" t="s">
        <v>584</v>
      </c>
      <c r="B25" s="244" t="s">
        <v>25</v>
      </c>
      <c r="C25" s="230"/>
      <c r="D25" s="230"/>
      <c r="E25" s="231"/>
    </row>
    <row r="26" spans="1:5" s="598" customFormat="1" ht="15.75">
      <c r="A26" s="602" t="s">
        <v>585</v>
      </c>
      <c r="B26" s="244" t="s">
        <v>26</v>
      </c>
      <c r="C26" s="230"/>
      <c r="D26" s="230"/>
      <c r="E26" s="231"/>
    </row>
    <row r="27" spans="1:5" s="598" customFormat="1" ht="15.75">
      <c r="A27" s="602" t="s">
        <v>586</v>
      </c>
      <c r="B27" s="244" t="s">
        <v>27</v>
      </c>
      <c r="C27" s="230"/>
      <c r="D27" s="230"/>
      <c r="E27" s="231"/>
    </row>
    <row r="28" spans="1:5" s="598" customFormat="1" ht="15.75">
      <c r="A28" s="602" t="s">
        <v>587</v>
      </c>
      <c r="B28" s="244" t="s">
        <v>28</v>
      </c>
      <c r="C28" s="230"/>
      <c r="D28" s="230"/>
      <c r="E28" s="231"/>
    </row>
    <row r="29" spans="1:5" s="598" customFormat="1" ht="15.75">
      <c r="A29" s="599" t="s">
        <v>588</v>
      </c>
      <c r="B29" s="244" t="s">
        <v>29</v>
      </c>
      <c r="C29" s="604">
        <f>+C30+C31+C32+C33</f>
        <v>0</v>
      </c>
      <c r="D29" s="604">
        <f>+D30+D31+D32+D33</f>
        <v>0</v>
      </c>
      <c r="E29" s="605">
        <f>+E30+E31+E32+E33</f>
        <v>0</v>
      </c>
    </row>
    <row r="30" spans="1:5" s="598" customFormat="1" ht="15.75">
      <c r="A30" s="602" t="s">
        <v>589</v>
      </c>
      <c r="B30" s="244" t="s">
        <v>30</v>
      </c>
      <c r="C30" s="230"/>
      <c r="D30" s="230"/>
      <c r="E30" s="231"/>
    </row>
    <row r="31" spans="1:5" s="598" customFormat="1" ht="22.5">
      <c r="A31" s="602" t="s">
        <v>590</v>
      </c>
      <c r="B31" s="244" t="s">
        <v>31</v>
      </c>
      <c r="C31" s="230"/>
      <c r="D31" s="230"/>
      <c r="E31" s="231"/>
    </row>
    <row r="32" spans="1:5" s="598" customFormat="1" ht="15.75">
      <c r="A32" s="602" t="s">
        <v>591</v>
      </c>
      <c r="B32" s="244" t="s">
        <v>32</v>
      </c>
      <c r="C32" s="230"/>
      <c r="D32" s="230"/>
      <c r="E32" s="231"/>
    </row>
    <row r="33" spans="1:5" s="598" customFormat="1" ht="15.75">
      <c r="A33" s="602" t="s">
        <v>592</v>
      </c>
      <c r="B33" s="244" t="s">
        <v>33</v>
      </c>
      <c r="C33" s="230"/>
      <c r="D33" s="230"/>
      <c r="E33" s="231"/>
    </row>
    <row r="34" spans="1:5" s="598" customFormat="1" ht="15.75">
      <c r="A34" s="599" t="s">
        <v>593</v>
      </c>
      <c r="B34" s="244" t="s">
        <v>34</v>
      </c>
      <c r="C34" s="604">
        <f>+C35+C40+C45</f>
        <v>12430</v>
      </c>
      <c r="D34" s="604">
        <f>+D35+D40+D45</f>
        <v>12430</v>
      </c>
      <c r="E34" s="605">
        <f>+E35+E40+E45</f>
        <v>0</v>
      </c>
    </row>
    <row r="35" spans="1:5" s="598" customFormat="1" ht="15.75">
      <c r="A35" s="599" t="s">
        <v>594</v>
      </c>
      <c r="B35" s="244" t="s">
        <v>35</v>
      </c>
      <c r="C35" s="604">
        <f>+C36+C37+C38+C39</f>
        <v>12430</v>
      </c>
      <c r="D35" s="604">
        <f>+D36+D37+D38+D39</f>
        <v>12430</v>
      </c>
      <c r="E35" s="605">
        <f>+E36+E37+E38+E39</f>
        <v>0</v>
      </c>
    </row>
    <row r="36" spans="1:5" s="598" customFormat="1" ht="15.75">
      <c r="A36" s="602" t="s">
        <v>595</v>
      </c>
      <c r="B36" s="244" t="s">
        <v>90</v>
      </c>
      <c r="C36" s="230"/>
      <c r="D36" s="230"/>
      <c r="E36" s="231"/>
    </row>
    <row r="37" spans="1:5" s="598" customFormat="1" ht="15.75">
      <c r="A37" s="602" t="s">
        <v>596</v>
      </c>
      <c r="B37" s="244" t="s">
        <v>183</v>
      </c>
      <c r="C37" s="230"/>
      <c r="D37" s="230"/>
      <c r="E37" s="231"/>
    </row>
    <row r="38" spans="1:5" s="598" customFormat="1" ht="15.75">
      <c r="A38" s="602" t="s">
        <v>597</v>
      </c>
      <c r="B38" s="244" t="s">
        <v>225</v>
      </c>
      <c r="C38" s="230">
        <v>12430</v>
      </c>
      <c r="D38" s="230">
        <v>12430</v>
      </c>
      <c r="E38" s="231"/>
    </row>
    <row r="39" spans="1:5" s="598" customFormat="1" ht="15.75">
      <c r="A39" s="602" t="s">
        <v>598</v>
      </c>
      <c r="B39" s="244" t="s">
        <v>226</v>
      </c>
      <c r="C39" s="230"/>
      <c r="D39" s="230"/>
      <c r="E39" s="231"/>
    </row>
    <row r="40" spans="1:5" s="598" customFormat="1" ht="15.75">
      <c r="A40" s="599" t="s">
        <v>599</v>
      </c>
      <c r="B40" s="244" t="s">
        <v>243</v>
      </c>
      <c r="C40" s="604">
        <f>+C41+C42+C43+C44</f>
        <v>0</v>
      </c>
      <c r="D40" s="604">
        <f>+D41+D42+D43+D44</f>
        <v>0</v>
      </c>
      <c r="E40" s="605">
        <f>+E41+E42+E43+E44</f>
        <v>0</v>
      </c>
    </row>
    <row r="41" spans="1:5" s="598" customFormat="1" ht="15.75">
      <c r="A41" s="602" t="s">
        <v>600</v>
      </c>
      <c r="B41" s="244" t="s">
        <v>244</v>
      </c>
      <c r="C41" s="230"/>
      <c r="D41" s="230"/>
      <c r="E41" s="231"/>
    </row>
    <row r="42" spans="1:5" s="598" customFormat="1" ht="22.5">
      <c r="A42" s="602" t="s">
        <v>601</v>
      </c>
      <c r="B42" s="244" t="s">
        <v>245</v>
      </c>
      <c r="C42" s="230"/>
      <c r="D42" s="230"/>
      <c r="E42" s="231"/>
    </row>
    <row r="43" spans="1:5" s="598" customFormat="1" ht="15.75">
      <c r="A43" s="602" t="s">
        <v>602</v>
      </c>
      <c r="B43" s="244" t="s">
        <v>246</v>
      </c>
      <c r="C43" s="230"/>
      <c r="D43" s="230"/>
      <c r="E43" s="231"/>
    </row>
    <row r="44" spans="1:5" s="598" customFormat="1" ht="15.75">
      <c r="A44" s="602" t="s">
        <v>603</v>
      </c>
      <c r="B44" s="244" t="s">
        <v>247</v>
      </c>
      <c r="C44" s="230"/>
      <c r="D44" s="230"/>
      <c r="E44" s="231"/>
    </row>
    <row r="45" spans="1:5" s="598" customFormat="1" ht="15.75">
      <c r="A45" s="599" t="s">
        <v>604</v>
      </c>
      <c r="B45" s="244" t="s">
        <v>248</v>
      </c>
      <c r="C45" s="604">
        <f>+C46+C47+C48+C49</f>
        <v>0</v>
      </c>
      <c r="D45" s="604">
        <f>+D46+D47+D48+D49</f>
        <v>0</v>
      </c>
      <c r="E45" s="605">
        <f>+E46+E47+E48+E49</f>
        <v>0</v>
      </c>
    </row>
    <row r="46" spans="1:5" s="598" customFormat="1" ht="15.75">
      <c r="A46" s="602" t="s">
        <v>605</v>
      </c>
      <c r="B46" s="244" t="s">
        <v>249</v>
      </c>
      <c r="C46" s="230"/>
      <c r="D46" s="230"/>
      <c r="E46" s="231"/>
    </row>
    <row r="47" spans="1:5" s="598" customFormat="1" ht="22.5">
      <c r="A47" s="602" t="s">
        <v>606</v>
      </c>
      <c r="B47" s="244" t="s">
        <v>250</v>
      </c>
      <c r="C47" s="230"/>
      <c r="D47" s="230"/>
      <c r="E47" s="231"/>
    </row>
    <row r="48" spans="1:5" s="598" customFormat="1" ht="15.75">
      <c r="A48" s="602" t="s">
        <v>607</v>
      </c>
      <c r="B48" s="244" t="s">
        <v>251</v>
      </c>
      <c r="C48" s="230"/>
      <c r="D48" s="230"/>
      <c r="E48" s="231"/>
    </row>
    <row r="49" spans="1:5" s="598" customFormat="1" ht="15.75">
      <c r="A49" s="602" t="s">
        <v>608</v>
      </c>
      <c r="B49" s="244" t="s">
        <v>252</v>
      </c>
      <c r="C49" s="230"/>
      <c r="D49" s="230"/>
      <c r="E49" s="231"/>
    </row>
    <row r="50" spans="1:5" s="598" customFormat="1" ht="15.75">
      <c r="A50" s="599" t="s">
        <v>609</v>
      </c>
      <c r="B50" s="244" t="s">
        <v>253</v>
      </c>
      <c r="C50" s="230"/>
      <c r="D50" s="230"/>
      <c r="E50" s="231"/>
    </row>
    <row r="51" spans="1:5" s="598" customFormat="1" ht="21">
      <c r="A51" s="599" t="s">
        <v>610</v>
      </c>
      <c r="B51" s="244" t="s">
        <v>254</v>
      </c>
      <c r="C51" s="604">
        <f>+C7+C8+C34+C50</f>
        <v>1031019</v>
      </c>
      <c r="D51" s="604">
        <f>+D7+D8+D34+D50</f>
        <v>733541</v>
      </c>
      <c r="E51" s="605">
        <f>+E7+E8+E34+E50</f>
        <v>0</v>
      </c>
    </row>
    <row r="52" spans="1:5" s="598" customFormat="1" ht="15.75">
      <c r="A52" s="599" t="s">
        <v>611</v>
      </c>
      <c r="B52" s="244" t="s">
        <v>255</v>
      </c>
      <c r="C52" s="230">
        <v>488</v>
      </c>
      <c r="D52" s="230">
        <v>488</v>
      </c>
      <c r="E52" s="231"/>
    </row>
    <row r="53" spans="1:5" s="598" customFormat="1" ht="15.75">
      <c r="A53" s="599" t="s">
        <v>612</v>
      </c>
      <c r="B53" s="244" t="s">
        <v>256</v>
      </c>
      <c r="C53" s="230"/>
      <c r="D53" s="230"/>
      <c r="E53" s="231"/>
    </row>
    <row r="54" spans="1:5" s="598" customFormat="1" ht="15.75">
      <c r="A54" s="599" t="s">
        <v>613</v>
      </c>
      <c r="B54" s="244" t="s">
        <v>257</v>
      </c>
      <c r="C54" s="604">
        <f>+C52+C53</f>
        <v>488</v>
      </c>
      <c r="D54" s="604">
        <f>+D52+D53</f>
        <v>488</v>
      </c>
      <c r="E54" s="605">
        <f>+E52+E53</f>
        <v>0</v>
      </c>
    </row>
    <row r="55" spans="1:5" s="598" customFormat="1" ht="15.75">
      <c r="A55" s="599" t="s">
        <v>614</v>
      </c>
      <c r="B55" s="244" t="s">
        <v>258</v>
      </c>
      <c r="C55" s="230"/>
      <c r="D55" s="230"/>
      <c r="E55" s="231"/>
    </row>
    <row r="56" spans="1:5" s="598" customFormat="1" ht="15.75">
      <c r="A56" s="599" t="s">
        <v>615</v>
      </c>
      <c r="B56" s="244" t="s">
        <v>259</v>
      </c>
      <c r="C56" s="230">
        <v>529</v>
      </c>
      <c r="D56" s="230">
        <v>529</v>
      </c>
      <c r="E56" s="231"/>
    </row>
    <row r="57" spans="1:5" s="598" customFormat="1" ht="15.75">
      <c r="A57" s="599" t="s">
        <v>616</v>
      </c>
      <c r="B57" s="244" t="s">
        <v>260</v>
      </c>
      <c r="C57" s="230">
        <v>24815</v>
      </c>
      <c r="D57" s="230">
        <v>24815</v>
      </c>
      <c r="E57" s="231"/>
    </row>
    <row r="58" spans="1:5" s="598" customFormat="1" ht="15.75">
      <c r="A58" s="599" t="s">
        <v>617</v>
      </c>
      <c r="B58" s="244" t="s">
        <v>261</v>
      </c>
      <c r="C58" s="230"/>
      <c r="D58" s="230"/>
      <c r="E58" s="231"/>
    </row>
    <row r="59" spans="1:5" s="598" customFormat="1" ht="15.75">
      <c r="A59" s="599" t="s">
        <v>618</v>
      </c>
      <c r="B59" s="244" t="s">
        <v>262</v>
      </c>
      <c r="C59" s="604">
        <f>+C55+C56+C57+C58</f>
        <v>25344</v>
      </c>
      <c r="D59" s="604">
        <f>+D55+D56+D57+D58</f>
        <v>25344</v>
      </c>
      <c r="E59" s="605">
        <f>+E55+E56+E57+E58</f>
        <v>0</v>
      </c>
    </row>
    <row r="60" spans="1:5" s="598" customFormat="1" ht="15.75">
      <c r="A60" s="599" t="s">
        <v>619</v>
      </c>
      <c r="B60" s="244" t="s">
        <v>263</v>
      </c>
      <c r="C60" s="230">
        <v>21178</v>
      </c>
      <c r="D60" s="230">
        <v>11398</v>
      </c>
      <c r="E60" s="231"/>
    </row>
    <row r="61" spans="1:5" s="598" customFormat="1" ht="15.75">
      <c r="A61" s="599" t="s">
        <v>620</v>
      </c>
      <c r="B61" s="244" t="s">
        <v>264</v>
      </c>
      <c r="C61" s="230">
        <v>1429</v>
      </c>
      <c r="D61" s="230">
        <v>1429</v>
      </c>
      <c r="E61" s="231"/>
    </row>
    <row r="62" spans="1:5" s="598" customFormat="1" ht="15.75">
      <c r="A62" s="599" t="s">
        <v>621</v>
      </c>
      <c r="B62" s="244" t="s">
        <v>265</v>
      </c>
      <c r="C62" s="230">
        <v>77</v>
      </c>
      <c r="D62" s="230">
        <v>77</v>
      </c>
      <c r="E62" s="231"/>
    </row>
    <row r="63" spans="1:5" s="598" customFormat="1" ht="15.75">
      <c r="A63" s="599" t="s">
        <v>622</v>
      </c>
      <c r="B63" s="244" t="s">
        <v>266</v>
      </c>
      <c r="C63" s="604">
        <f>+C60+C61+C62</f>
        <v>22684</v>
      </c>
      <c r="D63" s="604">
        <f>+D60+D61+D62</f>
        <v>12904</v>
      </c>
      <c r="E63" s="605">
        <f>+E60+E61+E62</f>
        <v>0</v>
      </c>
    </row>
    <row r="64" spans="1:5" s="598" customFormat="1" ht="15.75">
      <c r="A64" s="599" t="s">
        <v>623</v>
      </c>
      <c r="B64" s="244" t="s">
        <v>267</v>
      </c>
      <c r="C64" s="230">
        <v>14</v>
      </c>
      <c r="D64" s="230">
        <v>14</v>
      </c>
      <c r="E64" s="231"/>
    </row>
    <row r="65" spans="1:5" s="598" customFormat="1" ht="21">
      <c r="A65" s="599" t="s">
        <v>624</v>
      </c>
      <c r="B65" s="244" t="s">
        <v>268</v>
      </c>
      <c r="C65" s="230">
        <v>35</v>
      </c>
      <c r="D65" s="230">
        <v>35</v>
      </c>
      <c r="E65" s="231"/>
    </row>
    <row r="66" spans="1:5" s="598" customFormat="1" ht="15.75">
      <c r="A66" s="599" t="s">
        <v>625</v>
      </c>
      <c r="B66" s="244" t="s">
        <v>269</v>
      </c>
      <c r="C66" s="604">
        <f>+C64+C65</f>
        <v>49</v>
      </c>
      <c r="D66" s="604">
        <f>+D64+D65</f>
        <v>49</v>
      </c>
      <c r="E66" s="605">
        <f>+E64+E65</f>
        <v>0</v>
      </c>
    </row>
    <row r="67" spans="1:5" s="598" customFormat="1" ht="15.75">
      <c r="A67" s="599" t="s">
        <v>626</v>
      </c>
      <c r="B67" s="244" t="s">
        <v>270</v>
      </c>
      <c r="C67" s="230"/>
      <c r="D67" s="230"/>
      <c r="E67" s="231"/>
    </row>
    <row r="68" spans="1:5" s="598" customFormat="1" ht="16.5" thickBot="1">
      <c r="A68" s="606" t="s">
        <v>627</v>
      </c>
      <c r="B68" s="248" t="s">
        <v>271</v>
      </c>
      <c r="C68" s="607">
        <f>+C51+C54+C59+C63+C66+C67</f>
        <v>1079584</v>
      </c>
      <c r="D68" s="607">
        <f>+D51+D54+D59+D63+D66+D67</f>
        <v>772326</v>
      </c>
      <c r="E68" s="608">
        <f>+E51+E54+E59+E63+E66+E67</f>
        <v>0</v>
      </c>
    </row>
    <row r="69" spans="1:5" ht="15.75">
      <c r="A69" s="609"/>
      <c r="C69" s="610"/>
      <c r="D69" s="610"/>
      <c r="E69" s="611"/>
    </row>
    <row r="70" spans="1:5" ht="15.75">
      <c r="A70" s="609"/>
      <c r="C70" s="610"/>
      <c r="D70" s="610"/>
      <c r="E70" s="611"/>
    </row>
    <row r="71" spans="1:5" ht="15.75">
      <c r="A71" s="612"/>
      <c r="C71" s="610"/>
      <c r="D71" s="610"/>
      <c r="E71" s="611"/>
    </row>
    <row r="72" spans="1:5" ht="15.75">
      <c r="A72" s="777"/>
      <c r="B72" s="777"/>
      <c r="C72" s="777"/>
      <c r="D72" s="777"/>
      <c r="E72" s="777"/>
    </row>
    <row r="73" spans="1:5" ht="15.75">
      <c r="A73" s="777"/>
      <c r="B73" s="777"/>
      <c r="C73" s="777"/>
      <c r="D73" s="777"/>
      <c r="E73" s="777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dőlt"Murakeresztúr Község Önkormányzat&amp;R&amp;"Times New Roman,Félkövér dőlt"7.1. tájékoztató tábla a 6/2016. (V.20.) önkormányzati rendelethez</oddHeader>
    <oddFooter>&amp;C&amp;P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zoomScale="130" zoomScaleNormal="130" zoomScaleSheetLayoutView="100" workbookViewId="0" topLeftCell="A1">
      <selection activeCell="C22" sqref="C22"/>
    </sheetView>
  </sheetViews>
  <sheetFormatPr defaultColWidth="9.00390625" defaultRowHeight="12.75"/>
  <cols>
    <col min="1" max="1" width="5.875" style="365" customWidth="1"/>
    <col min="2" max="2" width="57.50390625" style="365" customWidth="1"/>
    <col min="3" max="3" width="11.125" style="366" customWidth="1"/>
    <col min="4" max="4" width="12.125" style="366" customWidth="1"/>
    <col min="5" max="5" width="10.00390625" style="366" customWidth="1"/>
    <col min="6" max="6" width="11.875" style="366" customWidth="1"/>
    <col min="7" max="7" width="11.625" style="366" customWidth="1"/>
    <col min="8" max="16384" width="9.375" style="376" customWidth="1"/>
  </cols>
  <sheetData>
    <row r="1" spans="1:7" ht="15.75" customHeight="1">
      <c r="A1" s="679" t="s">
        <v>4</v>
      </c>
      <c r="B1" s="679"/>
      <c r="C1" s="679"/>
      <c r="D1" s="679"/>
      <c r="E1" s="679"/>
      <c r="F1" s="679"/>
      <c r="G1" s="679"/>
    </row>
    <row r="2" spans="1:7" ht="15.75" customHeight="1" thickBot="1">
      <c r="A2" s="45" t="s">
        <v>109</v>
      </c>
      <c r="B2" s="45"/>
      <c r="C2" s="363"/>
      <c r="D2" s="363"/>
      <c r="E2" s="363"/>
      <c r="F2" s="363"/>
      <c r="G2" s="363" t="s">
        <v>154</v>
      </c>
    </row>
    <row r="3" spans="1:7" ht="15.75" customHeight="1">
      <c r="A3" s="680" t="s">
        <v>58</v>
      </c>
      <c r="B3" s="682" t="s">
        <v>6</v>
      </c>
      <c r="C3" s="684" t="str">
        <f>+CONCATENATE(LEFT(ÖSSZEFÜGGÉSEK!A4,4),". évi")</f>
        <v>2015. évi</v>
      </c>
      <c r="D3" s="684"/>
      <c r="E3" s="685"/>
      <c r="F3" s="685"/>
      <c r="G3" s="686"/>
    </row>
    <row r="4" spans="1:7" ht="49.5" customHeight="1" thickBot="1">
      <c r="A4" s="681"/>
      <c r="B4" s="683"/>
      <c r="C4" s="47" t="s">
        <v>175</v>
      </c>
      <c r="D4" s="47" t="s">
        <v>179</v>
      </c>
      <c r="E4" s="639" t="s">
        <v>180</v>
      </c>
      <c r="F4" s="47" t="s">
        <v>716</v>
      </c>
      <c r="G4" s="657" t="s">
        <v>717</v>
      </c>
    </row>
    <row r="5" spans="1:7" s="377" customFormat="1" ht="12" customHeight="1" thickBot="1">
      <c r="A5" s="341" t="s">
        <v>391</v>
      </c>
      <c r="B5" s="342" t="s">
        <v>392</v>
      </c>
      <c r="C5" s="342" t="s">
        <v>393</v>
      </c>
      <c r="D5" s="342" t="s">
        <v>394</v>
      </c>
      <c r="E5" s="640" t="s">
        <v>395</v>
      </c>
      <c r="F5" s="342" t="s">
        <v>472</v>
      </c>
      <c r="G5" s="388" t="s">
        <v>473</v>
      </c>
    </row>
    <row r="6" spans="1:7" s="378" customFormat="1" ht="12" customHeight="1" thickBot="1">
      <c r="A6" s="336" t="s">
        <v>7</v>
      </c>
      <c r="B6" s="337" t="s">
        <v>283</v>
      </c>
      <c r="C6" s="368">
        <f>SUM(C7:C12)</f>
        <v>112113</v>
      </c>
      <c r="D6" s="368">
        <f>SUM(D7:D12)</f>
        <v>114234</v>
      </c>
      <c r="E6" s="641">
        <f>SUM(E7:E12)</f>
        <v>114234</v>
      </c>
      <c r="F6" s="368">
        <f>SUM(F7:F12)</f>
        <v>114234</v>
      </c>
      <c r="G6" s="351">
        <f>SUM(G7:G12)</f>
        <v>0</v>
      </c>
    </row>
    <row r="7" spans="1:7" s="378" customFormat="1" ht="12" customHeight="1">
      <c r="A7" s="331" t="s">
        <v>70</v>
      </c>
      <c r="B7" s="379" t="s">
        <v>284</v>
      </c>
      <c r="C7" s="370">
        <v>52579</v>
      </c>
      <c r="D7" s="370">
        <v>52847</v>
      </c>
      <c r="E7" s="642">
        <v>52847</v>
      </c>
      <c r="F7" s="370">
        <v>52847</v>
      </c>
      <c r="G7" s="353"/>
    </row>
    <row r="8" spans="1:7" s="378" customFormat="1" ht="12" customHeight="1">
      <c r="A8" s="330" t="s">
        <v>71</v>
      </c>
      <c r="B8" s="380" t="s">
        <v>285</v>
      </c>
      <c r="C8" s="369">
        <v>23610</v>
      </c>
      <c r="D8" s="369">
        <v>24648</v>
      </c>
      <c r="E8" s="643">
        <v>24648</v>
      </c>
      <c r="F8" s="369">
        <v>24648</v>
      </c>
      <c r="G8" s="352"/>
    </row>
    <row r="9" spans="1:7" s="378" customFormat="1" ht="12" customHeight="1">
      <c r="A9" s="330" t="s">
        <v>72</v>
      </c>
      <c r="B9" s="380" t="s">
        <v>286</v>
      </c>
      <c r="C9" s="369">
        <v>33887</v>
      </c>
      <c r="D9" s="369">
        <v>32023</v>
      </c>
      <c r="E9" s="643">
        <v>32023</v>
      </c>
      <c r="F9" s="369">
        <v>32023</v>
      </c>
      <c r="G9" s="352"/>
    </row>
    <row r="10" spans="1:7" s="378" customFormat="1" ht="12" customHeight="1">
      <c r="A10" s="330" t="s">
        <v>73</v>
      </c>
      <c r="B10" s="380" t="s">
        <v>287</v>
      </c>
      <c r="C10" s="369">
        <v>2037</v>
      </c>
      <c r="D10" s="369">
        <v>2096</v>
      </c>
      <c r="E10" s="643">
        <v>2096</v>
      </c>
      <c r="F10" s="369">
        <v>2096</v>
      </c>
      <c r="G10" s="352"/>
    </row>
    <row r="11" spans="1:7" s="378" customFormat="1" ht="12" customHeight="1">
      <c r="A11" s="330" t="s">
        <v>105</v>
      </c>
      <c r="B11" s="380" t="s">
        <v>288</v>
      </c>
      <c r="C11" s="369"/>
      <c r="D11" s="369"/>
      <c r="E11" s="643"/>
      <c r="F11" s="369"/>
      <c r="G11" s="352"/>
    </row>
    <row r="12" spans="1:7" s="378" customFormat="1" ht="12" customHeight="1" thickBot="1">
      <c r="A12" s="332" t="s">
        <v>74</v>
      </c>
      <c r="B12" s="381" t="s">
        <v>289</v>
      </c>
      <c r="C12" s="371"/>
      <c r="D12" s="371">
        <v>2620</v>
      </c>
      <c r="E12" s="644">
        <v>2620</v>
      </c>
      <c r="F12" s="371">
        <v>2620</v>
      </c>
      <c r="G12" s="354"/>
    </row>
    <row r="13" spans="1:7" s="378" customFormat="1" ht="12" customHeight="1" thickBot="1">
      <c r="A13" s="336" t="s">
        <v>8</v>
      </c>
      <c r="B13" s="358" t="s">
        <v>290</v>
      </c>
      <c r="C13" s="368">
        <f>SUM(C14:C18)</f>
        <v>20572</v>
      </c>
      <c r="D13" s="368">
        <f>SUM(D14:D18)</f>
        <v>29909</v>
      </c>
      <c r="E13" s="641">
        <f>SUM(E14:E18)</f>
        <v>29907</v>
      </c>
      <c r="F13" s="368">
        <f>SUM(F14:F18)</f>
        <v>29907</v>
      </c>
      <c r="G13" s="351">
        <f>SUM(G14:G18)</f>
        <v>0</v>
      </c>
    </row>
    <row r="14" spans="1:7" s="378" customFormat="1" ht="12" customHeight="1">
      <c r="A14" s="331" t="s">
        <v>76</v>
      </c>
      <c r="B14" s="379" t="s">
        <v>291</v>
      </c>
      <c r="C14" s="370"/>
      <c r="D14" s="370"/>
      <c r="E14" s="642"/>
      <c r="F14" s="370"/>
      <c r="G14" s="353"/>
    </row>
    <row r="15" spans="1:7" s="378" customFormat="1" ht="12" customHeight="1">
      <c r="A15" s="330" t="s">
        <v>77</v>
      </c>
      <c r="B15" s="380" t="s">
        <v>292</v>
      </c>
      <c r="C15" s="369"/>
      <c r="D15" s="369"/>
      <c r="E15" s="643"/>
      <c r="F15" s="369"/>
      <c r="G15" s="352"/>
    </row>
    <row r="16" spans="1:7" s="378" customFormat="1" ht="12" customHeight="1">
      <c r="A16" s="330" t="s">
        <v>78</v>
      </c>
      <c r="B16" s="380" t="s">
        <v>293</v>
      </c>
      <c r="C16" s="369"/>
      <c r="D16" s="369"/>
      <c r="E16" s="643"/>
      <c r="F16" s="369"/>
      <c r="G16" s="352"/>
    </row>
    <row r="17" spans="1:7" s="378" customFormat="1" ht="12" customHeight="1">
      <c r="A17" s="330" t="s">
        <v>79</v>
      </c>
      <c r="B17" s="380" t="s">
        <v>294</v>
      </c>
      <c r="C17" s="369"/>
      <c r="D17" s="369"/>
      <c r="E17" s="643"/>
      <c r="F17" s="369"/>
      <c r="G17" s="352"/>
    </row>
    <row r="18" spans="1:7" s="378" customFormat="1" ht="12" customHeight="1">
      <c r="A18" s="330" t="s">
        <v>80</v>
      </c>
      <c r="B18" s="380" t="s">
        <v>295</v>
      </c>
      <c r="C18" s="369">
        <v>20572</v>
      </c>
      <c r="D18" s="369">
        <v>29909</v>
      </c>
      <c r="E18" s="643">
        <v>29907</v>
      </c>
      <c r="F18" s="369">
        <v>29907</v>
      </c>
      <c r="G18" s="352"/>
    </row>
    <row r="19" spans="1:7" s="378" customFormat="1" ht="12" customHeight="1" thickBot="1">
      <c r="A19" s="332" t="s">
        <v>87</v>
      </c>
      <c r="B19" s="381" t="s">
        <v>296</v>
      </c>
      <c r="C19" s="371"/>
      <c r="D19" s="371"/>
      <c r="E19" s="644"/>
      <c r="F19" s="371"/>
      <c r="G19" s="354"/>
    </row>
    <row r="20" spans="1:7" s="378" customFormat="1" ht="12" customHeight="1" thickBot="1">
      <c r="A20" s="336" t="s">
        <v>9</v>
      </c>
      <c r="B20" s="337" t="s">
        <v>297</v>
      </c>
      <c r="C20" s="368">
        <f>SUM(C21:C25)</f>
        <v>0</v>
      </c>
      <c r="D20" s="368">
        <f>SUM(D21:D25)</f>
        <v>16168</v>
      </c>
      <c r="E20" s="641">
        <f>SUM(E21:E25)</f>
        <v>16137</v>
      </c>
      <c r="F20" s="368">
        <f>SUM(F21:F25)</f>
        <v>16137</v>
      </c>
      <c r="G20" s="351">
        <f>SUM(G21:G25)</f>
        <v>0</v>
      </c>
    </row>
    <row r="21" spans="1:7" s="378" customFormat="1" ht="12" customHeight="1">
      <c r="A21" s="331" t="s">
        <v>59</v>
      </c>
      <c r="B21" s="379" t="s">
        <v>298</v>
      </c>
      <c r="C21" s="370"/>
      <c r="D21" s="370">
        <v>5150</v>
      </c>
      <c r="E21" s="642">
        <v>5150</v>
      </c>
      <c r="F21" s="370">
        <v>5150</v>
      </c>
      <c r="G21" s="353"/>
    </row>
    <row r="22" spans="1:7" s="378" customFormat="1" ht="12" customHeight="1">
      <c r="A22" s="330" t="s">
        <v>60</v>
      </c>
      <c r="B22" s="380" t="s">
        <v>299</v>
      </c>
      <c r="C22" s="369"/>
      <c r="D22" s="369"/>
      <c r="E22" s="643"/>
      <c r="F22" s="369"/>
      <c r="G22" s="352"/>
    </row>
    <row r="23" spans="1:7" s="378" customFormat="1" ht="12" customHeight="1">
      <c r="A23" s="330" t="s">
        <v>61</v>
      </c>
      <c r="B23" s="380" t="s">
        <v>300</v>
      </c>
      <c r="C23" s="369"/>
      <c r="D23" s="369"/>
      <c r="E23" s="643"/>
      <c r="F23" s="369"/>
      <c r="G23" s="352"/>
    </row>
    <row r="24" spans="1:7" s="378" customFormat="1" ht="12" customHeight="1">
      <c r="A24" s="330" t="s">
        <v>62</v>
      </c>
      <c r="B24" s="380" t="s">
        <v>301</v>
      </c>
      <c r="C24" s="369"/>
      <c r="D24" s="369">
        <v>1067</v>
      </c>
      <c r="E24" s="643">
        <v>1067</v>
      </c>
      <c r="F24" s="369">
        <v>1067</v>
      </c>
      <c r="G24" s="352"/>
    </row>
    <row r="25" spans="1:7" s="378" customFormat="1" ht="12" customHeight="1">
      <c r="A25" s="330" t="s">
        <v>119</v>
      </c>
      <c r="B25" s="380" t="s">
        <v>302</v>
      </c>
      <c r="C25" s="369"/>
      <c r="D25" s="369">
        <v>9951</v>
      </c>
      <c r="E25" s="643">
        <v>9920</v>
      </c>
      <c r="F25" s="369">
        <v>9920</v>
      </c>
      <c r="G25" s="352"/>
    </row>
    <row r="26" spans="1:7" s="378" customFormat="1" ht="12" customHeight="1" thickBot="1">
      <c r="A26" s="332" t="s">
        <v>120</v>
      </c>
      <c r="B26" s="360" t="s">
        <v>303</v>
      </c>
      <c r="C26" s="371"/>
      <c r="D26" s="371">
        <v>7929</v>
      </c>
      <c r="E26" s="644">
        <v>7894</v>
      </c>
      <c r="F26" s="371">
        <v>7894</v>
      </c>
      <c r="G26" s="354"/>
    </row>
    <row r="27" spans="1:7" s="378" customFormat="1" ht="12" customHeight="1" thickBot="1">
      <c r="A27" s="336" t="s">
        <v>121</v>
      </c>
      <c r="B27" s="337" t="s">
        <v>681</v>
      </c>
      <c r="C27" s="374">
        <f>SUM(C28:C33)</f>
        <v>36620</v>
      </c>
      <c r="D27" s="374">
        <f>SUM(D28:D33)</f>
        <v>49414</v>
      </c>
      <c r="E27" s="645">
        <f>SUM(E28:E33)</f>
        <v>49338</v>
      </c>
      <c r="F27" s="374">
        <f>SUM(F28:F33)</f>
        <v>46935</v>
      </c>
      <c r="G27" s="387">
        <f>SUM(G28:G33)</f>
        <v>2403</v>
      </c>
    </row>
    <row r="28" spans="1:7" s="378" customFormat="1" ht="12" customHeight="1">
      <c r="A28" s="331" t="s">
        <v>304</v>
      </c>
      <c r="B28" s="379" t="s">
        <v>697</v>
      </c>
      <c r="C28" s="370">
        <v>5200</v>
      </c>
      <c r="D28" s="370">
        <v>5163</v>
      </c>
      <c r="E28" s="642">
        <v>5163</v>
      </c>
      <c r="F28" s="370">
        <v>3297</v>
      </c>
      <c r="G28" s="353"/>
    </row>
    <row r="29" spans="1:7" s="378" customFormat="1" ht="12" customHeight="1">
      <c r="A29" s="330" t="s">
        <v>305</v>
      </c>
      <c r="B29" s="380" t="s">
        <v>698</v>
      </c>
      <c r="C29" s="369">
        <v>3500</v>
      </c>
      <c r="D29" s="369">
        <v>3642</v>
      </c>
      <c r="E29" s="643">
        <v>3625</v>
      </c>
      <c r="F29" s="369">
        <v>3625</v>
      </c>
      <c r="G29" s="352"/>
    </row>
    <row r="30" spans="1:7" s="378" customFormat="1" ht="12" customHeight="1">
      <c r="A30" s="330" t="s">
        <v>306</v>
      </c>
      <c r="B30" s="380" t="s">
        <v>685</v>
      </c>
      <c r="C30" s="369">
        <v>27000</v>
      </c>
      <c r="D30" s="369">
        <v>39983</v>
      </c>
      <c r="E30" s="643">
        <v>39961</v>
      </c>
      <c r="F30" s="369">
        <v>39424</v>
      </c>
      <c r="G30" s="352">
        <v>2403</v>
      </c>
    </row>
    <row r="31" spans="1:7" s="378" customFormat="1" ht="12" customHeight="1">
      <c r="A31" s="330" t="s">
        <v>682</v>
      </c>
      <c r="B31" s="380" t="s">
        <v>686</v>
      </c>
      <c r="C31" s="369">
        <v>500</v>
      </c>
      <c r="D31" s="369">
        <v>250</v>
      </c>
      <c r="E31" s="643">
        <v>245</v>
      </c>
      <c r="F31" s="369">
        <v>245</v>
      </c>
      <c r="G31" s="352"/>
    </row>
    <row r="32" spans="1:7" s="378" customFormat="1" ht="12" customHeight="1">
      <c r="A32" s="330" t="s">
        <v>683</v>
      </c>
      <c r="B32" s="380" t="s">
        <v>307</v>
      </c>
      <c r="C32" s="369"/>
      <c r="D32" s="369"/>
      <c r="E32" s="643"/>
      <c r="F32" s="369"/>
      <c r="G32" s="352"/>
    </row>
    <row r="33" spans="1:7" s="378" customFormat="1" ht="12" customHeight="1" thickBot="1">
      <c r="A33" s="332" t="s">
        <v>684</v>
      </c>
      <c r="B33" s="360" t="s">
        <v>308</v>
      </c>
      <c r="C33" s="371">
        <v>420</v>
      </c>
      <c r="D33" s="371">
        <v>376</v>
      </c>
      <c r="E33" s="644">
        <v>344</v>
      </c>
      <c r="F33" s="371">
        <v>344</v>
      </c>
      <c r="G33" s="354"/>
    </row>
    <row r="34" spans="1:7" s="378" customFormat="1" ht="12" customHeight="1" thickBot="1">
      <c r="A34" s="336" t="s">
        <v>11</v>
      </c>
      <c r="B34" s="337" t="s">
        <v>309</v>
      </c>
      <c r="C34" s="368">
        <f>SUM(C35:C44)</f>
        <v>32214</v>
      </c>
      <c r="D34" s="368">
        <f>SUM(D35:D44)</f>
        <v>32019</v>
      </c>
      <c r="E34" s="641">
        <f>SUM(E35:E44)</f>
        <v>27404</v>
      </c>
      <c r="F34" s="368">
        <f>SUM(F35:F44)</f>
        <v>18489</v>
      </c>
      <c r="G34" s="351">
        <f>SUM(G35:G44)</f>
        <v>8915</v>
      </c>
    </row>
    <row r="35" spans="1:7" s="378" customFormat="1" ht="12" customHeight="1">
      <c r="A35" s="331" t="s">
        <v>63</v>
      </c>
      <c r="B35" s="379" t="s">
        <v>310</v>
      </c>
      <c r="C35" s="370"/>
      <c r="D35" s="370"/>
      <c r="E35" s="642"/>
      <c r="F35" s="370"/>
      <c r="G35" s="353"/>
    </row>
    <row r="36" spans="1:7" s="378" customFormat="1" ht="12" customHeight="1">
      <c r="A36" s="330" t="s">
        <v>64</v>
      </c>
      <c r="B36" s="380" t="s">
        <v>311</v>
      </c>
      <c r="C36" s="369">
        <v>9954</v>
      </c>
      <c r="D36" s="369">
        <v>10669</v>
      </c>
      <c r="E36" s="643">
        <v>10668</v>
      </c>
      <c r="F36" s="369">
        <v>3648</v>
      </c>
      <c r="G36" s="352">
        <v>7020</v>
      </c>
    </row>
    <row r="37" spans="1:7" s="378" customFormat="1" ht="12" customHeight="1">
      <c r="A37" s="330" t="s">
        <v>65</v>
      </c>
      <c r="B37" s="380" t="s">
        <v>312</v>
      </c>
      <c r="C37" s="369">
        <v>100</v>
      </c>
      <c r="D37" s="369">
        <v>265</v>
      </c>
      <c r="E37" s="643">
        <v>264</v>
      </c>
      <c r="F37" s="369">
        <v>264</v>
      </c>
      <c r="G37" s="352"/>
    </row>
    <row r="38" spans="1:7" s="378" customFormat="1" ht="12" customHeight="1">
      <c r="A38" s="330" t="s">
        <v>123</v>
      </c>
      <c r="B38" s="380" t="s">
        <v>313</v>
      </c>
      <c r="C38" s="369">
        <v>5338</v>
      </c>
      <c r="D38" s="369">
        <v>5338</v>
      </c>
      <c r="E38" s="643">
        <v>755</v>
      </c>
      <c r="F38" s="369">
        <v>755</v>
      </c>
      <c r="G38" s="352"/>
    </row>
    <row r="39" spans="1:7" s="378" customFormat="1" ht="12" customHeight="1">
      <c r="A39" s="330" t="s">
        <v>124</v>
      </c>
      <c r="B39" s="380" t="s">
        <v>314</v>
      </c>
      <c r="C39" s="369">
        <v>11241</v>
      </c>
      <c r="D39" s="369">
        <v>10551</v>
      </c>
      <c r="E39" s="643">
        <v>10544</v>
      </c>
      <c r="F39" s="369">
        <v>10544</v>
      </c>
      <c r="G39" s="352"/>
    </row>
    <row r="40" spans="1:7" s="378" customFormat="1" ht="12" customHeight="1">
      <c r="A40" s="330" t="s">
        <v>125</v>
      </c>
      <c r="B40" s="380" t="s">
        <v>315</v>
      </c>
      <c r="C40" s="369">
        <v>5481</v>
      </c>
      <c r="D40" s="369">
        <v>5081</v>
      </c>
      <c r="E40" s="643">
        <v>5059</v>
      </c>
      <c r="F40" s="369">
        <v>3164</v>
      </c>
      <c r="G40" s="352">
        <v>1895</v>
      </c>
    </row>
    <row r="41" spans="1:7" s="378" customFormat="1" ht="12" customHeight="1">
      <c r="A41" s="330" t="s">
        <v>126</v>
      </c>
      <c r="B41" s="380" t="s">
        <v>316</v>
      </c>
      <c r="C41" s="369"/>
      <c r="D41" s="369"/>
      <c r="E41" s="643"/>
      <c r="F41" s="369"/>
      <c r="G41" s="352"/>
    </row>
    <row r="42" spans="1:7" s="378" customFormat="1" ht="12" customHeight="1">
      <c r="A42" s="330" t="s">
        <v>127</v>
      </c>
      <c r="B42" s="380" t="s">
        <v>317</v>
      </c>
      <c r="C42" s="369">
        <v>100</v>
      </c>
      <c r="D42" s="369">
        <v>115</v>
      </c>
      <c r="E42" s="643">
        <v>114</v>
      </c>
      <c r="F42" s="369">
        <v>114</v>
      </c>
      <c r="G42" s="352"/>
    </row>
    <row r="43" spans="1:7" s="378" customFormat="1" ht="12" customHeight="1">
      <c r="A43" s="330" t="s">
        <v>318</v>
      </c>
      <c r="B43" s="380" t="s">
        <v>319</v>
      </c>
      <c r="C43" s="372"/>
      <c r="D43" s="372"/>
      <c r="E43" s="646"/>
      <c r="F43" s="372"/>
      <c r="G43" s="355"/>
    </row>
    <row r="44" spans="1:7" s="378" customFormat="1" ht="12" customHeight="1" thickBot="1">
      <c r="A44" s="332" t="s">
        <v>320</v>
      </c>
      <c r="B44" s="381" t="s">
        <v>321</v>
      </c>
      <c r="C44" s="373"/>
      <c r="D44" s="373"/>
      <c r="E44" s="647"/>
      <c r="F44" s="373"/>
      <c r="G44" s="356"/>
    </row>
    <row r="45" spans="1:7" s="378" customFormat="1" ht="12" customHeight="1" thickBot="1">
      <c r="A45" s="336" t="s">
        <v>12</v>
      </c>
      <c r="B45" s="337" t="s">
        <v>322</v>
      </c>
      <c r="C45" s="368">
        <f>SUM(C46:C50)</f>
        <v>0</v>
      </c>
      <c r="D45" s="368">
        <f>SUM(D46:D50)</f>
        <v>103</v>
      </c>
      <c r="E45" s="641">
        <f>SUM(E46:E50)</f>
        <v>103</v>
      </c>
      <c r="F45" s="368">
        <f>SUM(F46:F50)</f>
        <v>103</v>
      </c>
      <c r="G45" s="351">
        <f>SUM(G46:G50)</f>
        <v>0</v>
      </c>
    </row>
    <row r="46" spans="1:7" s="378" customFormat="1" ht="12" customHeight="1">
      <c r="A46" s="331" t="s">
        <v>66</v>
      </c>
      <c r="B46" s="379" t="s">
        <v>323</v>
      </c>
      <c r="C46" s="389"/>
      <c r="D46" s="389"/>
      <c r="E46" s="648"/>
      <c r="F46" s="389"/>
      <c r="G46" s="357"/>
    </row>
    <row r="47" spans="1:7" s="378" customFormat="1" ht="12" customHeight="1">
      <c r="A47" s="330" t="s">
        <v>67</v>
      </c>
      <c r="B47" s="380" t="s">
        <v>324</v>
      </c>
      <c r="C47" s="372"/>
      <c r="D47" s="372"/>
      <c r="E47" s="646"/>
      <c r="F47" s="372"/>
      <c r="G47" s="355"/>
    </row>
    <row r="48" spans="1:7" s="378" customFormat="1" ht="12" customHeight="1">
      <c r="A48" s="330" t="s">
        <v>325</v>
      </c>
      <c r="B48" s="380" t="s">
        <v>326</v>
      </c>
      <c r="C48" s="372"/>
      <c r="D48" s="372">
        <v>103</v>
      </c>
      <c r="E48" s="646">
        <v>103</v>
      </c>
      <c r="F48" s="372">
        <v>103</v>
      </c>
      <c r="G48" s="355"/>
    </row>
    <row r="49" spans="1:7" s="378" customFormat="1" ht="12" customHeight="1">
      <c r="A49" s="330" t="s">
        <v>327</v>
      </c>
      <c r="B49" s="380" t="s">
        <v>328</v>
      </c>
      <c r="C49" s="372"/>
      <c r="D49" s="372"/>
      <c r="E49" s="646"/>
      <c r="F49" s="372"/>
      <c r="G49" s="355"/>
    </row>
    <row r="50" spans="1:7" s="378" customFormat="1" ht="12" customHeight="1" thickBot="1">
      <c r="A50" s="332" t="s">
        <v>329</v>
      </c>
      <c r="B50" s="381" t="s">
        <v>330</v>
      </c>
      <c r="C50" s="373"/>
      <c r="D50" s="373"/>
      <c r="E50" s="647"/>
      <c r="F50" s="373"/>
      <c r="G50" s="356"/>
    </row>
    <row r="51" spans="1:7" s="378" customFormat="1" ht="17.25" customHeight="1" thickBot="1">
      <c r="A51" s="336" t="s">
        <v>128</v>
      </c>
      <c r="B51" s="337" t="s">
        <v>331</v>
      </c>
      <c r="C51" s="368">
        <f>SUM(C52:C54)</f>
        <v>1157</v>
      </c>
      <c r="D51" s="368">
        <f>SUM(D52:D54)</f>
        <v>1157</v>
      </c>
      <c r="E51" s="641">
        <f>SUM(E52:E54)</f>
        <v>1143</v>
      </c>
      <c r="F51" s="368">
        <f>SUM(F52:F54)</f>
        <v>1143</v>
      </c>
      <c r="G51" s="351">
        <f>SUM(G52:G54)</f>
        <v>0</v>
      </c>
    </row>
    <row r="52" spans="1:7" s="378" customFormat="1" ht="12" customHeight="1">
      <c r="A52" s="331" t="s">
        <v>68</v>
      </c>
      <c r="B52" s="379" t="s">
        <v>332</v>
      </c>
      <c r="C52" s="370"/>
      <c r="D52" s="370"/>
      <c r="E52" s="642"/>
      <c r="F52" s="370"/>
      <c r="G52" s="353"/>
    </row>
    <row r="53" spans="1:7" s="378" customFormat="1" ht="12" customHeight="1">
      <c r="A53" s="330" t="s">
        <v>69</v>
      </c>
      <c r="B53" s="380" t="s">
        <v>333</v>
      </c>
      <c r="C53" s="369"/>
      <c r="D53" s="369"/>
      <c r="E53" s="643"/>
      <c r="F53" s="369"/>
      <c r="G53" s="352"/>
    </row>
    <row r="54" spans="1:7" s="378" customFormat="1" ht="12" customHeight="1">
      <c r="A54" s="330" t="s">
        <v>334</v>
      </c>
      <c r="B54" s="380" t="s">
        <v>335</v>
      </c>
      <c r="C54" s="369">
        <v>1157</v>
      </c>
      <c r="D54" s="369">
        <v>1157</v>
      </c>
      <c r="E54" s="643">
        <v>1143</v>
      </c>
      <c r="F54" s="369">
        <v>1143</v>
      </c>
      <c r="G54" s="352"/>
    </row>
    <row r="55" spans="1:7" s="378" customFormat="1" ht="12" customHeight="1" thickBot="1">
      <c r="A55" s="332" t="s">
        <v>336</v>
      </c>
      <c r="B55" s="381" t="s">
        <v>337</v>
      </c>
      <c r="C55" s="371"/>
      <c r="D55" s="371"/>
      <c r="E55" s="644"/>
      <c r="F55" s="371"/>
      <c r="G55" s="354"/>
    </row>
    <row r="56" spans="1:7" s="378" customFormat="1" ht="12" customHeight="1" thickBot="1">
      <c r="A56" s="336" t="s">
        <v>14</v>
      </c>
      <c r="B56" s="358" t="s">
        <v>338</v>
      </c>
      <c r="C56" s="368">
        <f>SUM(C57:C59)</f>
        <v>398</v>
      </c>
      <c r="D56" s="368">
        <f>SUM(D57:D59)</f>
        <v>398</v>
      </c>
      <c r="E56" s="641">
        <f>SUM(E57:E59)</f>
        <v>289</v>
      </c>
      <c r="F56" s="368">
        <f>SUM(F57:F59)</f>
        <v>289</v>
      </c>
      <c r="G56" s="351">
        <f>SUM(G57:G59)</f>
        <v>0</v>
      </c>
    </row>
    <row r="57" spans="1:7" s="378" customFormat="1" ht="12" customHeight="1">
      <c r="A57" s="331" t="s">
        <v>129</v>
      </c>
      <c r="B57" s="379" t="s">
        <v>339</v>
      </c>
      <c r="C57" s="372"/>
      <c r="D57" s="372"/>
      <c r="E57" s="646"/>
      <c r="F57" s="372"/>
      <c r="G57" s="355"/>
    </row>
    <row r="58" spans="1:7" s="378" customFormat="1" ht="12" customHeight="1">
      <c r="A58" s="330" t="s">
        <v>130</v>
      </c>
      <c r="B58" s="380" t="s">
        <v>340</v>
      </c>
      <c r="C58" s="372">
        <v>398</v>
      </c>
      <c r="D58" s="372">
        <v>398</v>
      </c>
      <c r="E58" s="646">
        <v>289</v>
      </c>
      <c r="F58" s="372">
        <v>289</v>
      </c>
      <c r="G58" s="355"/>
    </row>
    <row r="59" spans="1:7" s="378" customFormat="1" ht="12" customHeight="1">
      <c r="A59" s="330" t="s">
        <v>155</v>
      </c>
      <c r="B59" s="380" t="s">
        <v>341</v>
      </c>
      <c r="C59" s="372"/>
      <c r="D59" s="372"/>
      <c r="E59" s="646"/>
      <c r="F59" s="372"/>
      <c r="G59" s="355"/>
    </row>
    <row r="60" spans="1:7" s="378" customFormat="1" ht="12" customHeight="1" thickBot="1">
      <c r="A60" s="332" t="s">
        <v>342</v>
      </c>
      <c r="B60" s="381" t="s">
        <v>343</v>
      </c>
      <c r="C60" s="372"/>
      <c r="D60" s="372"/>
      <c r="E60" s="646"/>
      <c r="F60" s="372"/>
      <c r="G60" s="355"/>
    </row>
    <row r="61" spans="1:7" s="378" customFormat="1" ht="12" customHeight="1" thickBot="1">
      <c r="A61" s="336" t="s">
        <v>15</v>
      </c>
      <c r="B61" s="337" t="s">
        <v>344</v>
      </c>
      <c r="C61" s="374">
        <f>+C6+C13+C20+C27+C34+C45+C51+C56</f>
        <v>203074</v>
      </c>
      <c r="D61" s="374">
        <f>+D6+D13+D20+D27+D34+D45+D51+D56</f>
        <v>243402</v>
      </c>
      <c r="E61" s="645">
        <f>+E6+E13+E20+E27+E34+E45+E51+E56</f>
        <v>238555</v>
      </c>
      <c r="F61" s="374">
        <f>+F6+F13+F20+F27+F34+F45+F51+F56</f>
        <v>227237</v>
      </c>
      <c r="G61" s="387">
        <f>+G6+G13+G20+G27+G34+G45+G51+G56</f>
        <v>11318</v>
      </c>
    </row>
    <row r="62" spans="1:7" s="378" customFormat="1" ht="12" customHeight="1" thickBot="1">
      <c r="A62" s="390" t="s">
        <v>345</v>
      </c>
      <c r="B62" s="358" t="s">
        <v>346</v>
      </c>
      <c r="C62" s="368">
        <f>+C63+C64+C65</f>
        <v>0</v>
      </c>
      <c r="D62" s="368">
        <f>+D63+D64+D65</f>
        <v>7929</v>
      </c>
      <c r="E62" s="641">
        <f>+E63+E64+E65</f>
        <v>7929</v>
      </c>
      <c r="F62" s="368">
        <f>+F63+F64+F65</f>
        <v>7929</v>
      </c>
      <c r="G62" s="351">
        <f>+G63+G64+G65</f>
        <v>0</v>
      </c>
    </row>
    <row r="63" spans="1:7" s="378" customFormat="1" ht="12" customHeight="1">
      <c r="A63" s="331" t="s">
        <v>347</v>
      </c>
      <c r="B63" s="379" t="s">
        <v>348</v>
      </c>
      <c r="C63" s="372"/>
      <c r="D63" s="372"/>
      <c r="E63" s="646"/>
      <c r="F63" s="372"/>
      <c r="G63" s="355"/>
    </row>
    <row r="64" spans="1:7" s="378" customFormat="1" ht="12" customHeight="1">
      <c r="A64" s="330" t="s">
        <v>349</v>
      </c>
      <c r="B64" s="380" t="s">
        <v>350</v>
      </c>
      <c r="C64" s="372"/>
      <c r="D64" s="372"/>
      <c r="E64" s="646"/>
      <c r="F64" s="372"/>
      <c r="G64" s="355"/>
    </row>
    <row r="65" spans="1:7" s="378" customFormat="1" ht="12" customHeight="1" thickBot="1">
      <c r="A65" s="332" t="s">
        <v>351</v>
      </c>
      <c r="B65" s="316" t="s">
        <v>396</v>
      </c>
      <c r="C65" s="372"/>
      <c r="D65" s="372">
        <v>7929</v>
      </c>
      <c r="E65" s="646">
        <v>7929</v>
      </c>
      <c r="F65" s="372">
        <v>7929</v>
      </c>
      <c r="G65" s="355"/>
    </row>
    <row r="66" spans="1:7" s="378" customFormat="1" ht="12" customHeight="1" thickBot="1">
      <c r="A66" s="390" t="s">
        <v>353</v>
      </c>
      <c r="B66" s="358" t="s">
        <v>354</v>
      </c>
      <c r="C66" s="368">
        <f>+C67+C68+C69+C70</f>
        <v>0</v>
      </c>
      <c r="D66" s="368">
        <f>+D67+D68+D69+D70</f>
        <v>0</v>
      </c>
      <c r="E66" s="641">
        <f>+E67+E68+E69+E70</f>
        <v>0</v>
      </c>
      <c r="F66" s="368">
        <f>+F67+F68+F69+F70</f>
        <v>0</v>
      </c>
      <c r="G66" s="351">
        <f>+G67+G68+G69+G70</f>
        <v>0</v>
      </c>
    </row>
    <row r="67" spans="1:7" s="378" customFormat="1" ht="13.5" customHeight="1">
      <c r="A67" s="331" t="s">
        <v>106</v>
      </c>
      <c r="B67" s="379" t="s">
        <v>355</v>
      </c>
      <c r="C67" s="372"/>
      <c r="D67" s="372"/>
      <c r="E67" s="646"/>
      <c r="F67" s="372"/>
      <c r="G67" s="355"/>
    </row>
    <row r="68" spans="1:7" s="378" customFormat="1" ht="12" customHeight="1">
      <c r="A68" s="330" t="s">
        <v>107</v>
      </c>
      <c r="B68" s="380" t="s">
        <v>356</v>
      </c>
      <c r="C68" s="372"/>
      <c r="D68" s="372"/>
      <c r="E68" s="646"/>
      <c r="F68" s="372"/>
      <c r="G68" s="355"/>
    </row>
    <row r="69" spans="1:7" s="378" customFormat="1" ht="12" customHeight="1">
      <c r="A69" s="330" t="s">
        <v>357</v>
      </c>
      <c r="B69" s="380" t="s">
        <v>358</v>
      </c>
      <c r="C69" s="372"/>
      <c r="D69" s="372"/>
      <c r="E69" s="646"/>
      <c r="F69" s="372"/>
      <c r="G69" s="355"/>
    </row>
    <row r="70" spans="1:7" s="378" customFormat="1" ht="12" customHeight="1" thickBot="1">
      <c r="A70" s="332" t="s">
        <v>359</v>
      </c>
      <c r="B70" s="381" t="s">
        <v>360</v>
      </c>
      <c r="C70" s="372"/>
      <c r="D70" s="372"/>
      <c r="E70" s="646"/>
      <c r="F70" s="372"/>
      <c r="G70" s="355"/>
    </row>
    <row r="71" spans="1:7" s="378" customFormat="1" ht="12" customHeight="1" thickBot="1">
      <c r="A71" s="390" t="s">
        <v>361</v>
      </c>
      <c r="B71" s="358" t="s">
        <v>362</v>
      </c>
      <c r="C71" s="368">
        <f>+C72+C73</f>
        <v>18404</v>
      </c>
      <c r="D71" s="368">
        <f>+D72+D73</f>
        <v>18404</v>
      </c>
      <c r="E71" s="641">
        <f>+E72+E73</f>
        <v>18404</v>
      </c>
      <c r="F71" s="368">
        <f>+F72+F73</f>
        <v>18404</v>
      </c>
      <c r="G71" s="351">
        <f>+G72+G73</f>
        <v>0</v>
      </c>
    </row>
    <row r="72" spans="1:7" s="378" customFormat="1" ht="12" customHeight="1">
      <c r="A72" s="331" t="s">
        <v>363</v>
      </c>
      <c r="B72" s="379" t="s">
        <v>364</v>
      </c>
      <c r="C72" s="372">
        <v>18404</v>
      </c>
      <c r="D72" s="372">
        <v>18404</v>
      </c>
      <c r="E72" s="646">
        <v>18404</v>
      </c>
      <c r="F72" s="372">
        <v>18404</v>
      </c>
      <c r="G72" s="355"/>
    </row>
    <row r="73" spans="1:7" s="378" customFormat="1" ht="12" customHeight="1" thickBot="1">
      <c r="A73" s="332" t="s">
        <v>365</v>
      </c>
      <c r="B73" s="381" t="s">
        <v>366</v>
      </c>
      <c r="C73" s="372"/>
      <c r="D73" s="372"/>
      <c r="E73" s="646"/>
      <c r="F73" s="372"/>
      <c r="G73" s="355"/>
    </row>
    <row r="74" spans="1:7" s="378" customFormat="1" ht="12" customHeight="1" thickBot="1">
      <c r="A74" s="390" t="s">
        <v>367</v>
      </c>
      <c r="B74" s="358" t="s">
        <v>368</v>
      </c>
      <c r="C74" s="368">
        <f>+C75+C76+C77</f>
        <v>0</v>
      </c>
      <c r="D74" s="368">
        <f>+D75+D76+D77</f>
        <v>0</v>
      </c>
      <c r="E74" s="641">
        <f>+E75+E76+E77</f>
        <v>4587</v>
      </c>
      <c r="F74" s="368">
        <f>+F75+F76+F77</f>
        <v>4587</v>
      </c>
      <c r="G74" s="351">
        <f>+G75+G76+G77</f>
        <v>0</v>
      </c>
    </row>
    <row r="75" spans="1:7" s="378" customFormat="1" ht="12" customHeight="1">
      <c r="A75" s="331" t="s">
        <v>369</v>
      </c>
      <c r="B75" s="379" t="s">
        <v>370</v>
      </c>
      <c r="C75" s="372"/>
      <c r="D75" s="372"/>
      <c r="E75" s="646">
        <v>4587</v>
      </c>
      <c r="F75" s="372">
        <v>4587</v>
      </c>
      <c r="G75" s="355"/>
    </row>
    <row r="76" spans="1:7" s="378" customFormat="1" ht="12" customHeight="1">
      <c r="A76" s="330" t="s">
        <v>371</v>
      </c>
      <c r="B76" s="380" t="s">
        <v>372</v>
      </c>
      <c r="C76" s="372"/>
      <c r="D76" s="372"/>
      <c r="E76" s="646"/>
      <c r="F76" s="372"/>
      <c r="G76" s="355"/>
    </row>
    <row r="77" spans="1:7" s="378" customFormat="1" ht="12" customHeight="1" thickBot="1">
      <c r="A77" s="332" t="s">
        <v>373</v>
      </c>
      <c r="B77" s="360" t="s">
        <v>374</v>
      </c>
      <c r="C77" s="372"/>
      <c r="D77" s="372"/>
      <c r="E77" s="646"/>
      <c r="F77" s="372"/>
      <c r="G77" s="355"/>
    </row>
    <row r="78" spans="1:7" s="378" customFormat="1" ht="12" customHeight="1" thickBot="1">
      <c r="A78" s="390" t="s">
        <v>375</v>
      </c>
      <c r="B78" s="358" t="s">
        <v>376</v>
      </c>
      <c r="C78" s="368">
        <f>+C79+C80+C81+C82</f>
        <v>0</v>
      </c>
      <c r="D78" s="368">
        <f>+D79+D80+D81+D82</f>
        <v>0</v>
      </c>
      <c r="E78" s="641">
        <f>+E79+E80+E81+E82</f>
        <v>0</v>
      </c>
      <c r="F78" s="368">
        <f>+F79+F80+F81+F82</f>
        <v>0</v>
      </c>
      <c r="G78" s="351">
        <f>+G79+G80+G81+G82</f>
        <v>0</v>
      </c>
    </row>
    <row r="79" spans="1:7" s="378" customFormat="1" ht="12" customHeight="1">
      <c r="A79" s="382" t="s">
        <v>377</v>
      </c>
      <c r="B79" s="379" t="s">
        <v>378</v>
      </c>
      <c r="C79" s="372"/>
      <c r="D79" s="372"/>
      <c r="E79" s="646"/>
      <c r="F79" s="372"/>
      <c r="G79" s="355"/>
    </row>
    <row r="80" spans="1:7" s="378" customFormat="1" ht="12" customHeight="1">
      <c r="A80" s="383" t="s">
        <v>379</v>
      </c>
      <c r="B80" s="380" t="s">
        <v>380</v>
      </c>
      <c r="C80" s="372"/>
      <c r="D80" s="372"/>
      <c r="E80" s="646"/>
      <c r="F80" s="372"/>
      <c r="G80" s="355"/>
    </row>
    <row r="81" spans="1:7" s="378" customFormat="1" ht="12" customHeight="1">
      <c r="A81" s="383" t="s">
        <v>381</v>
      </c>
      <c r="B81" s="380" t="s">
        <v>382</v>
      </c>
      <c r="C81" s="372"/>
      <c r="D81" s="372"/>
      <c r="E81" s="646"/>
      <c r="F81" s="372"/>
      <c r="G81" s="355"/>
    </row>
    <row r="82" spans="1:7" s="378" customFormat="1" ht="12" customHeight="1" thickBot="1">
      <c r="A82" s="391" t="s">
        <v>383</v>
      </c>
      <c r="B82" s="360" t="s">
        <v>384</v>
      </c>
      <c r="C82" s="372"/>
      <c r="D82" s="372"/>
      <c r="E82" s="646"/>
      <c r="F82" s="372"/>
      <c r="G82" s="355"/>
    </row>
    <row r="83" spans="1:7" s="378" customFormat="1" ht="12" customHeight="1" thickBot="1">
      <c r="A83" s="390" t="s">
        <v>385</v>
      </c>
      <c r="B83" s="358" t="s">
        <v>386</v>
      </c>
      <c r="C83" s="393"/>
      <c r="D83" s="393"/>
      <c r="E83" s="649"/>
      <c r="F83" s="393"/>
      <c r="G83" s="394"/>
    </row>
    <row r="84" spans="1:7" s="378" customFormat="1" ht="12" customHeight="1" thickBot="1">
      <c r="A84" s="390" t="s">
        <v>387</v>
      </c>
      <c r="B84" s="314" t="s">
        <v>388</v>
      </c>
      <c r="C84" s="374">
        <f>+C62+C66+C71+C74+C78+C83</f>
        <v>18404</v>
      </c>
      <c r="D84" s="374">
        <f>+D62+D66+D71+D74+D78+D83</f>
        <v>26333</v>
      </c>
      <c r="E84" s="645">
        <f>+E62+E66+E71+E74+E78+E83</f>
        <v>30920</v>
      </c>
      <c r="F84" s="374">
        <f>+F62+F66+F71+F74+F78+F83</f>
        <v>30920</v>
      </c>
      <c r="G84" s="387">
        <f>+G62+G66+G71+G74+G78+G83</f>
        <v>0</v>
      </c>
    </row>
    <row r="85" spans="1:7" s="378" customFormat="1" ht="12" customHeight="1" thickBot="1">
      <c r="A85" s="392" t="s">
        <v>389</v>
      </c>
      <c r="B85" s="317" t="s">
        <v>390</v>
      </c>
      <c r="C85" s="374">
        <f>+C61+C84</f>
        <v>221478</v>
      </c>
      <c r="D85" s="374">
        <f>+D61+D84</f>
        <v>269735</v>
      </c>
      <c r="E85" s="645">
        <f>+E61+E84</f>
        <v>269475</v>
      </c>
      <c r="F85" s="374">
        <f>+F61+F84</f>
        <v>258157</v>
      </c>
      <c r="G85" s="387">
        <f>+G61+G84</f>
        <v>11318</v>
      </c>
    </row>
    <row r="86" spans="1:7" s="378" customFormat="1" ht="12" customHeight="1">
      <c r="A86" s="312"/>
      <c r="B86" s="312"/>
      <c r="C86" s="313"/>
      <c r="D86" s="313"/>
      <c r="E86" s="313"/>
      <c r="F86" s="313"/>
      <c r="G86" s="313"/>
    </row>
    <row r="87" spans="1:7" ht="16.5" customHeight="1">
      <c r="A87" s="679" t="s">
        <v>36</v>
      </c>
      <c r="B87" s="679"/>
      <c r="C87" s="679"/>
      <c r="D87" s="679"/>
      <c r="E87" s="679"/>
      <c r="F87" s="679"/>
      <c r="G87" s="679"/>
    </row>
    <row r="88" spans="1:7" s="384" customFormat="1" ht="16.5" customHeight="1" thickBot="1">
      <c r="A88" s="46" t="s">
        <v>110</v>
      </c>
      <c r="B88" s="46"/>
      <c r="C88" s="345"/>
      <c r="D88" s="345"/>
      <c r="E88" s="345"/>
      <c r="F88" s="345"/>
      <c r="G88" s="345" t="s">
        <v>154</v>
      </c>
    </row>
    <row r="89" spans="1:7" s="384" customFormat="1" ht="16.5" customHeight="1">
      <c r="A89" s="680" t="s">
        <v>58</v>
      </c>
      <c r="B89" s="682" t="s">
        <v>174</v>
      </c>
      <c r="C89" s="684" t="str">
        <f>+C3</f>
        <v>2015. évi</v>
      </c>
      <c r="D89" s="684"/>
      <c r="E89" s="685"/>
      <c r="F89" s="685"/>
      <c r="G89" s="686"/>
    </row>
    <row r="90" spans="1:7" ht="47.25" customHeight="1" thickBot="1">
      <c r="A90" s="681"/>
      <c r="B90" s="683"/>
      <c r="C90" s="47" t="s">
        <v>175</v>
      </c>
      <c r="D90" s="47" t="s">
        <v>179</v>
      </c>
      <c r="E90" s="639" t="s">
        <v>180</v>
      </c>
      <c r="F90" s="47" t="s">
        <v>716</v>
      </c>
      <c r="G90" s="657" t="s">
        <v>717</v>
      </c>
    </row>
    <row r="91" spans="1:7" s="377" customFormat="1" ht="12" customHeight="1" thickBot="1">
      <c r="A91" s="341" t="s">
        <v>391</v>
      </c>
      <c r="B91" s="342" t="s">
        <v>392</v>
      </c>
      <c r="C91" s="342" t="s">
        <v>393</v>
      </c>
      <c r="D91" s="342" t="s">
        <v>394</v>
      </c>
      <c r="E91" s="650" t="s">
        <v>395</v>
      </c>
      <c r="F91" s="342" t="s">
        <v>472</v>
      </c>
      <c r="G91" s="388" t="s">
        <v>473</v>
      </c>
    </row>
    <row r="92" spans="1:7" ht="12" customHeight="1" thickBot="1">
      <c r="A92" s="338" t="s">
        <v>7</v>
      </c>
      <c r="B92" s="340" t="s">
        <v>397</v>
      </c>
      <c r="C92" s="367">
        <f>SUM(C93:C97)</f>
        <v>205163</v>
      </c>
      <c r="D92" s="367">
        <f>SUM(D93:D97)</f>
        <v>220514</v>
      </c>
      <c r="E92" s="651">
        <f>SUM(E93:E97)</f>
        <v>212515</v>
      </c>
      <c r="F92" s="367">
        <f>SUM(F93:F97)</f>
        <v>201220</v>
      </c>
      <c r="G92" s="322">
        <f>SUM(G93:G97)</f>
        <v>11295</v>
      </c>
    </row>
    <row r="93" spans="1:7" ht="12" customHeight="1">
      <c r="A93" s="333" t="s">
        <v>70</v>
      </c>
      <c r="B93" s="326" t="s">
        <v>37</v>
      </c>
      <c r="C93" s="94">
        <v>94320</v>
      </c>
      <c r="D93" s="94">
        <v>104399</v>
      </c>
      <c r="E93" s="652">
        <v>104163</v>
      </c>
      <c r="F93" s="94">
        <v>102464</v>
      </c>
      <c r="G93" s="321">
        <v>1699</v>
      </c>
    </row>
    <row r="94" spans="1:7" ht="12" customHeight="1">
      <c r="A94" s="330" t="s">
        <v>71</v>
      </c>
      <c r="B94" s="324" t="s">
        <v>131</v>
      </c>
      <c r="C94" s="369">
        <v>22971</v>
      </c>
      <c r="D94" s="369">
        <v>25163</v>
      </c>
      <c r="E94" s="643">
        <v>25038</v>
      </c>
      <c r="F94" s="369">
        <v>24555</v>
      </c>
      <c r="G94" s="352">
        <v>483</v>
      </c>
    </row>
    <row r="95" spans="1:7" ht="12" customHeight="1">
      <c r="A95" s="330" t="s">
        <v>72</v>
      </c>
      <c r="B95" s="324" t="s">
        <v>98</v>
      </c>
      <c r="C95" s="371">
        <v>74729</v>
      </c>
      <c r="D95" s="371">
        <v>78530</v>
      </c>
      <c r="E95" s="644">
        <v>71669</v>
      </c>
      <c r="F95" s="371">
        <v>65591</v>
      </c>
      <c r="G95" s="354">
        <v>6078</v>
      </c>
    </row>
    <row r="96" spans="1:7" ht="12" customHeight="1">
      <c r="A96" s="330" t="s">
        <v>73</v>
      </c>
      <c r="B96" s="327" t="s">
        <v>132</v>
      </c>
      <c r="C96" s="371">
        <v>7099</v>
      </c>
      <c r="D96" s="371">
        <v>6210</v>
      </c>
      <c r="E96" s="644">
        <v>5489</v>
      </c>
      <c r="F96" s="371">
        <v>5489</v>
      </c>
      <c r="G96" s="354"/>
    </row>
    <row r="97" spans="1:7" ht="12" customHeight="1">
      <c r="A97" s="330" t="s">
        <v>82</v>
      </c>
      <c r="B97" s="335" t="s">
        <v>133</v>
      </c>
      <c r="C97" s="371">
        <f>C102+C107</f>
        <v>6044</v>
      </c>
      <c r="D97" s="371">
        <f>D98+D102+D107</f>
        <v>6212</v>
      </c>
      <c r="E97" s="644">
        <f>E98+E102+E107</f>
        <v>6156</v>
      </c>
      <c r="F97" s="371">
        <f>F98+F102+F107</f>
        <v>3121</v>
      </c>
      <c r="G97" s="354">
        <f>G98+G102+G107</f>
        <v>3035</v>
      </c>
    </row>
    <row r="98" spans="1:7" ht="12" customHeight="1">
      <c r="A98" s="330" t="s">
        <v>74</v>
      </c>
      <c r="B98" s="324" t="s">
        <v>398</v>
      </c>
      <c r="C98" s="371"/>
      <c r="D98" s="371">
        <v>397</v>
      </c>
      <c r="E98" s="644">
        <v>397</v>
      </c>
      <c r="F98" s="371">
        <v>397</v>
      </c>
      <c r="G98" s="354"/>
    </row>
    <row r="99" spans="1:7" ht="12" customHeight="1">
      <c r="A99" s="330" t="s">
        <v>75</v>
      </c>
      <c r="B99" s="347" t="s">
        <v>399</v>
      </c>
      <c r="C99" s="371"/>
      <c r="D99" s="371"/>
      <c r="E99" s="644"/>
      <c r="F99" s="371"/>
      <c r="G99" s="354"/>
    </row>
    <row r="100" spans="1:7" ht="12" customHeight="1">
      <c r="A100" s="330" t="s">
        <v>83</v>
      </c>
      <c r="B100" s="348" t="s">
        <v>400</v>
      </c>
      <c r="C100" s="371"/>
      <c r="D100" s="371"/>
      <c r="E100" s="644"/>
      <c r="F100" s="371"/>
      <c r="G100" s="354"/>
    </row>
    <row r="101" spans="1:7" ht="12" customHeight="1">
      <c r="A101" s="330" t="s">
        <v>84</v>
      </c>
      <c r="B101" s="348" t="s">
        <v>401</v>
      </c>
      <c r="C101" s="371"/>
      <c r="D101" s="371"/>
      <c r="E101" s="644"/>
      <c r="F101" s="371"/>
      <c r="G101" s="354"/>
    </row>
    <row r="102" spans="1:7" ht="12" customHeight="1">
      <c r="A102" s="330" t="s">
        <v>85</v>
      </c>
      <c r="B102" s="347" t="s">
        <v>402</v>
      </c>
      <c r="C102" s="371">
        <v>2659</v>
      </c>
      <c r="D102" s="371">
        <v>2230</v>
      </c>
      <c r="E102" s="644">
        <v>2174</v>
      </c>
      <c r="F102" s="371">
        <v>1539</v>
      </c>
      <c r="G102" s="354">
        <v>635</v>
      </c>
    </row>
    <row r="103" spans="1:7" ht="12" customHeight="1">
      <c r="A103" s="330" t="s">
        <v>86</v>
      </c>
      <c r="B103" s="347" t="s">
        <v>403</v>
      </c>
      <c r="C103" s="371"/>
      <c r="D103" s="371"/>
      <c r="E103" s="644"/>
      <c r="F103" s="371"/>
      <c r="G103" s="354"/>
    </row>
    <row r="104" spans="1:7" ht="12" customHeight="1">
      <c r="A104" s="330" t="s">
        <v>88</v>
      </c>
      <c r="B104" s="348" t="s">
        <v>404</v>
      </c>
      <c r="C104" s="371"/>
      <c r="D104" s="371"/>
      <c r="E104" s="644"/>
      <c r="F104" s="371"/>
      <c r="G104" s="354"/>
    </row>
    <row r="105" spans="1:7" ht="12" customHeight="1">
      <c r="A105" s="329" t="s">
        <v>134</v>
      </c>
      <c r="B105" s="349" t="s">
        <v>405</v>
      </c>
      <c r="C105" s="371"/>
      <c r="D105" s="371"/>
      <c r="E105" s="644"/>
      <c r="F105" s="371"/>
      <c r="G105" s="354"/>
    </row>
    <row r="106" spans="1:7" ht="12" customHeight="1">
      <c r="A106" s="330" t="s">
        <v>406</v>
      </c>
      <c r="B106" s="349" t="s">
        <v>407</v>
      </c>
      <c r="C106" s="371"/>
      <c r="D106" s="371"/>
      <c r="E106" s="644"/>
      <c r="F106" s="371"/>
      <c r="G106" s="354"/>
    </row>
    <row r="107" spans="1:7" ht="12" customHeight="1" thickBot="1">
      <c r="A107" s="334" t="s">
        <v>408</v>
      </c>
      <c r="B107" s="350" t="s">
        <v>409</v>
      </c>
      <c r="C107" s="95">
        <v>3385</v>
      </c>
      <c r="D107" s="95">
        <v>3585</v>
      </c>
      <c r="E107" s="653">
        <v>3585</v>
      </c>
      <c r="F107" s="95">
        <v>1185</v>
      </c>
      <c r="G107" s="315">
        <v>2400</v>
      </c>
    </row>
    <row r="108" spans="1:7" ht="12" customHeight="1" thickBot="1">
      <c r="A108" s="336" t="s">
        <v>8</v>
      </c>
      <c r="B108" s="339" t="s">
        <v>410</v>
      </c>
      <c r="C108" s="368">
        <f>+C109+C111+C113</f>
        <v>6051</v>
      </c>
      <c r="D108" s="368">
        <f>+D109+D111+D113</f>
        <v>19853</v>
      </c>
      <c r="E108" s="641">
        <f>+E109+E111+E113</f>
        <v>19819</v>
      </c>
      <c r="F108" s="368">
        <f>+F109+F111+F113</f>
        <v>19796</v>
      </c>
      <c r="G108" s="351">
        <f>+G109+G111+G113</f>
        <v>23</v>
      </c>
    </row>
    <row r="109" spans="1:7" ht="12" customHeight="1">
      <c r="A109" s="331" t="s">
        <v>76</v>
      </c>
      <c r="B109" s="324" t="s">
        <v>153</v>
      </c>
      <c r="C109" s="370">
        <v>3501</v>
      </c>
      <c r="D109" s="370">
        <v>15275</v>
      </c>
      <c r="E109" s="642">
        <v>15241</v>
      </c>
      <c r="F109" s="370">
        <v>15218</v>
      </c>
      <c r="G109" s="353">
        <v>23</v>
      </c>
    </row>
    <row r="110" spans="1:7" ht="12" customHeight="1">
      <c r="A110" s="331" t="s">
        <v>77</v>
      </c>
      <c r="B110" s="328" t="s">
        <v>411</v>
      </c>
      <c r="C110" s="370"/>
      <c r="D110" s="370">
        <v>7929</v>
      </c>
      <c r="E110" s="642">
        <v>7894</v>
      </c>
      <c r="F110" s="370">
        <v>7894</v>
      </c>
      <c r="G110" s="353"/>
    </row>
    <row r="111" spans="1:7" ht="15.75">
      <c r="A111" s="331" t="s">
        <v>78</v>
      </c>
      <c r="B111" s="328" t="s">
        <v>135</v>
      </c>
      <c r="C111" s="369">
        <v>2500</v>
      </c>
      <c r="D111" s="369">
        <v>4528</v>
      </c>
      <c r="E111" s="643">
        <v>4528</v>
      </c>
      <c r="F111" s="369">
        <v>4528</v>
      </c>
      <c r="G111" s="352"/>
    </row>
    <row r="112" spans="1:7" ht="12" customHeight="1">
      <c r="A112" s="331" t="s">
        <v>79</v>
      </c>
      <c r="B112" s="328" t="s">
        <v>412</v>
      </c>
      <c r="C112" s="369"/>
      <c r="D112" s="369"/>
      <c r="E112" s="643"/>
      <c r="F112" s="369"/>
      <c r="G112" s="352"/>
    </row>
    <row r="113" spans="1:7" ht="12" customHeight="1">
      <c r="A113" s="331" t="s">
        <v>80</v>
      </c>
      <c r="B113" s="360" t="s">
        <v>156</v>
      </c>
      <c r="C113" s="369">
        <f>C117</f>
        <v>50</v>
      </c>
      <c r="D113" s="369">
        <f>D117</f>
        <v>50</v>
      </c>
      <c r="E113" s="654">
        <f>E117</f>
        <v>50</v>
      </c>
      <c r="F113" s="369">
        <f>F117</f>
        <v>50</v>
      </c>
      <c r="G113" s="352"/>
    </row>
    <row r="114" spans="1:7" ht="21.75" customHeight="1">
      <c r="A114" s="331" t="s">
        <v>87</v>
      </c>
      <c r="B114" s="359" t="s">
        <v>413</v>
      </c>
      <c r="C114" s="369"/>
      <c r="D114" s="369"/>
      <c r="E114" s="643"/>
      <c r="F114" s="369"/>
      <c r="G114" s="352"/>
    </row>
    <row r="115" spans="1:7" ht="24" customHeight="1">
      <c r="A115" s="331" t="s">
        <v>89</v>
      </c>
      <c r="B115" s="375" t="s">
        <v>414</v>
      </c>
      <c r="C115" s="369"/>
      <c r="D115" s="369"/>
      <c r="E115" s="643"/>
      <c r="F115" s="369"/>
      <c r="G115" s="352"/>
    </row>
    <row r="116" spans="1:7" ht="12" customHeight="1">
      <c r="A116" s="331" t="s">
        <v>136</v>
      </c>
      <c r="B116" s="348" t="s">
        <v>401</v>
      </c>
      <c r="C116" s="369"/>
      <c r="D116" s="369"/>
      <c r="E116" s="643"/>
      <c r="F116" s="369"/>
      <c r="G116" s="352"/>
    </row>
    <row r="117" spans="1:7" ht="12" customHeight="1">
      <c r="A117" s="331" t="s">
        <v>137</v>
      </c>
      <c r="B117" s="348" t="s">
        <v>415</v>
      </c>
      <c r="C117" s="369">
        <v>50</v>
      </c>
      <c r="D117" s="369">
        <v>50</v>
      </c>
      <c r="E117" s="643">
        <v>50</v>
      </c>
      <c r="F117" s="369">
        <v>50</v>
      </c>
      <c r="G117" s="352">
        <v>50</v>
      </c>
    </row>
    <row r="118" spans="1:7" ht="12" customHeight="1">
      <c r="A118" s="331" t="s">
        <v>138</v>
      </c>
      <c r="B118" s="348" t="s">
        <v>416</v>
      </c>
      <c r="C118" s="369"/>
      <c r="D118" s="369"/>
      <c r="E118" s="643"/>
      <c r="F118" s="369"/>
      <c r="G118" s="352"/>
    </row>
    <row r="119" spans="1:7" s="395" customFormat="1" ht="12" customHeight="1">
      <c r="A119" s="331" t="s">
        <v>417</v>
      </c>
      <c r="B119" s="348" t="s">
        <v>404</v>
      </c>
      <c r="C119" s="369"/>
      <c r="D119" s="369"/>
      <c r="E119" s="643"/>
      <c r="F119" s="369"/>
      <c r="G119" s="352"/>
    </row>
    <row r="120" spans="1:7" ht="12" customHeight="1">
      <c r="A120" s="331" t="s">
        <v>418</v>
      </c>
      <c r="B120" s="348" t="s">
        <v>419</v>
      </c>
      <c r="C120" s="369"/>
      <c r="D120" s="369"/>
      <c r="E120" s="643"/>
      <c r="F120" s="369"/>
      <c r="G120" s="352"/>
    </row>
    <row r="121" spans="1:7" ht="12" customHeight="1" thickBot="1">
      <c r="A121" s="329" t="s">
        <v>420</v>
      </c>
      <c r="B121" s="348" t="s">
        <v>421</v>
      </c>
      <c r="C121" s="371"/>
      <c r="D121" s="371"/>
      <c r="E121" s="644"/>
      <c r="F121" s="371"/>
      <c r="G121" s="354"/>
    </row>
    <row r="122" spans="1:7" ht="12" customHeight="1" thickBot="1">
      <c r="A122" s="336" t="s">
        <v>9</v>
      </c>
      <c r="B122" s="344" t="s">
        <v>422</v>
      </c>
      <c r="C122" s="368">
        <f>+C123+C124</f>
        <v>10264</v>
      </c>
      <c r="D122" s="368">
        <f>+D123+D124</f>
        <v>17785</v>
      </c>
      <c r="E122" s="641">
        <f>+E123+E124</f>
        <v>0</v>
      </c>
      <c r="F122" s="368">
        <f>+F123+F124</f>
        <v>0</v>
      </c>
      <c r="G122" s="351">
        <f>+G123+G124</f>
        <v>0</v>
      </c>
    </row>
    <row r="123" spans="1:7" ht="12" customHeight="1">
      <c r="A123" s="331" t="s">
        <v>59</v>
      </c>
      <c r="B123" s="325" t="s">
        <v>46</v>
      </c>
      <c r="C123" s="370">
        <v>10264</v>
      </c>
      <c r="D123" s="370">
        <v>11384</v>
      </c>
      <c r="E123" s="642"/>
      <c r="F123" s="370"/>
      <c r="G123" s="353"/>
    </row>
    <row r="124" spans="1:7" ht="12" customHeight="1" thickBot="1">
      <c r="A124" s="332" t="s">
        <v>60</v>
      </c>
      <c r="B124" s="328" t="s">
        <v>47</v>
      </c>
      <c r="C124" s="371"/>
      <c r="D124" s="371">
        <v>6401</v>
      </c>
      <c r="E124" s="644"/>
      <c r="F124" s="371"/>
      <c r="G124" s="354"/>
    </row>
    <row r="125" spans="1:7" ht="12" customHeight="1" thickBot="1">
      <c r="A125" s="336" t="s">
        <v>10</v>
      </c>
      <c r="B125" s="344" t="s">
        <v>423</v>
      </c>
      <c r="C125" s="368">
        <f>+C92+C108+C122</f>
        <v>221478</v>
      </c>
      <c r="D125" s="368">
        <f>+D92+D108+D122</f>
        <v>258152</v>
      </c>
      <c r="E125" s="641">
        <f>+E92+E108+E122</f>
        <v>232334</v>
      </c>
      <c r="F125" s="368">
        <f>+F92+F108+F122</f>
        <v>221016</v>
      </c>
      <c r="G125" s="351">
        <f>+G92+G108+G122</f>
        <v>11318</v>
      </c>
    </row>
    <row r="126" spans="1:7" ht="12" customHeight="1" thickBot="1">
      <c r="A126" s="336" t="s">
        <v>11</v>
      </c>
      <c r="B126" s="344" t="s">
        <v>424</v>
      </c>
      <c r="C126" s="368">
        <f>+C127+C128+C129</f>
        <v>0</v>
      </c>
      <c r="D126" s="368">
        <f>+D127+D128+D129</f>
        <v>7929</v>
      </c>
      <c r="E126" s="641">
        <f>+E127+E128+E129</f>
        <v>7929</v>
      </c>
      <c r="F126" s="368">
        <f>+F127+F128+F129</f>
        <v>7929</v>
      </c>
      <c r="G126" s="351">
        <f>+G127+G128+G129</f>
        <v>0</v>
      </c>
    </row>
    <row r="127" spans="1:7" ht="12" customHeight="1">
      <c r="A127" s="331" t="s">
        <v>63</v>
      </c>
      <c r="B127" s="325" t="s">
        <v>425</v>
      </c>
      <c r="C127" s="369"/>
      <c r="D127" s="369"/>
      <c r="E127" s="643"/>
      <c r="F127" s="369"/>
      <c r="G127" s="352"/>
    </row>
    <row r="128" spans="1:7" ht="12" customHeight="1">
      <c r="A128" s="331" t="s">
        <v>64</v>
      </c>
      <c r="B128" s="325" t="s">
        <v>426</v>
      </c>
      <c r="C128" s="369"/>
      <c r="D128" s="369"/>
      <c r="E128" s="643"/>
      <c r="F128" s="369"/>
      <c r="G128" s="352"/>
    </row>
    <row r="129" spans="1:7" ht="12" customHeight="1" thickBot="1">
      <c r="A129" s="329" t="s">
        <v>65</v>
      </c>
      <c r="B129" s="323" t="s">
        <v>427</v>
      </c>
      <c r="C129" s="369"/>
      <c r="D129" s="369">
        <v>7929</v>
      </c>
      <c r="E129" s="643">
        <v>7929</v>
      </c>
      <c r="F129" s="369">
        <v>7929</v>
      </c>
      <c r="G129" s="352"/>
    </row>
    <row r="130" spans="1:7" ht="12" customHeight="1" thickBot="1">
      <c r="A130" s="336" t="s">
        <v>12</v>
      </c>
      <c r="B130" s="344" t="s">
        <v>428</v>
      </c>
      <c r="C130" s="368">
        <f>+C131+C132+C134+C133</f>
        <v>0</v>
      </c>
      <c r="D130" s="368">
        <f>+D131+D132+D134+D133</f>
        <v>0</v>
      </c>
      <c r="E130" s="641">
        <f>+E131+E132+E134+E133</f>
        <v>0</v>
      </c>
      <c r="F130" s="368">
        <f>+F131+F132+F134+F133</f>
        <v>0</v>
      </c>
      <c r="G130" s="351">
        <f>+G131+G132+G134+G133</f>
        <v>0</v>
      </c>
    </row>
    <row r="131" spans="1:7" ht="12" customHeight="1">
      <c r="A131" s="331" t="s">
        <v>66</v>
      </c>
      <c r="B131" s="325" t="s">
        <v>429</v>
      </c>
      <c r="C131" s="369"/>
      <c r="D131" s="369"/>
      <c r="E131" s="643"/>
      <c r="F131" s="369"/>
      <c r="G131" s="352"/>
    </row>
    <row r="132" spans="1:7" ht="12" customHeight="1">
      <c r="A132" s="331" t="s">
        <v>67</v>
      </c>
      <c r="B132" s="325" t="s">
        <v>430</v>
      </c>
      <c r="C132" s="369"/>
      <c r="D132" s="369"/>
      <c r="E132" s="643"/>
      <c r="F132" s="369"/>
      <c r="G132" s="352"/>
    </row>
    <row r="133" spans="1:7" ht="12" customHeight="1">
      <c r="A133" s="331" t="s">
        <v>325</v>
      </c>
      <c r="B133" s="325" t="s">
        <v>431</v>
      </c>
      <c r="C133" s="369"/>
      <c r="D133" s="369"/>
      <c r="E133" s="643"/>
      <c r="F133" s="369"/>
      <c r="G133" s="352"/>
    </row>
    <row r="134" spans="1:7" ht="12" customHeight="1" thickBot="1">
      <c r="A134" s="329" t="s">
        <v>327</v>
      </c>
      <c r="B134" s="323" t="s">
        <v>432</v>
      </c>
      <c r="C134" s="369"/>
      <c r="D134" s="369"/>
      <c r="E134" s="643"/>
      <c r="F134" s="369"/>
      <c r="G134" s="352"/>
    </row>
    <row r="135" spans="1:7" ht="12" customHeight="1" thickBot="1">
      <c r="A135" s="336" t="s">
        <v>13</v>
      </c>
      <c r="B135" s="344" t="s">
        <v>433</v>
      </c>
      <c r="C135" s="374">
        <f>+C136+C137+C138+C139</f>
        <v>0</v>
      </c>
      <c r="D135" s="374">
        <f>+D136+D137+D138+D139</f>
        <v>3654</v>
      </c>
      <c r="E135" s="645">
        <f>+E136+E137+E138+E139</f>
        <v>3654</v>
      </c>
      <c r="F135" s="374">
        <f>+F136+F137+F138+F139</f>
        <v>3654</v>
      </c>
      <c r="G135" s="387">
        <f>+G136+G137+G138+G139</f>
        <v>0</v>
      </c>
    </row>
    <row r="136" spans="1:7" ht="12" customHeight="1">
      <c r="A136" s="331" t="s">
        <v>68</v>
      </c>
      <c r="B136" s="325" t="s">
        <v>434</v>
      </c>
      <c r="C136" s="369"/>
      <c r="D136" s="369"/>
      <c r="E136" s="643"/>
      <c r="F136" s="369"/>
      <c r="G136" s="352"/>
    </row>
    <row r="137" spans="1:7" ht="12" customHeight="1">
      <c r="A137" s="331" t="s">
        <v>69</v>
      </c>
      <c r="B137" s="325" t="s">
        <v>435</v>
      </c>
      <c r="C137" s="369"/>
      <c r="D137" s="369">
        <v>3654</v>
      </c>
      <c r="E137" s="643">
        <v>3654</v>
      </c>
      <c r="F137" s="369">
        <v>3654</v>
      </c>
      <c r="G137" s="352"/>
    </row>
    <row r="138" spans="1:7" ht="12" customHeight="1">
      <c r="A138" s="331" t="s">
        <v>334</v>
      </c>
      <c r="B138" s="325" t="s">
        <v>436</v>
      </c>
      <c r="C138" s="369"/>
      <c r="D138" s="369"/>
      <c r="E138" s="643"/>
      <c r="F138" s="369"/>
      <c r="G138" s="352"/>
    </row>
    <row r="139" spans="1:7" ht="12" customHeight="1" thickBot="1">
      <c r="A139" s="329" t="s">
        <v>336</v>
      </c>
      <c r="B139" s="323" t="s">
        <v>437</v>
      </c>
      <c r="C139" s="369"/>
      <c r="D139" s="369"/>
      <c r="E139" s="643"/>
      <c r="F139" s="369"/>
      <c r="G139" s="352"/>
    </row>
    <row r="140" spans="1:11" ht="15" customHeight="1" thickBot="1">
      <c r="A140" s="336" t="s">
        <v>14</v>
      </c>
      <c r="B140" s="344" t="s">
        <v>438</v>
      </c>
      <c r="C140" s="96">
        <f>+C141+C142+C143+C144</f>
        <v>0</v>
      </c>
      <c r="D140" s="96">
        <f>+D141+D142+D143+D144</f>
        <v>0</v>
      </c>
      <c r="E140" s="655">
        <f>+E141+E142+E143+E144</f>
        <v>0</v>
      </c>
      <c r="F140" s="96">
        <f>+F141+F142+F143+F144</f>
        <v>0</v>
      </c>
      <c r="G140" s="320">
        <f>+G141+G142+G143+G144</f>
        <v>0</v>
      </c>
      <c r="H140" s="385"/>
      <c r="I140" s="386"/>
      <c r="J140" s="386"/>
      <c r="K140" s="386"/>
    </row>
    <row r="141" spans="1:7" s="378" customFormat="1" ht="12.75" customHeight="1">
      <c r="A141" s="331" t="s">
        <v>129</v>
      </c>
      <c r="B141" s="325" t="s">
        <v>439</v>
      </c>
      <c r="C141" s="369"/>
      <c r="D141" s="369"/>
      <c r="E141" s="643"/>
      <c r="F141" s="369"/>
      <c r="G141" s="352"/>
    </row>
    <row r="142" spans="1:7" ht="12.75" customHeight="1">
      <c r="A142" s="331" t="s">
        <v>130</v>
      </c>
      <c r="B142" s="325" t="s">
        <v>440</v>
      </c>
      <c r="C142" s="369"/>
      <c r="D142" s="369"/>
      <c r="E142" s="643"/>
      <c r="F142" s="369"/>
      <c r="G142" s="352"/>
    </row>
    <row r="143" spans="1:7" ht="12.75" customHeight="1">
      <c r="A143" s="331" t="s">
        <v>155</v>
      </c>
      <c r="B143" s="325" t="s">
        <v>441</v>
      </c>
      <c r="C143" s="369"/>
      <c r="D143" s="369"/>
      <c r="E143" s="643"/>
      <c r="F143" s="369"/>
      <c r="G143" s="352"/>
    </row>
    <row r="144" spans="1:7" ht="12.75" customHeight="1" thickBot="1">
      <c r="A144" s="331" t="s">
        <v>342</v>
      </c>
      <c r="B144" s="325" t="s">
        <v>442</v>
      </c>
      <c r="C144" s="369"/>
      <c r="D144" s="369"/>
      <c r="E144" s="643"/>
      <c r="F144" s="369"/>
      <c r="G144" s="352"/>
    </row>
    <row r="145" spans="1:7" ht="16.5" thickBot="1">
      <c r="A145" s="336" t="s">
        <v>15</v>
      </c>
      <c r="B145" s="344" t="s">
        <v>443</v>
      </c>
      <c r="C145" s="318">
        <f>+C126+C130+C135+C140</f>
        <v>0</v>
      </c>
      <c r="D145" s="318">
        <f>+D126+D130+D135+D140</f>
        <v>11583</v>
      </c>
      <c r="E145" s="656">
        <f>+E126+E130+E135+E140</f>
        <v>11583</v>
      </c>
      <c r="F145" s="318">
        <f>+F126+F130+F135+F140</f>
        <v>11583</v>
      </c>
      <c r="G145" s="319">
        <f>+G126+G130+G135+G140</f>
        <v>0</v>
      </c>
    </row>
    <row r="146" spans="1:7" ht="16.5" thickBot="1">
      <c r="A146" s="361" t="s">
        <v>16</v>
      </c>
      <c r="B146" s="364" t="s">
        <v>444</v>
      </c>
      <c r="C146" s="318">
        <f>+C125+C145</f>
        <v>221478</v>
      </c>
      <c r="D146" s="318">
        <f>+D125+D145</f>
        <v>269735</v>
      </c>
      <c r="E146" s="656">
        <f>+E125+E145</f>
        <v>243917</v>
      </c>
      <c r="F146" s="318">
        <f>+F125+F145</f>
        <v>232599</v>
      </c>
      <c r="G146" s="319">
        <f>+G125+G145</f>
        <v>11318</v>
      </c>
    </row>
    <row r="148" spans="1:7" ht="18.75" customHeight="1">
      <c r="A148" s="678" t="s">
        <v>445</v>
      </c>
      <c r="B148" s="678"/>
      <c r="C148" s="678"/>
      <c r="D148" s="678"/>
      <c r="E148" s="678"/>
      <c r="F148" s="678"/>
      <c r="G148" s="678"/>
    </row>
    <row r="149" spans="1:7" ht="13.5" customHeight="1" thickBot="1">
      <c r="A149" s="346" t="s">
        <v>111</v>
      </c>
      <c r="B149" s="346"/>
      <c r="C149" s="376"/>
      <c r="G149" s="635" t="s">
        <v>154</v>
      </c>
    </row>
    <row r="150" spans="1:7" ht="21.75" thickBot="1">
      <c r="A150" s="336">
        <v>1</v>
      </c>
      <c r="B150" s="339" t="s">
        <v>446</v>
      </c>
      <c r="C150" s="368">
        <f>+C61-C125</f>
        <v>-18404</v>
      </c>
      <c r="D150" s="368">
        <f>+D61-D125</f>
        <v>-14750</v>
      </c>
      <c r="E150" s="368">
        <f>+E61-E125</f>
        <v>6221</v>
      </c>
      <c r="F150" s="368">
        <f>+F61-F125</f>
        <v>6221</v>
      </c>
      <c r="G150" s="362">
        <f>+G61-G125</f>
        <v>0</v>
      </c>
    </row>
    <row r="151" spans="1:7" ht="21.75" thickBot="1">
      <c r="A151" s="336" t="s">
        <v>8</v>
      </c>
      <c r="B151" s="339" t="s">
        <v>447</v>
      </c>
      <c r="C151" s="368">
        <f>+C84-C145</f>
        <v>18404</v>
      </c>
      <c r="D151" s="368">
        <f>+D84-D145</f>
        <v>14750</v>
      </c>
      <c r="E151" s="368">
        <f>+E84-E145</f>
        <v>19337</v>
      </c>
      <c r="F151" s="368">
        <f>+F84-F145</f>
        <v>19337</v>
      </c>
      <c r="G151" s="362">
        <f>+G84-G145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G148"/>
    <mergeCell ref="A1:G1"/>
    <mergeCell ref="A87:G87"/>
    <mergeCell ref="A89:A90"/>
    <mergeCell ref="B89:B90"/>
    <mergeCell ref="C89:G89"/>
    <mergeCell ref="A3:A4"/>
    <mergeCell ref="B3:B4"/>
    <mergeCell ref="C3:G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Murakeresztúr Község Önkormányzat 
2015. ÉVI ZÁRSZÁMADÁSÁNAK PÉNZÜGYI MÉRLEGE&amp;10
&amp;R&amp;"Times New Roman CE,Félkövér dőlt"&amp;11 1.1. melléklet a 6/2016. (V.20.)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A7" sqref="A7"/>
    </sheetView>
  </sheetViews>
  <sheetFormatPr defaultColWidth="9.00390625" defaultRowHeight="12.75"/>
  <cols>
    <col min="1" max="1" width="71.125" style="236" customWidth="1"/>
    <col min="2" max="2" width="6.125" style="251" customWidth="1"/>
    <col min="3" max="3" width="18.00390625" style="614" customWidth="1"/>
    <col min="4" max="16384" width="9.375" style="614" customWidth="1"/>
  </cols>
  <sheetData>
    <row r="1" spans="1:3" ht="32.25" customHeight="1">
      <c r="A1" s="794" t="s">
        <v>272</v>
      </c>
      <c r="B1" s="794"/>
      <c r="C1" s="794"/>
    </row>
    <row r="2" spans="1:3" ht="15.75">
      <c r="A2" s="795" t="str">
        <f>+CONCATENATE(LEFT(ÖSSZEFÜGGÉSEK!A4,4),". év")</f>
        <v>2015. év</v>
      </c>
      <c r="B2" s="795"/>
      <c r="C2" s="795"/>
    </row>
    <row r="3" spans="1:3" ht="12.75">
      <c r="A3" s="794" t="s">
        <v>757</v>
      </c>
      <c r="B3" s="803"/>
      <c r="C3" s="804"/>
    </row>
    <row r="4" spans="2:3" ht="13.5" thickBot="1">
      <c r="B4" s="796" t="s">
        <v>227</v>
      </c>
      <c r="C4" s="796"/>
    </row>
    <row r="5" spans="1:3" s="237" customFormat="1" ht="31.5" customHeight="1">
      <c r="A5" s="797" t="s">
        <v>273</v>
      </c>
      <c r="B5" s="799" t="s">
        <v>229</v>
      </c>
      <c r="C5" s="801" t="s">
        <v>274</v>
      </c>
    </row>
    <row r="6" spans="1:3" s="237" customFormat="1" ht="12.75">
      <c r="A6" s="798"/>
      <c r="B6" s="800"/>
      <c r="C6" s="802"/>
    </row>
    <row r="7" spans="1:3" s="241" customFormat="1" ht="13.5" thickBot="1">
      <c r="A7" s="238" t="s">
        <v>391</v>
      </c>
      <c r="B7" s="239" t="s">
        <v>392</v>
      </c>
      <c r="C7" s="240" t="s">
        <v>393</v>
      </c>
    </row>
    <row r="8" spans="1:3" ht="15.75" customHeight="1">
      <c r="A8" s="599" t="s">
        <v>629</v>
      </c>
      <c r="B8" s="242" t="s">
        <v>234</v>
      </c>
      <c r="C8" s="243">
        <v>1007774</v>
      </c>
    </row>
    <row r="9" spans="1:3" ht="15.75" customHeight="1">
      <c r="A9" s="599" t="s">
        <v>630</v>
      </c>
      <c r="B9" s="244" t="s">
        <v>235</v>
      </c>
      <c r="C9" s="243"/>
    </row>
    <row r="10" spans="1:3" ht="15.75" customHeight="1">
      <c r="A10" s="599" t="s">
        <v>631</v>
      </c>
      <c r="B10" s="244" t="s">
        <v>236</v>
      </c>
      <c r="C10" s="243">
        <v>15910</v>
      </c>
    </row>
    <row r="11" spans="1:3" ht="15.75" customHeight="1">
      <c r="A11" s="599" t="s">
        <v>632</v>
      </c>
      <c r="B11" s="244" t="s">
        <v>237</v>
      </c>
      <c r="C11" s="245">
        <v>-266475</v>
      </c>
    </row>
    <row r="12" spans="1:3" ht="15.75" customHeight="1">
      <c r="A12" s="599" t="s">
        <v>633</v>
      </c>
      <c r="B12" s="244" t="s">
        <v>238</v>
      </c>
      <c r="C12" s="245"/>
    </row>
    <row r="13" spans="1:3" ht="15.75" customHeight="1">
      <c r="A13" s="599" t="s">
        <v>634</v>
      </c>
      <c r="B13" s="244" t="s">
        <v>239</v>
      </c>
      <c r="C13" s="245">
        <v>-8771</v>
      </c>
    </row>
    <row r="14" spans="1:3" ht="15.75" customHeight="1">
      <c r="A14" s="599" t="s">
        <v>635</v>
      </c>
      <c r="B14" s="244" t="s">
        <v>240</v>
      </c>
      <c r="C14" s="246">
        <f>+C8+C9+C10+C11+C12+C13</f>
        <v>748438</v>
      </c>
    </row>
    <row r="15" spans="1:3" ht="15.75" customHeight="1">
      <c r="A15" s="599" t="s">
        <v>677</v>
      </c>
      <c r="B15" s="244" t="s">
        <v>241</v>
      </c>
      <c r="C15" s="615">
        <v>435</v>
      </c>
    </row>
    <row r="16" spans="1:3" ht="15.75" customHeight="1">
      <c r="A16" s="599" t="s">
        <v>636</v>
      </c>
      <c r="B16" s="244" t="s">
        <v>242</v>
      </c>
      <c r="C16" s="245">
        <v>4587</v>
      </c>
    </row>
    <row r="17" spans="1:3" ht="15.75" customHeight="1">
      <c r="A17" s="599" t="s">
        <v>637</v>
      </c>
      <c r="B17" s="244" t="s">
        <v>16</v>
      </c>
      <c r="C17" s="245">
        <v>1151</v>
      </c>
    </row>
    <row r="18" spans="1:3" ht="15.75" customHeight="1">
      <c r="A18" s="599" t="s">
        <v>638</v>
      </c>
      <c r="B18" s="244" t="s">
        <v>17</v>
      </c>
      <c r="C18" s="246">
        <f>+C15+C16+C17</f>
        <v>6173</v>
      </c>
    </row>
    <row r="19" spans="1:3" s="616" customFormat="1" ht="15.75" customHeight="1">
      <c r="A19" s="599" t="s">
        <v>639</v>
      </c>
      <c r="B19" s="244" t="s">
        <v>18</v>
      </c>
      <c r="C19" s="245"/>
    </row>
    <row r="20" spans="1:3" ht="15.75" customHeight="1">
      <c r="A20" s="599" t="s">
        <v>640</v>
      </c>
      <c r="B20" s="244" t="s">
        <v>19</v>
      </c>
      <c r="C20" s="245">
        <v>17715</v>
      </c>
    </row>
    <row r="21" spans="1:3" ht="15.75" customHeight="1" thickBot="1">
      <c r="A21" s="247" t="s">
        <v>641</v>
      </c>
      <c r="B21" s="248" t="s">
        <v>20</v>
      </c>
      <c r="C21" s="249">
        <f>+C14+C18+C19+C20</f>
        <v>772326</v>
      </c>
    </row>
    <row r="22" spans="1:5" ht="15.75">
      <c r="A22" s="609"/>
      <c r="B22" s="612"/>
      <c r="C22" s="610"/>
      <c r="D22" s="610"/>
      <c r="E22" s="610"/>
    </row>
    <row r="23" spans="1:5" ht="15.75">
      <c r="A23" s="609"/>
      <c r="B23" s="612"/>
      <c r="C23" s="610"/>
      <c r="D23" s="610"/>
      <c r="E23" s="610"/>
    </row>
    <row r="24" spans="1:5" ht="15.75">
      <c r="A24" s="612"/>
      <c r="B24" s="612"/>
      <c r="C24" s="610"/>
      <c r="D24" s="610"/>
      <c r="E24" s="610"/>
    </row>
    <row r="25" spans="1:5" ht="15.75">
      <c r="A25" s="793"/>
      <c r="B25" s="793"/>
      <c r="C25" s="793"/>
      <c r="D25" s="617"/>
      <c r="E25" s="617"/>
    </row>
    <row r="26" spans="1:5" ht="15.75">
      <c r="A26" s="793"/>
      <c r="B26" s="793"/>
      <c r="C26" s="793"/>
      <c r="D26" s="617"/>
      <c r="E26" s="617"/>
    </row>
  </sheetData>
  <sheetProtection/>
  <mergeCells count="9">
    <mergeCell ref="A25:C25"/>
    <mergeCell ref="A26:C26"/>
    <mergeCell ref="A1:C1"/>
    <mergeCell ref="A2:C2"/>
    <mergeCell ref="B4:C4"/>
    <mergeCell ref="A5:A6"/>
    <mergeCell ref="B5:B6"/>
    <mergeCell ref="C5:C6"/>
    <mergeCell ref="A3:C3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dőlt"Murakeresztúr Község Önkormányzat&amp;R&amp;"Times New Roman CE,Félkövér dőlt"7.2. tájékoztató tábla a 6/2016. (V.20.)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workbookViewId="0" topLeftCell="A1">
      <selection activeCell="A35" sqref="A35"/>
    </sheetView>
  </sheetViews>
  <sheetFormatPr defaultColWidth="12.00390625" defaultRowHeight="12.75"/>
  <cols>
    <col min="1" max="1" width="58.875" style="229" customWidth="1"/>
    <col min="2" max="2" width="6.875" style="229" customWidth="1"/>
    <col min="3" max="3" width="17.125" style="229" customWidth="1"/>
    <col min="4" max="4" width="19.125" style="229" customWidth="1"/>
    <col min="5" max="16384" width="12.00390625" style="229" customWidth="1"/>
  </cols>
  <sheetData>
    <row r="1" spans="1:4" ht="48" customHeight="1">
      <c r="A1" s="805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806"/>
      <c r="C1" s="806"/>
      <c r="D1" s="806"/>
    </row>
    <row r="2" spans="1:4" ht="19.5" customHeight="1">
      <c r="A2" s="805" t="s">
        <v>757</v>
      </c>
      <c r="B2" s="810"/>
      <c r="C2" s="810"/>
      <c r="D2" s="810"/>
    </row>
    <row r="3" ht="16.5" thickBot="1"/>
    <row r="4" spans="1:4" ht="43.5" customHeight="1" thickBot="1">
      <c r="A4" s="620" t="s">
        <v>51</v>
      </c>
      <c r="B4" s="311" t="s">
        <v>229</v>
      </c>
      <c r="C4" s="621" t="s">
        <v>275</v>
      </c>
      <c r="D4" s="622" t="s">
        <v>276</v>
      </c>
    </row>
    <row r="5" spans="1:4" ht="16.5" thickBot="1">
      <c r="A5" s="252" t="s">
        <v>391</v>
      </c>
      <c r="B5" s="253" t="s">
        <v>392</v>
      </c>
      <c r="C5" s="253" t="s">
        <v>393</v>
      </c>
      <c r="D5" s="254" t="s">
        <v>394</v>
      </c>
    </row>
    <row r="6" spans="1:4" ht="15.75" customHeight="1">
      <c r="A6" s="261" t="s">
        <v>658</v>
      </c>
      <c r="B6" s="255" t="s">
        <v>7</v>
      </c>
      <c r="C6" s="256">
        <v>45</v>
      </c>
      <c r="D6" s="257">
        <v>31638</v>
      </c>
    </row>
    <row r="7" spans="1:4" ht="15.75" customHeight="1">
      <c r="A7" s="261" t="s">
        <v>659</v>
      </c>
      <c r="B7" s="258" t="s">
        <v>8</v>
      </c>
      <c r="C7" s="259"/>
      <c r="D7" s="260"/>
    </row>
    <row r="8" spans="1:4" ht="15.75" customHeight="1">
      <c r="A8" s="261" t="s">
        <v>660</v>
      </c>
      <c r="B8" s="258" t="s">
        <v>9</v>
      </c>
      <c r="C8" s="259">
        <v>112</v>
      </c>
      <c r="D8" s="260">
        <v>3794</v>
      </c>
    </row>
    <row r="9" spans="1:4" ht="15.75" customHeight="1" thickBot="1">
      <c r="A9" s="262" t="s">
        <v>661</v>
      </c>
      <c r="B9" s="263" t="s">
        <v>10</v>
      </c>
      <c r="C9" s="264"/>
      <c r="D9" s="265"/>
    </row>
    <row r="10" spans="1:4" ht="15.75" customHeight="1" thickBot="1">
      <c r="A10" s="624" t="s">
        <v>662</v>
      </c>
      <c r="B10" s="625" t="s">
        <v>11</v>
      </c>
      <c r="C10" s="626"/>
      <c r="D10" s="627">
        <f>+D11+D12+D13+D14</f>
        <v>0</v>
      </c>
    </row>
    <row r="11" spans="1:4" ht="15.75" customHeight="1">
      <c r="A11" s="623" t="s">
        <v>663</v>
      </c>
      <c r="B11" s="255" t="s">
        <v>12</v>
      </c>
      <c r="C11" s="256"/>
      <c r="D11" s="257"/>
    </row>
    <row r="12" spans="1:4" ht="15.75" customHeight="1">
      <c r="A12" s="261" t="s">
        <v>664</v>
      </c>
      <c r="B12" s="258" t="s">
        <v>13</v>
      </c>
      <c r="C12" s="259"/>
      <c r="D12" s="260"/>
    </row>
    <row r="13" spans="1:4" ht="15.75" customHeight="1">
      <c r="A13" s="261" t="s">
        <v>665</v>
      </c>
      <c r="B13" s="258" t="s">
        <v>14</v>
      </c>
      <c r="C13" s="259"/>
      <c r="D13" s="260"/>
    </row>
    <row r="14" spans="1:4" ht="15.75" customHeight="1" thickBot="1">
      <c r="A14" s="262" t="s">
        <v>666</v>
      </c>
      <c r="B14" s="263" t="s">
        <v>15</v>
      </c>
      <c r="C14" s="264"/>
      <c r="D14" s="265"/>
    </row>
    <row r="15" spans="1:4" ht="15.75" customHeight="1" thickBot="1">
      <c r="A15" s="624" t="s">
        <v>667</v>
      </c>
      <c r="B15" s="625" t="s">
        <v>16</v>
      </c>
      <c r="C15" s="626"/>
      <c r="D15" s="627">
        <f>+D16+D17+D18</f>
        <v>0</v>
      </c>
    </row>
    <row r="16" spans="1:4" ht="15.75" customHeight="1">
      <c r="A16" s="623" t="s">
        <v>668</v>
      </c>
      <c r="B16" s="255" t="s">
        <v>17</v>
      </c>
      <c r="C16" s="256"/>
      <c r="D16" s="257"/>
    </row>
    <row r="17" spans="1:4" ht="15.75" customHeight="1">
      <c r="A17" s="261" t="s">
        <v>669</v>
      </c>
      <c r="B17" s="258" t="s">
        <v>18</v>
      </c>
      <c r="C17" s="259"/>
      <c r="D17" s="260"/>
    </row>
    <row r="18" spans="1:4" ht="15.75" customHeight="1" thickBot="1">
      <c r="A18" s="262" t="s">
        <v>670</v>
      </c>
      <c r="B18" s="263" t="s">
        <v>19</v>
      </c>
      <c r="C18" s="264"/>
      <c r="D18" s="265"/>
    </row>
    <row r="19" spans="1:4" ht="15.75" customHeight="1" thickBot="1">
      <c r="A19" s="624" t="s">
        <v>676</v>
      </c>
      <c r="B19" s="625" t="s">
        <v>20</v>
      </c>
      <c r="C19" s="626"/>
      <c r="D19" s="627">
        <f>+D20+D21+D22</f>
        <v>0</v>
      </c>
    </row>
    <row r="20" spans="1:4" ht="15.75" customHeight="1">
      <c r="A20" s="623" t="s">
        <v>671</v>
      </c>
      <c r="B20" s="255" t="s">
        <v>21</v>
      </c>
      <c r="C20" s="256"/>
      <c r="D20" s="257"/>
    </row>
    <row r="21" spans="1:4" ht="15.75" customHeight="1">
      <c r="A21" s="261" t="s">
        <v>672</v>
      </c>
      <c r="B21" s="258" t="s">
        <v>22</v>
      </c>
      <c r="C21" s="259"/>
      <c r="D21" s="260"/>
    </row>
    <row r="22" spans="1:4" ht="15.75" customHeight="1">
      <c r="A22" s="261" t="s">
        <v>673</v>
      </c>
      <c r="B22" s="258" t="s">
        <v>23</v>
      </c>
      <c r="C22" s="259"/>
      <c r="D22" s="260"/>
    </row>
    <row r="23" spans="1:4" ht="15.75" customHeight="1">
      <c r="A23" s="261" t="s">
        <v>674</v>
      </c>
      <c r="B23" s="258" t="s">
        <v>24</v>
      </c>
      <c r="C23" s="259"/>
      <c r="D23" s="260"/>
    </row>
    <row r="24" spans="1:4" ht="15.75" customHeight="1">
      <c r="A24" s="261"/>
      <c r="B24" s="258" t="s">
        <v>25</v>
      </c>
      <c r="C24" s="259"/>
      <c r="D24" s="260"/>
    </row>
    <row r="25" spans="1:4" ht="15.75" customHeight="1">
      <c r="A25" s="261"/>
      <c r="B25" s="258" t="s">
        <v>26</v>
      </c>
      <c r="C25" s="259"/>
      <c r="D25" s="260"/>
    </row>
    <row r="26" spans="1:4" ht="15.75" customHeight="1">
      <c r="A26" s="261"/>
      <c r="B26" s="258" t="s">
        <v>27</v>
      </c>
      <c r="C26" s="259"/>
      <c r="D26" s="260"/>
    </row>
    <row r="27" spans="1:4" ht="15.75" customHeight="1">
      <c r="A27" s="261"/>
      <c r="B27" s="258" t="s">
        <v>28</v>
      </c>
      <c r="C27" s="259"/>
      <c r="D27" s="260"/>
    </row>
    <row r="28" spans="1:4" ht="15.75" customHeight="1">
      <c r="A28" s="261"/>
      <c r="B28" s="258" t="s">
        <v>29</v>
      </c>
      <c r="C28" s="259"/>
      <c r="D28" s="260"/>
    </row>
    <row r="29" spans="1:4" ht="15.75" customHeight="1">
      <c r="A29" s="261"/>
      <c r="B29" s="258" t="s">
        <v>30</v>
      </c>
      <c r="C29" s="259"/>
      <c r="D29" s="260"/>
    </row>
    <row r="30" spans="1:4" ht="15.75" customHeight="1">
      <c r="A30" s="261"/>
      <c r="B30" s="258" t="s">
        <v>31</v>
      </c>
      <c r="C30" s="259"/>
      <c r="D30" s="260"/>
    </row>
    <row r="31" spans="1:4" ht="15.75" customHeight="1">
      <c r="A31" s="261"/>
      <c r="B31" s="258" t="s">
        <v>32</v>
      </c>
      <c r="C31" s="259"/>
      <c r="D31" s="260"/>
    </row>
    <row r="32" spans="1:4" ht="15.75" customHeight="1">
      <c r="A32" s="261"/>
      <c r="B32" s="258" t="s">
        <v>33</v>
      </c>
      <c r="C32" s="259"/>
      <c r="D32" s="260"/>
    </row>
    <row r="33" spans="1:4" ht="15.75" customHeight="1">
      <c r="A33" s="261"/>
      <c r="B33" s="258" t="s">
        <v>34</v>
      </c>
      <c r="C33" s="259"/>
      <c r="D33" s="260"/>
    </row>
    <row r="34" spans="1:4" ht="15.75" customHeight="1">
      <c r="A34" s="261"/>
      <c r="B34" s="258" t="s">
        <v>35</v>
      </c>
      <c r="C34" s="259"/>
      <c r="D34" s="260"/>
    </row>
    <row r="35" spans="1:4" ht="15.75" customHeight="1">
      <c r="A35" s="261"/>
      <c r="B35" s="258" t="s">
        <v>90</v>
      </c>
      <c r="C35" s="259"/>
      <c r="D35" s="260"/>
    </row>
    <row r="36" spans="1:4" ht="15.75" customHeight="1">
      <c r="A36" s="261"/>
      <c r="B36" s="258" t="s">
        <v>183</v>
      </c>
      <c r="C36" s="259"/>
      <c r="D36" s="260"/>
    </row>
    <row r="37" spans="1:4" ht="15.75" customHeight="1">
      <c r="A37" s="261"/>
      <c r="B37" s="258" t="s">
        <v>225</v>
      </c>
      <c r="C37" s="259"/>
      <c r="D37" s="260"/>
    </row>
    <row r="38" spans="1:4" ht="15.75" customHeight="1" thickBot="1">
      <c r="A38" s="262"/>
      <c r="B38" s="263" t="s">
        <v>226</v>
      </c>
      <c r="C38" s="264"/>
      <c r="D38" s="265"/>
    </row>
    <row r="39" spans="1:6" ht="15.75" customHeight="1" thickBot="1">
      <c r="A39" s="807" t="s">
        <v>675</v>
      </c>
      <c r="B39" s="808"/>
      <c r="C39" s="266"/>
      <c r="D39" s="627">
        <f>+D6+D7+D8+D9+D10+D15+D19+D23+D24+D25+D26+D27+D28+D29+D30+D31+D32+D33+D34+D35+D36+D37+D38</f>
        <v>35432</v>
      </c>
      <c r="F39" s="267"/>
    </row>
    <row r="40" ht="15.75">
      <c r="A40" s="628"/>
    </row>
    <row r="41" spans="1:4" ht="15.75">
      <c r="A41" s="233"/>
      <c r="B41" s="234"/>
      <c r="C41" s="809"/>
      <c r="D41" s="809"/>
    </row>
    <row r="42" spans="1:4" ht="15.75">
      <c r="A42" s="233"/>
      <c r="B42" s="234"/>
      <c r="C42" s="235"/>
      <c r="D42" s="235"/>
    </row>
    <row r="43" spans="1:4" ht="15.75">
      <c r="A43" s="234"/>
      <c r="B43" s="234"/>
      <c r="C43" s="809"/>
      <c r="D43" s="809"/>
    </row>
    <row r="44" spans="1:2" ht="15.75">
      <c r="A44" s="250"/>
      <c r="B44" s="250"/>
    </row>
    <row r="45" spans="1:3" ht="15.75">
      <c r="A45" s="250"/>
      <c r="B45" s="250"/>
      <c r="C45" s="250"/>
    </row>
  </sheetData>
  <sheetProtection/>
  <mergeCells count="5">
    <mergeCell ref="A1:D1"/>
    <mergeCell ref="A39:B39"/>
    <mergeCell ref="C41:D41"/>
    <mergeCell ref="C43:D43"/>
    <mergeCell ref="A2:D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dőlt"Murakeresztúr Község Önkormányzat&amp;R&amp;"Times New Roman,Félkövér dőlt"7.3. tájékoztató tábla a 6/2016. (V.20.)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6.00390625" style="8" customWidth="1"/>
    <col min="2" max="2" width="33.875" style="8" customWidth="1"/>
    <col min="3" max="3" width="14.00390625" style="8" customWidth="1"/>
    <col min="4" max="4" width="14.625" style="8" customWidth="1"/>
    <col min="5" max="5" width="14.50390625" style="8" customWidth="1"/>
    <col min="6" max="6" width="14.625" style="8" customWidth="1"/>
    <col min="7" max="16384" width="9.375" style="8" customWidth="1"/>
  </cols>
  <sheetData>
    <row r="1" ht="15">
      <c r="F1" s="268" t="str">
        <f>+CONCATENATE("8. sz. tájékoztató tábla a 6/",LEFT(ÖSSZEFÜGGÉSEK!A4,4)+1,".(V.20.)  önkormányzati rendelethez")</f>
        <v>8. sz. tájékoztató tábla a 6/2016.(V.20.)  önkormányzati rendelethez</v>
      </c>
    </row>
    <row r="2" spans="1:6" ht="14.25">
      <c r="A2" s="269"/>
      <c r="B2" s="269"/>
      <c r="C2" s="269"/>
      <c r="D2" s="269"/>
      <c r="E2" s="269"/>
      <c r="F2" s="269"/>
    </row>
    <row r="3" spans="1:6" ht="33.75" customHeight="1">
      <c r="A3" s="811" t="s">
        <v>277</v>
      </c>
      <c r="B3" s="811"/>
      <c r="C3" s="811"/>
      <c r="D3" s="811"/>
      <c r="E3" s="811"/>
      <c r="F3" s="811"/>
    </row>
    <row r="4" ht="13.5" thickBot="1">
      <c r="F4" s="270"/>
    </row>
    <row r="5" spans="1:6" s="274" customFormat="1" ht="43.5" customHeight="1" thickBot="1">
      <c r="A5" s="271" t="s">
        <v>5</v>
      </c>
      <c r="B5" s="272" t="s">
        <v>51</v>
      </c>
      <c r="C5" s="659" t="s">
        <v>150</v>
      </c>
      <c r="D5" s="658" t="s">
        <v>719</v>
      </c>
      <c r="E5" s="658" t="s">
        <v>720</v>
      </c>
      <c r="F5" s="273" t="s">
        <v>39</v>
      </c>
    </row>
    <row r="6" spans="1:6" ht="28.5" customHeight="1">
      <c r="A6" s="275" t="s">
        <v>7</v>
      </c>
      <c r="B6" s="276" t="str">
        <f>+CONCATENATE("Pénzkészlet ",LEFT(ÖSSZEFÜGGÉSEK!A4,4),". január 1-jén",CHAR(10),"ebből:")</f>
        <v>Pénzkészlet 2015. január 1-jén
ebből:</v>
      </c>
      <c r="C6" s="277">
        <f>C7+C8</f>
        <v>15455</v>
      </c>
      <c r="D6" s="277">
        <f>D7+D8</f>
        <v>1693</v>
      </c>
      <c r="E6" s="277">
        <f>E7+E8</f>
        <v>942</v>
      </c>
      <c r="F6" s="277">
        <f>F7+F8</f>
        <v>18090</v>
      </c>
    </row>
    <row r="7" spans="1:6" ht="18" customHeight="1">
      <c r="A7" s="278" t="s">
        <v>8</v>
      </c>
      <c r="B7" s="279" t="s">
        <v>278</v>
      </c>
      <c r="C7" s="280">
        <v>15125</v>
      </c>
      <c r="D7" s="280">
        <v>1610</v>
      </c>
      <c r="E7" s="280">
        <v>863</v>
      </c>
      <c r="F7" s="280">
        <v>17598</v>
      </c>
    </row>
    <row r="8" spans="1:6" ht="33.75" customHeight="1">
      <c r="A8" s="278" t="s">
        <v>9</v>
      </c>
      <c r="B8" s="660" t="s">
        <v>279</v>
      </c>
      <c r="C8" s="280">
        <v>330</v>
      </c>
      <c r="D8" s="280">
        <v>83</v>
      </c>
      <c r="E8" s="280">
        <v>79</v>
      </c>
      <c r="F8" s="280">
        <v>492</v>
      </c>
    </row>
    <row r="9" spans="1:7" ht="18" customHeight="1">
      <c r="A9" s="278" t="s">
        <v>10</v>
      </c>
      <c r="B9" s="281" t="s">
        <v>280</v>
      </c>
      <c r="C9" s="280">
        <v>251047</v>
      </c>
      <c r="D9" s="280">
        <v>39128</v>
      </c>
      <c r="E9" s="280">
        <v>32807</v>
      </c>
      <c r="F9" s="280">
        <v>322982</v>
      </c>
      <c r="G9" s="676"/>
    </row>
    <row r="10" spans="1:7" ht="18" customHeight="1">
      <c r="A10" s="282" t="s">
        <v>11</v>
      </c>
      <c r="B10" s="283" t="s">
        <v>281</v>
      </c>
      <c r="C10" s="284">
        <v>243036</v>
      </c>
      <c r="D10" s="284">
        <v>40028</v>
      </c>
      <c r="E10" s="284">
        <v>32764</v>
      </c>
      <c r="F10" s="284">
        <v>315828</v>
      </c>
      <c r="G10" s="676"/>
    </row>
    <row r="11" spans="1:6" ht="18" customHeight="1" thickBot="1">
      <c r="A11" s="288" t="s">
        <v>12</v>
      </c>
      <c r="B11" s="630" t="s">
        <v>687</v>
      </c>
      <c r="C11" s="289">
        <v>119</v>
      </c>
      <c r="D11" s="289"/>
      <c r="E11" s="289">
        <v>-19</v>
      </c>
      <c r="F11" s="289">
        <v>100</v>
      </c>
    </row>
    <row r="12" spans="1:6" ht="25.5" customHeight="1">
      <c r="A12" s="285" t="s">
        <v>13</v>
      </c>
      <c r="B12" s="286" t="str">
        <f>+CONCATENATE("Záró pénzkészlet ",LEFT(ÖSSZEFÜGGÉSEK!A4,4),". december 31-én",CHAR(10),"ebből:")</f>
        <v>Záró pénzkészlet 2015. december 31-én
ebből:</v>
      </c>
      <c r="C12" s="287">
        <f>C6+C9-C10+C11</f>
        <v>23585</v>
      </c>
      <c r="D12" s="287">
        <f>D6+D9-D10+D11</f>
        <v>793</v>
      </c>
      <c r="E12" s="287">
        <f>E6+E9-E10+E11</f>
        <v>966</v>
      </c>
      <c r="F12" s="287">
        <f>F6+F9-F10+F11</f>
        <v>25344</v>
      </c>
    </row>
    <row r="13" spans="1:6" ht="18" customHeight="1">
      <c r="A13" s="278" t="s">
        <v>14</v>
      </c>
      <c r="B13" s="279" t="s">
        <v>278</v>
      </c>
      <c r="C13" s="280">
        <v>23172</v>
      </c>
      <c r="D13" s="280">
        <v>696</v>
      </c>
      <c r="E13" s="280">
        <v>947</v>
      </c>
      <c r="F13" s="280">
        <v>24815</v>
      </c>
    </row>
    <row r="14" spans="1:6" ht="34.5" customHeight="1" thickBot="1">
      <c r="A14" s="288" t="s">
        <v>15</v>
      </c>
      <c r="B14" s="661" t="s">
        <v>279</v>
      </c>
      <c r="C14" s="289">
        <v>413</v>
      </c>
      <c r="D14" s="289">
        <v>97</v>
      </c>
      <c r="E14" s="289">
        <v>19</v>
      </c>
      <c r="F14" s="289">
        <v>529</v>
      </c>
    </row>
  </sheetData>
  <sheetProtection/>
  <mergeCells count="1">
    <mergeCell ref="A3:F3"/>
  </mergeCells>
  <conditionalFormatting sqref="C12:F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C5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08" t="s">
        <v>115</v>
      </c>
      <c r="C1" s="409"/>
      <c r="D1" s="409"/>
      <c r="E1" s="409"/>
      <c r="F1" s="409"/>
      <c r="G1" s="409"/>
      <c r="H1" s="409"/>
      <c r="I1" s="409"/>
      <c r="J1" s="689" t="str">
        <f>+CONCATENATE("2.1. melléklet a 6/",LEFT('1.1.sz.mell.'!C3,4)+1,". (V.20.) önkormányzati rendelethez")</f>
        <v>2.1. melléklet a 6/2016. (V.20.) önkormányzati rendelethez</v>
      </c>
    </row>
    <row r="2" spans="7:10" ht="14.25" thickBot="1">
      <c r="G2" s="39"/>
      <c r="H2" s="39"/>
      <c r="I2" s="39" t="s">
        <v>50</v>
      </c>
      <c r="J2" s="689"/>
    </row>
    <row r="3" spans="1:10" ht="18" customHeight="1" thickBot="1">
      <c r="A3" s="687" t="s">
        <v>58</v>
      </c>
      <c r="B3" s="436" t="s">
        <v>43</v>
      </c>
      <c r="C3" s="437"/>
      <c r="D3" s="437"/>
      <c r="E3" s="437"/>
      <c r="F3" s="436" t="s">
        <v>44</v>
      </c>
      <c r="G3" s="438"/>
      <c r="H3" s="438"/>
      <c r="I3" s="438"/>
      <c r="J3" s="689"/>
    </row>
    <row r="4" spans="1:10" s="410" customFormat="1" ht="35.25" customHeight="1" thickBot="1">
      <c r="A4" s="688"/>
      <c r="B4" s="27" t="s">
        <v>51</v>
      </c>
      <c r="C4" s="28" t="str">
        <f>+CONCATENATE(LEFT('1.1.sz.mell.'!C3,4),". évi eredeti előirányzat")</f>
        <v>2015. évi eredeti előirányzat</v>
      </c>
      <c r="D4" s="396" t="str">
        <f>+CONCATENATE(LEFT('1.1.sz.mell.'!C3,4),". évi módosított előirányzat")</f>
        <v>2015. évi módosított előirányzat</v>
      </c>
      <c r="E4" s="28" t="str">
        <f>+CONCATENATE(LEFT('1.1.sz.mell.'!C3,4),". évi teljesítés")</f>
        <v>2015. évi teljesítés</v>
      </c>
      <c r="F4" s="27" t="s">
        <v>51</v>
      </c>
      <c r="G4" s="28" t="str">
        <f>+C4</f>
        <v>2015. évi eredeti előirányzat</v>
      </c>
      <c r="H4" s="396" t="str">
        <f>+D4</f>
        <v>2015. évi módosított előirányzat</v>
      </c>
      <c r="I4" s="426" t="str">
        <f>+E4</f>
        <v>2015. évi teljesítés</v>
      </c>
      <c r="J4" s="689"/>
    </row>
    <row r="5" spans="1:10" s="411" customFormat="1" ht="12" customHeight="1" thickBot="1">
      <c r="A5" s="439" t="s">
        <v>391</v>
      </c>
      <c r="B5" s="440" t="s">
        <v>392</v>
      </c>
      <c r="C5" s="441" t="s">
        <v>393</v>
      </c>
      <c r="D5" s="441" t="s">
        <v>394</v>
      </c>
      <c r="E5" s="441" t="s">
        <v>395</v>
      </c>
      <c r="F5" s="440" t="s">
        <v>472</v>
      </c>
      <c r="G5" s="441" t="s">
        <v>473</v>
      </c>
      <c r="H5" s="441" t="s">
        <v>474</v>
      </c>
      <c r="I5" s="442" t="s">
        <v>475</v>
      </c>
      <c r="J5" s="689"/>
    </row>
    <row r="6" spans="1:10" ht="15" customHeight="1">
      <c r="A6" s="412" t="s">
        <v>7</v>
      </c>
      <c r="B6" s="413" t="s">
        <v>448</v>
      </c>
      <c r="C6" s="399">
        <v>112113</v>
      </c>
      <c r="D6" s="399">
        <v>114234</v>
      </c>
      <c r="E6" s="399">
        <v>114234</v>
      </c>
      <c r="F6" s="413" t="s">
        <v>52</v>
      </c>
      <c r="G6" s="399">
        <v>94320</v>
      </c>
      <c r="H6" s="399">
        <v>104399</v>
      </c>
      <c r="I6" s="405">
        <v>104163</v>
      </c>
      <c r="J6" s="689"/>
    </row>
    <row r="7" spans="1:10" ht="15" customHeight="1">
      <c r="A7" s="414" t="s">
        <v>8</v>
      </c>
      <c r="B7" s="415" t="s">
        <v>449</v>
      </c>
      <c r="C7" s="400">
        <v>20572</v>
      </c>
      <c r="D7" s="400">
        <v>29909</v>
      </c>
      <c r="E7" s="400">
        <v>29907</v>
      </c>
      <c r="F7" s="415" t="s">
        <v>131</v>
      </c>
      <c r="G7" s="400">
        <v>22971</v>
      </c>
      <c r="H7" s="400">
        <v>25163</v>
      </c>
      <c r="I7" s="406">
        <v>25038</v>
      </c>
      <c r="J7" s="689"/>
    </row>
    <row r="8" spans="1:10" ht="15" customHeight="1">
      <c r="A8" s="414" t="s">
        <v>9</v>
      </c>
      <c r="B8" s="415" t="s">
        <v>450</v>
      </c>
      <c r="C8" s="400"/>
      <c r="D8" s="400"/>
      <c r="E8" s="400"/>
      <c r="F8" s="415" t="s">
        <v>158</v>
      </c>
      <c r="G8" s="400">
        <v>74729</v>
      </c>
      <c r="H8" s="400">
        <v>78530</v>
      </c>
      <c r="I8" s="406">
        <v>71669</v>
      </c>
      <c r="J8" s="689"/>
    </row>
    <row r="9" spans="1:10" ht="15" customHeight="1">
      <c r="A9" s="414" t="s">
        <v>10</v>
      </c>
      <c r="B9" s="415" t="s">
        <v>122</v>
      </c>
      <c r="C9" s="400">
        <v>36620</v>
      </c>
      <c r="D9" s="400">
        <v>49414</v>
      </c>
      <c r="E9" s="400">
        <v>49338</v>
      </c>
      <c r="F9" s="415" t="s">
        <v>132</v>
      </c>
      <c r="G9" s="400">
        <v>7099</v>
      </c>
      <c r="H9" s="400">
        <v>6210</v>
      </c>
      <c r="I9" s="406">
        <v>5489</v>
      </c>
      <c r="J9" s="689"/>
    </row>
    <row r="10" spans="1:10" ht="15" customHeight="1">
      <c r="A10" s="414" t="s">
        <v>11</v>
      </c>
      <c r="B10" s="416" t="s">
        <v>451</v>
      </c>
      <c r="C10" s="400">
        <v>1157</v>
      </c>
      <c r="D10" s="400">
        <v>1157</v>
      </c>
      <c r="E10" s="400">
        <v>1143</v>
      </c>
      <c r="F10" s="415" t="s">
        <v>133</v>
      </c>
      <c r="G10" s="400">
        <v>6044</v>
      </c>
      <c r="H10" s="400">
        <v>6212</v>
      </c>
      <c r="I10" s="406">
        <v>6156</v>
      </c>
      <c r="J10" s="689"/>
    </row>
    <row r="11" spans="1:10" ht="15" customHeight="1">
      <c r="A11" s="414" t="s">
        <v>12</v>
      </c>
      <c r="B11" s="415" t="s">
        <v>642</v>
      </c>
      <c r="C11" s="401"/>
      <c r="D11" s="401"/>
      <c r="E11" s="401"/>
      <c r="F11" s="415" t="s">
        <v>38</v>
      </c>
      <c r="G11" s="400">
        <v>10264</v>
      </c>
      <c r="H11" s="400">
        <v>17785</v>
      </c>
      <c r="I11" s="406"/>
      <c r="J11" s="689"/>
    </row>
    <row r="12" spans="1:10" ht="15" customHeight="1">
      <c r="A12" s="414" t="s">
        <v>13</v>
      </c>
      <c r="B12" s="415" t="s">
        <v>321</v>
      </c>
      <c r="C12" s="400">
        <v>32214</v>
      </c>
      <c r="D12" s="400">
        <v>32019</v>
      </c>
      <c r="E12" s="400">
        <v>27404</v>
      </c>
      <c r="F12" s="7"/>
      <c r="G12" s="400"/>
      <c r="H12" s="400"/>
      <c r="I12" s="406"/>
      <c r="J12" s="689"/>
    </row>
    <row r="13" spans="1:10" ht="15" customHeight="1">
      <c r="A13" s="414" t="s">
        <v>14</v>
      </c>
      <c r="B13" s="7"/>
      <c r="C13" s="400"/>
      <c r="D13" s="400"/>
      <c r="E13" s="400"/>
      <c r="F13" s="7"/>
      <c r="G13" s="400"/>
      <c r="H13" s="400"/>
      <c r="I13" s="406"/>
      <c r="J13" s="689"/>
    </row>
    <row r="14" spans="1:10" ht="15" customHeight="1">
      <c r="A14" s="414" t="s">
        <v>15</v>
      </c>
      <c r="B14" s="425"/>
      <c r="C14" s="401"/>
      <c r="D14" s="401"/>
      <c r="E14" s="401"/>
      <c r="F14" s="7"/>
      <c r="G14" s="400"/>
      <c r="H14" s="400"/>
      <c r="I14" s="406"/>
      <c r="J14" s="689"/>
    </row>
    <row r="15" spans="1:10" ht="15" customHeight="1">
      <c r="A15" s="414" t="s">
        <v>16</v>
      </c>
      <c r="B15" s="7"/>
      <c r="C15" s="400"/>
      <c r="D15" s="400"/>
      <c r="E15" s="400"/>
      <c r="F15" s="7"/>
      <c r="G15" s="400"/>
      <c r="H15" s="400"/>
      <c r="I15" s="406"/>
      <c r="J15" s="689"/>
    </row>
    <row r="16" spans="1:10" ht="15" customHeight="1">
      <c r="A16" s="414" t="s">
        <v>17</v>
      </c>
      <c r="B16" s="7"/>
      <c r="C16" s="400"/>
      <c r="D16" s="400"/>
      <c r="E16" s="400"/>
      <c r="F16" s="7"/>
      <c r="G16" s="400"/>
      <c r="H16" s="400"/>
      <c r="I16" s="406"/>
      <c r="J16" s="689"/>
    </row>
    <row r="17" spans="1:10" ht="15" customHeight="1" thickBot="1">
      <c r="A17" s="414" t="s">
        <v>18</v>
      </c>
      <c r="B17" s="12"/>
      <c r="C17" s="402"/>
      <c r="D17" s="402"/>
      <c r="E17" s="402"/>
      <c r="F17" s="7"/>
      <c r="G17" s="402"/>
      <c r="H17" s="402"/>
      <c r="I17" s="407"/>
      <c r="J17" s="689"/>
    </row>
    <row r="18" spans="1:10" ht="17.25" customHeight="1" thickBot="1">
      <c r="A18" s="417" t="s">
        <v>19</v>
      </c>
      <c r="B18" s="398" t="s">
        <v>452</v>
      </c>
      <c r="C18" s="403">
        <f>+C6+C7+C9+C10+C12+C13+C14+C15+C16+C17</f>
        <v>202676</v>
      </c>
      <c r="D18" s="403">
        <f>+D6+D7+D9+D10+D12+D13+D14+D15+D16+D17</f>
        <v>226733</v>
      </c>
      <c r="E18" s="403">
        <f>+E6+E7+E9+E10+E12+E13+E14+E15+E16+E17</f>
        <v>222026</v>
      </c>
      <c r="F18" s="398" t="s">
        <v>459</v>
      </c>
      <c r="G18" s="403">
        <f>SUM(G6:G17)</f>
        <v>215427</v>
      </c>
      <c r="H18" s="403">
        <f>SUM(H6:H17)</f>
        <v>238299</v>
      </c>
      <c r="I18" s="403">
        <f>SUM(I6:I17)</f>
        <v>212515</v>
      </c>
      <c r="J18" s="689"/>
    </row>
    <row r="19" spans="1:10" ht="15" customHeight="1">
      <c r="A19" s="418" t="s">
        <v>20</v>
      </c>
      <c r="B19" s="419" t="s">
        <v>453</v>
      </c>
      <c r="C19" s="40">
        <f>+C20+C21+C22+C23</f>
        <v>18404</v>
      </c>
      <c r="D19" s="40">
        <f>+D20+D21+D22+D23</f>
        <v>18404</v>
      </c>
      <c r="E19" s="40">
        <f>+E20+E21+E22+E23</f>
        <v>22991</v>
      </c>
      <c r="F19" s="420" t="s">
        <v>139</v>
      </c>
      <c r="G19" s="404"/>
      <c r="H19" s="404"/>
      <c r="I19" s="404"/>
      <c r="J19" s="689"/>
    </row>
    <row r="20" spans="1:10" ht="15" customHeight="1">
      <c r="A20" s="421" t="s">
        <v>21</v>
      </c>
      <c r="B20" s="420" t="s">
        <v>151</v>
      </c>
      <c r="C20" s="397">
        <v>18404</v>
      </c>
      <c r="D20" s="397">
        <v>18404</v>
      </c>
      <c r="E20" s="397">
        <v>18404</v>
      </c>
      <c r="F20" s="420" t="s">
        <v>460</v>
      </c>
      <c r="G20" s="397"/>
      <c r="H20" s="397"/>
      <c r="I20" s="397"/>
      <c r="J20" s="689"/>
    </row>
    <row r="21" spans="1:10" ht="15" customHeight="1">
      <c r="A21" s="421" t="s">
        <v>22</v>
      </c>
      <c r="B21" s="420" t="s">
        <v>152</v>
      </c>
      <c r="C21" s="397"/>
      <c r="D21" s="397"/>
      <c r="E21" s="397"/>
      <c r="F21" s="420" t="s">
        <v>113</v>
      </c>
      <c r="G21" s="397"/>
      <c r="H21" s="397"/>
      <c r="I21" s="397"/>
      <c r="J21" s="689"/>
    </row>
    <row r="22" spans="1:10" ht="15" customHeight="1">
      <c r="A22" s="421" t="s">
        <v>23</v>
      </c>
      <c r="B22" s="420" t="s">
        <v>157</v>
      </c>
      <c r="C22" s="397"/>
      <c r="D22" s="397"/>
      <c r="E22" s="397"/>
      <c r="F22" s="420" t="s">
        <v>114</v>
      </c>
      <c r="G22" s="397"/>
      <c r="H22" s="397"/>
      <c r="I22" s="397"/>
      <c r="J22" s="689"/>
    </row>
    <row r="23" spans="1:10" ht="15" customHeight="1">
      <c r="A23" s="421" t="s">
        <v>24</v>
      </c>
      <c r="B23" s="420" t="s">
        <v>700</v>
      </c>
      <c r="C23" s="397"/>
      <c r="D23" s="397"/>
      <c r="E23" s="397">
        <v>4587</v>
      </c>
      <c r="F23" s="419" t="s">
        <v>159</v>
      </c>
      <c r="G23" s="397"/>
      <c r="H23" s="397"/>
      <c r="I23" s="397"/>
      <c r="J23" s="689"/>
    </row>
    <row r="24" spans="1:10" ht="15" customHeight="1">
      <c r="A24" s="421" t="s">
        <v>25</v>
      </c>
      <c r="B24" s="420" t="s">
        <v>454</v>
      </c>
      <c r="C24" s="422">
        <f>+C25+C26</f>
        <v>0</v>
      </c>
      <c r="D24" s="422">
        <f>+D25+D26</f>
        <v>0</v>
      </c>
      <c r="E24" s="422">
        <f>+E25+E26</f>
        <v>0</v>
      </c>
      <c r="F24" s="420" t="s">
        <v>699</v>
      </c>
      <c r="G24" s="397"/>
      <c r="H24" s="397">
        <v>3654</v>
      </c>
      <c r="I24" s="397">
        <v>3654</v>
      </c>
      <c r="J24" s="689"/>
    </row>
    <row r="25" spans="1:10" ht="15" customHeight="1">
      <c r="A25" s="418" t="s">
        <v>26</v>
      </c>
      <c r="B25" s="419" t="s">
        <v>455</v>
      </c>
      <c r="C25" s="404"/>
      <c r="D25" s="404"/>
      <c r="E25" s="404"/>
      <c r="F25" s="413" t="s">
        <v>140</v>
      </c>
      <c r="G25" s="404"/>
      <c r="H25" s="404"/>
      <c r="I25" s="404"/>
      <c r="J25" s="689"/>
    </row>
    <row r="26" spans="1:10" ht="15" customHeight="1" thickBot="1">
      <c r="A26" s="421" t="s">
        <v>27</v>
      </c>
      <c r="B26" s="420" t="s">
        <v>456</v>
      </c>
      <c r="C26" s="397"/>
      <c r="D26" s="397"/>
      <c r="E26" s="397"/>
      <c r="F26" s="7"/>
      <c r="G26" s="397"/>
      <c r="H26" s="397"/>
      <c r="I26" s="397"/>
      <c r="J26" s="689"/>
    </row>
    <row r="27" spans="1:10" ht="17.25" customHeight="1" thickBot="1">
      <c r="A27" s="417" t="s">
        <v>28</v>
      </c>
      <c r="B27" s="398" t="s">
        <v>457</v>
      </c>
      <c r="C27" s="403">
        <f>+C19+C24</f>
        <v>18404</v>
      </c>
      <c r="D27" s="403">
        <f>+D19+D24</f>
        <v>18404</v>
      </c>
      <c r="E27" s="403">
        <f>+E19+E24</f>
        <v>22991</v>
      </c>
      <c r="F27" s="398" t="s">
        <v>461</v>
      </c>
      <c r="G27" s="403">
        <f>SUM(G19:G26)</f>
        <v>0</v>
      </c>
      <c r="H27" s="403">
        <f>SUM(H19:H26)</f>
        <v>3654</v>
      </c>
      <c r="I27" s="403">
        <f>SUM(I19:I26)</f>
        <v>3654</v>
      </c>
      <c r="J27" s="689"/>
    </row>
    <row r="28" spans="1:10" ht="17.25" customHeight="1" thickBot="1">
      <c r="A28" s="417" t="s">
        <v>29</v>
      </c>
      <c r="B28" s="423" t="s">
        <v>458</v>
      </c>
      <c r="C28" s="97">
        <f>+C18+C27</f>
        <v>221080</v>
      </c>
      <c r="D28" s="97">
        <f>+D18+D27</f>
        <v>245137</v>
      </c>
      <c r="E28" s="424">
        <f>+E18+E27</f>
        <v>245017</v>
      </c>
      <c r="F28" s="423" t="s">
        <v>462</v>
      </c>
      <c r="G28" s="97">
        <f>+G18+G27</f>
        <v>215427</v>
      </c>
      <c r="H28" s="97">
        <f>+H18+H27</f>
        <v>241953</v>
      </c>
      <c r="I28" s="97">
        <f>+I18+I27</f>
        <v>216169</v>
      </c>
      <c r="J28" s="689"/>
    </row>
    <row r="29" spans="1:10" ht="17.25" customHeight="1" thickBot="1">
      <c r="A29" s="417" t="s">
        <v>30</v>
      </c>
      <c r="B29" s="423" t="s">
        <v>117</v>
      </c>
      <c r="C29" s="97">
        <f>IF(C18-G18&lt;0,G18-C18,"-")</f>
        <v>12751</v>
      </c>
      <c r="D29" s="97">
        <f>IF(D18-H18&lt;0,H18-D18,"-")</f>
        <v>11566</v>
      </c>
      <c r="E29" s="424" t="str">
        <f>IF(E18-I18&lt;0,I18-E18,"-")</f>
        <v>-</v>
      </c>
      <c r="F29" s="423" t="s">
        <v>118</v>
      </c>
      <c r="G29" s="97" t="str">
        <f>IF(C18-G18&gt;0,C18-G18,"-")</f>
        <v>-</v>
      </c>
      <c r="H29" s="97" t="str">
        <f>IF(D18-H18&gt;0,D18-H18,"-")</f>
        <v>-</v>
      </c>
      <c r="I29" s="97">
        <f>IF(E18-I18&gt;0,E18-I18,"-")</f>
        <v>9511</v>
      </c>
      <c r="J29" s="689"/>
    </row>
    <row r="30" spans="1:10" ht="17.25" customHeight="1" thickBot="1">
      <c r="A30" s="417" t="s">
        <v>31</v>
      </c>
      <c r="B30" s="423" t="s">
        <v>160</v>
      </c>
      <c r="C30" s="97" t="str">
        <f>IF(C28-G28&lt;0,G28-C28,"-")</f>
        <v>-</v>
      </c>
      <c r="D30" s="97" t="str">
        <f>IF(D28-H28&lt;0,H28-D28,"-")</f>
        <v>-</v>
      </c>
      <c r="E30" s="424" t="str">
        <f>IF(E28-I28&lt;0,I28-E28,"-")</f>
        <v>-</v>
      </c>
      <c r="F30" s="423" t="s">
        <v>161</v>
      </c>
      <c r="G30" s="97">
        <f>IF(C28-G28&gt;0,C28-G28,"-")</f>
        <v>5653</v>
      </c>
      <c r="H30" s="97">
        <f>IF(D28-H28&gt;0,D28-H28,"-")</f>
        <v>3184</v>
      </c>
      <c r="I30" s="97">
        <f>IF(E28-I28&gt;0,E28-I28,"-")</f>
        <v>28848</v>
      </c>
      <c r="J30" s="689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C5">
      <selection activeCell="J34" sqref="J34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08" t="s">
        <v>116</v>
      </c>
      <c r="C1" s="409"/>
      <c r="D1" s="409"/>
      <c r="E1" s="409"/>
      <c r="F1" s="409"/>
      <c r="G1" s="409"/>
      <c r="H1" s="409"/>
      <c r="I1" s="409"/>
      <c r="J1" s="692" t="str">
        <f>+CONCATENATE("2.2. melléklet a 6/",LEFT('1.1.sz.mell.'!C3,4)+1,". (V.20.) önkormányzati rendelethez")</f>
        <v>2.2. melléklet a 6/2016. (V.20.) önkormányzati rendelethez</v>
      </c>
    </row>
    <row r="2" spans="7:10" ht="14.25" thickBot="1">
      <c r="G2" s="39"/>
      <c r="H2" s="39"/>
      <c r="I2" s="39" t="s">
        <v>50</v>
      </c>
      <c r="J2" s="692"/>
    </row>
    <row r="3" spans="1:10" ht="24" customHeight="1" thickBot="1">
      <c r="A3" s="690" t="s">
        <v>58</v>
      </c>
      <c r="B3" s="436" t="s">
        <v>43</v>
      </c>
      <c r="C3" s="437"/>
      <c r="D3" s="437"/>
      <c r="E3" s="437"/>
      <c r="F3" s="436" t="s">
        <v>44</v>
      </c>
      <c r="G3" s="438"/>
      <c r="H3" s="438"/>
      <c r="I3" s="438"/>
      <c r="J3" s="692"/>
    </row>
    <row r="4" spans="1:10" s="410" customFormat="1" ht="35.25" customHeight="1" thickBot="1">
      <c r="A4" s="691"/>
      <c r="B4" s="27" t="s">
        <v>51</v>
      </c>
      <c r="C4" s="28" t="str">
        <f>+'2.1.sz.mell  '!C4</f>
        <v>2015. évi eredeti előirányzat</v>
      </c>
      <c r="D4" s="396" t="str">
        <f>+'2.1.sz.mell  '!D4</f>
        <v>2015. évi módosított előirányzat</v>
      </c>
      <c r="E4" s="28" t="str">
        <f>+'2.1.sz.mell  '!E4</f>
        <v>2015. évi teljesítés</v>
      </c>
      <c r="F4" s="27" t="s">
        <v>51</v>
      </c>
      <c r="G4" s="28" t="str">
        <f>+'2.1.sz.mell  '!C4</f>
        <v>2015. évi eredeti előirányzat</v>
      </c>
      <c r="H4" s="396" t="str">
        <f>+'2.1.sz.mell  '!D4</f>
        <v>2015. évi módosított előirányzat</v>
      </c>
      <c r="I4" s="426" t="str">
        <f>+'2.1.sz.mell  '!E4</f>
        <v>2015. évi teljesítés</v>
      </c>
      <c r="J4" s="692"/>
    </row>
    <row r="5" spans="1:10" s="410" customFormat="1" ht="13.5" thickBot="1">
      <c r="A5" s="439" t="s">
        <v>391</v>
      </c>
      <c r="B5" s="440" t="s">
        <v>392</v>
      </c>
      <c r="C5" s="441" t="s">
        <v>393</v>
      </c>
      <c r="D5" s="441" t="s">
        <v>394</v>
      </c>
      <c r="E5" s="441" t="s">
        <v>395</v>
      </c>
      <c r="F5" s="440" t="s">
        <v>472</v>
      </c>
      <c r="G5" s="441" t="s">
        <v>473</v>
      </c>
      <c r="H5" s="441" t="s">
        <v>474</v>
      </c>
      <c r="I5" s="442" t="s">
        <v>475</v>
      </c>
      <c r="J5" s="692"/>
    </row>
    <row r="6" spans="1:10" ht="12.75" customHeight="1">
      <c r="A6" s="412" t="s">
        <v>7</v>
      </c>
      <c r="B6" s="413" t="s">
        <v>463</v>
      </c>
      <c r="C6" s="399"/>
      <c r="D6" s="399">
        <v>16168</v>
      </c>
      <c r="E6" s="399">
        <v>16137</v>
      </c>
      <c r="F6" s="413" t="s">
        <v>153</v>
      </c>
      <c r="G6" s="399">
        <v>3501</v>
      </c>
      <c r="H6" s="399">
        <v>15275</v>
      </c>
      <c r="I6" s="405">
        <v>15241</v>
      </c>
      <c r="J6" s="692"/>
    </row>
    <row r="7" spans="1:10" ht="12.75">
      <c r="A7" s="414" t="s">
        <v>8</v>
      </c>
      <c r="B7" s="415" t="s">
        <v>464</v>
      </c>
      <c r="C7" s="400"/>
      <c r="D7" s="400">
        <v>7929</v>
      </c>
      <c r="E7" s="400">
        <v>7894</v>
      </c>
      <c r="F7" s="415" t="s">
        <v>476</v>
      </c>
      <c r="G7" s="400"/>
      <c r="H7" s="400">
        <v>7929</v>
      </c>
      <c r="I7" s="406">
        <v>7894</v>
      </c>
      <c r="J7" s="692"/>
    </row>
    <row r="8" spans="1:10" ht="12.75" customHeight="1">
      <c r="A8" s="414" t="s">
        <v>9</v>
      </c>
      <c r="B8" s="415" t="s">
        <v>465</v>
      </c>
      <c r="C8" s="400"/>
      <c r="D8" s="400">
        <v>103</v>
      </c>
      <c r="E8" s="400">
        <v>103</v>
      </c>
      <c r="F8" s="415" t="s">
        <v>135</v>
      </c>
      <c r="G8" s="400">
        <v>2500</v>
      </c>
      <c r="H8" s="400">
        <v>4528</v>
      </c>
      <c r="I8" s="406">
        <v>4528</v>
      </c>
      <c r="J8" s="692"/>
    </row>
    <row r="9" spans="1:10" ht="12.75" customHeight="1">
      <c r="A9" s="414" t="s">
        <v>10</v>
      </c>
      <c r="B9" s="415" t="s">
        <v>466</v>
      </c>
      <c r="C9" s="400">
        <v>398</v>
      </c>
      <c r="D9" s="400">
        <v>398</v>
      </c>
      <c r="E9" s="400">
        <v>289</v>
      </c>
      <c r="F9" s="415" t="s">
        <v>477</v>
      </c>
      <c r="G9" s="400"/>
      <c r="H9" s="400"/>
      <c r="I9" s="406"/>
      <c r="J9" s="692"/>
    </row>
    <row r="10" spans="1:10" ht="12.75" customHeight="1">
      <c r="A10" s="414" t="s">
        <v>11</v>
      </c>
      <c r="B10" s="415" t="s">
        <v>467</v>
      </c>
      <c r="C10" s="400"/>
      <c r="D10" s="400"/>
      <c r="E10" s="400"/>
      <c r="F10" s="415" t="s">
        <v>156</v>
      </c>
      <c r="G10" s="400">
        <v>50</v>
      </c>
      <c r="H10" s="400">
        <v>50</v>
      </c>
      <c r="I10" s="406">
        <v>50</v>
      </c>
      <c r="J10" s="692"/>
    </row>
    <row r="11" spans="1:10" ht="12.75" customHeight="1">
      <c r="A11" s="414" t="s">
        <v>12</v>
      </c>
      <c r="B11" s="415" t="s">
        <v>468</v>
      </c>
      <c r="C11" s="401"/>
      <c r="D11" s="401"/>
      <c r="E11" s="401"/>
      <c r="F11" s="457"/>
      <c r="G11" s="400"/>
      <c r="H11" s="400"/>
      <c r="I11" s="406"/>
      <c r="J11" s="692"/>
    </row>
    <row r="12" spans="1:10" ht="12.75" customHeight="1">
      <c r="A12" s="414" t="s">
        <v>13</v>
      </c>
      <c r="B12" s="7"/>
      <c r="C12" s="400"/>
      <c r="D12" s="400"/>
      <c r="E12" s="400"/>
      <c r="F12" s="457"/>
      <c r="G12" s="400"/>
      <c r="H12" s="400"/>
      <c r="I12" s="406"/>
      <c r="J12" s="692"/>
    </row>
    <row r="13" spans="1:10" ht="12.75" customHeight="1">
      <c r="A13" s="414" t="s">
        <v>14</v>
      </c>
      <c r="B13" s="7"/>
      <c r="C13" s="400"/>
      <c r="D13" s="400"/>
      <c r="E13" s="400"/>
      <c r="F13" s="458"/>
      <c r="G13" s="400"/>
      <c r="H13" s="400"/>
      <c r="I13" s="406"/>
      <c r="J13" s="692"/>
    </row>
    <row r="14" spans="1:10" ht="12.75" customHeight="1">
      <c r="A14" s="414" t="s">
        <v>15</v>
      </c>
      <c r="B14" s="455"/>
      <c r="C14" s="401"/>
      <c r="D14" s="401"/>
      <c r="E14" s="401"/>
      <c r="F14" s="457"/>
      <c r="G14" s="400"/>
      <c r="H14" s="400"/>
      <c r="I14" s="406"/>
      <c r="J14" s="692"/>
    </row>
    <row r="15" spans="1:10" ht="12.75">
      <c r="A15" s="414" t="s">
        <v>16</v>
      </c>
      <c r="B15" s="7"/>
      <c r="C15" s="401"/>
      <c r="D15" s="401"/>
      <c r="E15" s="401"/>
      <c r="F15" s="457"/>
      <c r="G15" s="400"/>
      <c r="H15" s="400"/>
      <c r="I15" s="406"/>
      <c r="J15" s="692"/>
    </row>
    <row r="16" spans="1:10" ht="12.75" customHeight="1" thickBot="1">
      <c r="A16" s="452" t="s">
        <v>17</v>
      </c>
      <c r="B16" s="456"/>
      <c r="C16" s="454"/>
      <c r="D16" s="104"/>
      <c r="E16" s="111"/>
      <c r="F16" s="453" t="s">
        <v>38</v>
      </c>
      <c r="G16" s="400"/>
      <c r="H16" s="400"/>
      <c r="I16" s="406"/>
      <c r="J16" s="692"/>
    </row>
    <row r="17" spans="1:10" ht="15.75" customHeight="1" thickBot="1">
      <c r="A17" s="417" t="s">
        <v>18</v>
      </c>
      <c r="B17" s="398" t="s">
        <v>469</v>
      </c>
      <c r="C17" s="403">
        <f>+C6+C8+C9+C11+C12+C13+C14+C15+C16</f>
        <v>398</v>
      </c>
      <c r="D17" s="403">
        <f>+D6+D8+D9+D11+D12+D13+D14+D15+D16</f>
        <v>16669</v>
      </c>
      <c r="E17" s="403">
        <f>+E6+E8+E9+E11+E12+E13+E14+E15+E16</f>
        <v>16529</v>
      </c>
      <c r="F17" s="398" t="s">
        <v>478</v>
      </c>
      <c r="G17" s="403">
        <f>+G6+G8+G10+G11+G12+G13+G14+G15+G16</f>
        <v>6051</v>
      </c>
      <c r="H17" s="403">
        <f>+H6+H8+H10+H11+H12+H13+H14+H15+H16</f>
        <v>19853</v>
      </c>
      <c r="I17" s="435">
        <f>+I6+I8+I10+I11+I12+I13+I14+I15+I16</f>
        <v>19819</v>
      </c>
      <c r="J17" s="692"/>
    </row>
    <row r="18" spans="1:10" ht="12.75" customHeight="1">
      <c r="A18" s="412" t="s">
        <v>19</v>
      </c>
      <c r="B18" s="444" t="s">
        <v>173</v>
      </c>
      <c r="C18" s="451">
        <f>+C19+C20+C21+C22+C23</f>
        <v>0</v>
      </c>
      <c r="D18" s="451">
        <f>+D19+D20+D21+D22+D23</f>
        <v>0</v>
      </c>
      <c r="E18" s="451">
        <f>+E19+E20+E21+E22+E23</f>
        <v>0</v>
      </c>
      <c r="F18" s="420" t="s">
        <v>139</v>
      </c>
      <c r="G18" s="99"/>
      <c r="H18" s="99"/>
      <c r="I18" s="430"/>
      <c r="J18" s="692"/>
    </row>
    <row r="19" spans="1:10" ht="12.75" customHeight="1">
      <c r="A19" s="414" t="s">
        <v>20</v>
      </c>
      <c r="B19" s="445" t="s">
        <v>162</v>
      </c>
      <c r="C19" s="397"/>
      <c r="D19" s="397"/>
      <c r="E19" s="397"/>
      <c r="F19" s="420" t="s">
        <v>141</v>
      </c>
      <c r="G19" s="397"/>
      <c r="H19" s="397"/>
      <c r="I19" s="431"/>
      <c r="J19" s="692"/>
    </row>
    <row r="20" spans="1:10" ht="12.75" customHeight="1">
      <c r="A20" s="412" t="s">
        <v>21</v>
      </c>
      <c r="B20" s="445" t="s">
        <v>163</v>
      </c>
      <c r="C20" s="397"/>
      <c r="D20" s="397"/>
      <c r="E20" s="397"/>
      <c r="F20" s="420" t="s">
        <v>113</v>
      </c>
      <c r="G20" s="397"/>
      <c r="H20" s="397">
        <v>7929</v>
      </c>
      <c r="I20" s="431">
        <v>7929</v>
      </c>
      <c r="J20" s="692"/>
    </row>
    <row r="21" spans="1:10" ht="12.75" customHeight="1">
      <c r="A21" s="414" t="s">
        <v>22</v>
      </c>
      <c r="B21" s="445" t="s">
        <v>164</v>
      </c>
      <c r="C21" s="397"/>
      <c r="D21" s="397"/>
      <c r="E21" s="397"/>
      <c r="F21" s="420" t="s">
        <v>114</v>
      </c>
      <c r="G21" s="397"/>
      <c r="H21" s="397"/>
      <c r="I21" s="431"/>
      <c r="J21" s="692"/>
    </row>
    <row r="22" spans="1:10" ht="12.75" customHeight="1">
      <c r="A22" s="412" t="s">
        <v>23</v>
      </c>
      <c r="B22" s="445" t="s">
        <v>165</v>
      </c>
      <c r="C22" s="397"/>
      <c r="D22" s="397"/>
      <c r="E22" s="397"/>
      <c r="F22" s="419" t="s">
        <v>159</v>
      </c>
      <c r="G22" s="397"/>
      <c r="H22" s="397"/>
      <c r="I22" s="431"/>
      <c r="J22" s="692"/>
    </row>
    <row r="23" spans="1:10" ht="12.75" customHeight="1">
      <c r="A23" s="414" t="s">
        <v>24</v>
      </c>
      <c r="B23" s="446" t="s">
        <v>166</v>
      </c>
      <c r="C23" s="397"/>
      <c r="D23" s="397"/>
      <c r="E23" s="397"/>
      <c r="F23" s="420" t="s">
        <v>142</v>
      </c>
      <c r="G23" s="397"/>
      <c r="H23" s="397"/>
      <c r="I23" s="431"/>
      <c r="J23" s="692"/>
    </row>
    <row r="24" spans="1:10" ht="12.75" customHeight="1">
      <c r="A24" s="412" t="s">
        <v>25</v>
      </c>
      <c r="B24" s="447" t="s">
        <v>167</v>
      </c>
      <c r="C24" s="422">
        <f>+C25+C26+C27+C28+C29</f>
        <v>0</v>
      </c>
      <c r="D24" s="422">
        <f>+D25+D26+D27+D28+D29</f>
        <v>7929</v>
      </c>
      <c r="E24" s="422">
        <f>+E25+E26+E27+E28+E29</f>
        <v>7929</v>
      </c>
      <c r="F24" s="448" t="s">
        <v>140</v>
      </c>
      <c r="G24" s="397"/>
      <c r="H24" s="397"/>
      <c r="I24" s="431"/>
      <c r="J24" s="692"/>
    </row>
    <row r="25" spans="1:10" ht="12.75" customHeight="1">
      <c r="A25" s="414" t="s">
        <v>26</v>
      </c>
      <c r="B25" s="446" t="s">
        <v>168</v>
      </c>
      <c r="C25" s="397"/>
      <c r="D25" s="397"/>
      <c r="E25" s="397"/>
      <c r="F25" s="448" t="s">
        <v>479</v>
      </c>
      <c r="G25" s="397"/>
      <c r="H25" s="397"/>
      <c r="I25" s="431"/>
      <c r="J25" s="692"/>
    </row>
    <row r="26" spans="1:10" ht="12.75" customHeight="1">
      <c r="A26" s="412" t="s">
        <v>27</v>
      </c>
      <c r="B26" s="446" t="s">
        <v>169</v>
      </c>
      <c r="C26" s="397"/>
      <c r="D26" s="397">
        <v>7929</v>
      </c>
      <c r="E26" s="397">
        <v>7929</v>
      </c>
      <c r="F26" s="443"/>
      <c r="G26" s="397"/>
      <c r="H26" s="397"/>
      <c r="I26" s="431"/>
      <c r="J26" s="692"/>
    </row>
    <row r="27" spans="1:10" ht="12.75" customHeight="1">
      <c r="A27" s="414" t="s">
        <v>28</v>
      </c>
      <c r="B27" s="445" t="s">
        <v>170</v>
      </c>
      <c r="C27" s="397"/>
      <c r="D27" s="397"/>
      <c r="E27" s="397"/>
      <c r="F27" s="432"/>
      <c r="G27" s="397"/>
      <c r="H27" s="397"/>
      <c r="I27" s="431"/>
      <c r="J27" s="692"/>
    </row>
    <row r="28" spans="1:10" ht="12.75" customHeight="1">
      <c r="A28" s="412" t="s">
        <v>29</v>
      </c>
      <c r="B28" s="449" t="s">
        <v>171</v>
      </c>
      <c r="C28" s="397"/>
      <c r="D28" s="397"/>
      <c r="E28" s="397"/>
      <c r="F28" s="7"/>
      <c r="G28" s="397"/>
      <c r="H28" s="397"/>
      <c r="I28" s="431"/>
      <c r="J28" s="692"/>
    </row>
    <row r="29" spans="1:10" ht="12.75" customHeight="1" thickBot="1">
      <c r="A29" s="414" t="s">
        <v>30</v>
      </c>
      <c r="B29" s="450" t="s">
        <v>172</v>
      </c>
      <c r="C29" s="397"/>
      <c r="D29" s="397"/>
      <c r="E29" s="397"/>
      <c r="F29" s="432"/>
      <c r="G29" s="397"/>
      <c r="H29" s="397"/>
      <c r="I29" s="431"/>
      <c r="J29" s="692"/>
    </row>
    <row r="30" spans="1:10" ht="16.5" customHeight="1" thickBot="1">
      <c r="A30" s="417" t="s">
        <v>31</v>
      </c>
      <c r="B30" s="398" t="s">
        <v>470</v>
      </c>
      <c r="C30" s="403">
        <f>+C18+C24</f>
        <v>0</v>
      </c>
      <c r="D30" s="403">
        <f>+D18+D24</f>
        <v>7929</v>
      </c>
      <c r="E30" s="403">
        <f>+E18+E24</f>
        <v>7929</v>
      </c>
      <c r="F30" s="398" t="s">
        <v>481</v>
      </c>
      <c r="G30" s="403">
        <f>SUM(G18:G29)</f>
        <v>0</v>
      </c>
      <c r="H30" s="403">
        <f>SUM(H18:H29)</f>
        <v>7929</v>
      </c>
      <c r="I30" s="435">
        <f>SUM(I18:I29)</f>
        <v>7929</v>
      </c>
      <c r="J30" s="692"/>
    </row>
    <row r="31" spans="1:10" ht="16.5" customHeight="1" thickBot="1">
      <c r="A31" s="417" t="s">
        <v>32</v>
      </c>
      <c r="B31" s="423" t="s">
        <v>471</v>
      </c>
      <c r="C31" s="97">
        <f>+C17+C30</f>
        <v>398</v>
      </c>
      <c r="D31" s="97">
        <f>+D17+D30</f>
        <v>24598</v>
      </c>
      <c r="E31" s="424">
        <f>+E17+E30</f>
        <v>24458</v>
      </c>
      <c r="F31" s="423" t="s">
        <v>480</v>
      </c>
      <c r="G31" s="97">
        <f>+G17+G30</f>
        <v>6051</v>
      </c>
      <c r="H31" s="97">
        <f>+H17+H30</f>
        <v>27782</v>
      </c>
      <c r="I31" s="98">
        <f>+I17+I30</f>
        <v>27748</v>
      </c>
      <c r="J31" s="692"/>
    </row>
    <row r="32" spans="1:10" ht="16.5" customHeight="1" thickBot="1">
      <c r="A32" s="417" t="s">
        <v>33</v>
      </c>
      <c r="B32" s="423" t="s">
        <v>117</v>
      </c>
      <c r="C32" s="97">
        <f>IF(C17-G17&lt;0,G17-C17,"-")</f>
        <v>5653</v>
      </c>
      <c r="D32" s="97">
        <f>IF(D17-H17&lt;0,H17-D17,"-")</f>
        <v>3184</v>
      </c>
      <c r="E32" s="424">
        <f>IF(E17-I17&lt;0,I17-E17,"-")</f>
        <v>3290</v>
      </c>
      <c r="F32" s="423" t="s">
        <v>118</v>
      </c>
      <c r="G32" s="97" t="str">
        <f>IF(C17-G17&gt;0,C17-G17,"-")</f>
        <v>-</v>
      </c>
      <c r="H32" s="97" t="str">
        <f>IF(D17-H17&gt;0,D17-H17,"-")</f>
        <v>-</v>
      </c>
      <c r="I32" s="98" t="str">
        <f>IF(E17-I17&gt;0,E17-I17,"-")</f>
        <v>-</v>
      </c>
      <c r="J32" s="692"/>
    </row>
    <row r="33" spans="1:10" ht="16.5" customHeight="1" thickBot="1">
      <c r="A33" s="417" t="s">
        <v>34</v>
      </c>
      <c r="B33" s="423" t="s">
        <v>160</v>
      </c>
      <c r="C33" s="97" t="str">
        <f>IF(C26-G26&lt;0,G26-C26,"-")</f>
        <v>-</v>
      </c>
      <c r="D33" s="97" t="str">
        <f>IF(D26-H26&lt;0,H26-D26,"-")</f>
        <v>-</v>
      </c>
      <c r="E33" s="424" t="str">
        <f>IF(E26-I26&lt;0,I26-E26,"-")</f>
        <v>-</v>
      </c>
      <c r="F33" s="423" t="s">
        <v>161</v>
      </c>
      <c r="G33" s="97" t="str">
        <f>IF(C26-G26&gt;0,C26-G26,"-")</f>
        <v>-</v>
      </c>
      <c r="H33" s="97" t="str">
        <f>IF(D26-H20&gt;0,D26-H20,"-")</f>
        <v>-</v>
      </c>
      <c r="I33" s="98" t="str">
        <f>IF(E26-I20&gt;0,E26-I20,"-")</f>
        <v>-</v>
      </c>
      <c r="J33" s="692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B39" sqref="B39"/>
    </sheetView>
  </sheetViews>
  <sheetFormatPr defaultColWidth="9.00390625" defaultRowHeight="12.75"/>
  <cols>
    <col min="1" max="1" width="46.375" style="294" customWidth="1"/>
    <col min="2" max="2" width="13.875" style="294" customWidth="1"/>
    <col min="3" max="3" width="66.125" style="294" customWidth="1"/>
    <col min="4" max="5" width="13.875" style="294" customWidth="1"/>
    <col min="6" max="16384" width="9.375" style="294" customWidth="1"/>
  </cols>
  <sheetData>
    <row r="1" spans="1:5" ht="18.75">
      <c r="A1" s="459" t="s">
        <v>108</v>
      </c>
      <c r="E1" s="465" t="s">
        <v>112</v>
      </c>
    </row>
    <row r="3" spans="1:5" ht="12.75">
      <c r="A3" s="460"/>
      <c r="B3" s="466"/>
      <c r="C3" s="460"/>
      <c r="D3" s="467"/>
      <c r="E3" s="466"/>
    </row>
    <row r="4" spans="1:5" ht="15.75">
      <c r="A4" s="434" t="str">
        <f>+ÖSSZEFÜGGÉSEK!A4</f>
        <v>2015. évi eredeti előirányzat BEVÉTELEK</v>
      </c>
      <c r="B4" s="468"/>
      <c r="C4" s="461"/>
      <c r="D4" s="467"/>
      <c r="E4" s="466"/>
    </row>
    <row r="5" spans="1:5" ht="12.75">
      <c r="A5" s="460"/>
      <c r="B5" s="466"/>
      <c r="C5" s="460"/>
      <c r="D5" s="467"/>
      <c r="E5" s="466"/>
    </row>
    <row r="6" spans="1:5" ht="12.75">
      <c r="A6" s="460" t="s">
        <v>485</v>
      </c>
      <c r="B6" s="466">
        <f>+'1.1.sz.mell.'!C61</f>
        <v>203074</v>
      </c>
      <c r="C6" s="460" t="s">
        <v>486</v>
      </c>
      <c r="D6" s="467">
        <f>+'2.1.sz.mell  '!C18+'2.2.sz.mell  '!C17</f>
        <v>203074</v>
      </c>
      <c r="E6" s="466">
        <f>+B6-D6</f>
        <v>0</v>
      </c>
    </row>
    <row r="7" spans="1:5" ht="12.75">
      <c r="A7" s="460" t="s">
        <v>487</v>
      </c>
      <c r="B7" s="466">
        <f>+'1.1.sz.mell.'!C84</f>
        <v>18404</v>
      </c>
      <c r="C7" s="460" t="s">
        <v>488</v>
      </c>
      <c r="D7" s="467">
        <f>+'2.1.sz.mell  '!C27+'2.2.sz.mell  '!C30</f>
        <v>18404</v>
      </c>
      <c r="E7" s="466">
        <f>+B7-D7</f>
        <v>0</v>
      </c>
    </row>
    <row r="8" spans="1:5" ht="12.75">
      <c r="A8" s="460" t="s">
        <v>489</v>
      </c>
      <c r="B8" s="466">
        <f>+'1.1.sz.mell.'!C85</f>
        <v>221478</v>
      </c>
      <c r="C8" s="460" t="s">
        <v>490</v>
      </c>
      <c r="D8" s="467">
        <f>+'2.1.sz.mell  '!C28+'2.2.sz.mell  '!C31</f>
        <v>221478</v>
      </c>
      <c r="E8" s="466">
        <f>+B8-D8</f>
        <v>0</v>
      </c>
    </row>
    <row r="9" spans="1:5" ht="12.75">
      <c r="A9" s="460"/>
      <c r="B9" s="466"/>
      <c r="C9" s="460"/>
      <c r="D9" s="467"/>
      <c r="E9" s="466"/>
    </row>
    <row r="10" spans="1:5" ht="15.75">
      <c r="A10" s="434" t="str">
        <f>+ÖSSZEFÜGGÉSEK!A10</f>
        <v>2015. évi módosított előirányzat BEVÉTELEK</v>
      </c>
      <c r="B10" s="468"/>
      <c r="C10" s="461"/>
      <c r="D10" s="467"/>
      <c r="E10" s="466"/>
    </row>
    <row r="11" spans="1:5" ht="12.75">
      <c r="A11" s="460"/>
      <c r="B11" s="466"/>
      <c r="C11" s="460"/>
      <c r="D11" s="467"/>
      <c r="E11" s="466"/>
    </row>
    <row r="12" spans="1:5" ht="12.75">
      <c r="A12" s="460" t="s">
        <v>491</v>
      </c>
      <c r="B12" s="466">
        <f>+'1.1.sz.mell.'!D61</f>
        <v>243402</v>
      </c>
      <c r="C12" s="460" t="s">
        <v>497</v>
      </c>
      <c r="D12" s="467">
        <f>+'2.1.sz.mell  '!D18+'2.2.sz.mell  '!D17</f>
        <v>243402</v>
      </c>
      <c r="E12" s="466">
        <f>+B12-D12</f>
        <v>0</v>
      </c>
    </row>
    <row r="13" spans="1:5" ht="12.75">
      <c r="A13" s="460" t="s">
        <v>492</v>
      </c>
      <c r="B13" s="466">
        <f>+'1.1.sz.mell.'!D84</f>
        <v>26333</v>
      </c>
      <c r="C13" s="460" t="s">
        <v>498</v>
      </c>
      <c r="D13" s="467">
        <f>+'2.1.sz.mell  '!D27+'2.2.sz.mell  '!D30</f>
        <v>26333</v>
      </c>
      <c r="E13" s="466">
        <f>+B13-D13</f>
        <v>0</v>
      </c>
    </row>
    <row r="14" spans="1:5" ht="12.75">
      <c r="A14" s="460" t="s">
        <v>493</v>
      </c>
      <c r="B14" s="466">
        <f>+'1.1.sz.mell.'!D85</f>
        <v>269735</v>
      </c>
      <c r="C14" s="460" t="s">
        <v>499</v>
      </c>
      <c r="D14" s="467">
        <f>+'2.1.sz.mell  '!D28+'2.2.sz.mell  '!D31</f>
        <v>269735</v>
      </c>
      <c r="E14" s="466">
        <f>+B14-D14</f>
        <v>0</v>
      </c>
    </row>
    <row r="15" spans="1:5" ht="12.75">
      <c r="A15" s="460"/>
      <c r="B15" s="466"/>
      <c r="C15" s="460"/>
      <c r="D15" s="467"/>
      <c r="E15" s="466"/>
    </row>
    <row r="16" spans="1:5" ht="14.25">
      <c r="A16" s="469" t="str">
        <f>+ÖSSZEFÜGGÉSEK!A16</f>
        <v>2015. évi teljesítés BEVÉTELEK</v>
      </c>
      <c r="B16" s="433"/>
      <c r="C16" s="461"/>
      <c r="D16" s="467"/>
      <c r="E16" s="466"/>
    </row>
    <row r="17" spans="1:5" ht="12.75">
      <c r="A17" s="460"/>
      <c r="B17" s="466"/>
      <c r="C17" s="460"/>
      <c r="D17" s="467"/>
      <c r="E17" s="466"/>
    </row>
    <row r="18" spans="1:5" ht="12.75">
      <c r="A18" s="460" t="s">
        <v>494</v>
      </c>
      <c r="B18" s="466">
        <f>+'1.1.sz.mell.'!E61</f>
        <v>238555</v>
      </c>
      <c r="C18" s="460" t="s">
        <v>500</v>
      </c>
      <c r="D18" s="467">
        <f>+'2.1.sz.mell  '!E18+'2.2.sz.mell  '!E17</f>
        <v>238555</v>
      </c>
      <c r="E18" s="466">
        <f>+B18-D18</f>
        <v>0</v>
      </c>
    </row>
    <row r="19" spans="1:5" ht="12.75">
      <c r="A19" s="460" t="s">
        <v>495</v>
      </c>
      <c r="B19" s="466">
        <f>+'1.1.sz.mell.'!E84</f>
        <v>30920</v>
      </c>
      <c r="C19" s="460" t="s">
        <v>501</v>
      </c>
      <c r="D19" s="467">
        <f>+'2.1.sz.mell  '!E27+'2.2.sz.mell  '!E30</f>
        <v>30920</v>
      </c>
      <c r="E19" s="466">
        <f>+B19-D19</f>
        <v>0</v>
      </c>
    </row>
    <row r="20" spans="1:5" ht="12.75">
      <c r="A20" s="460" t="s">
        <v>496</v>
      </c>
      <c r="B20" s="466">
        <f>+'1.1.sz.mell.'!E85</f>
        <v>269475</v>
      </c>
      <c r="C20" s="460" t="s">
        <v>502</v>
      </c>
      <c r="D20" s="467">
        <f>+'2.1.sz.mell  '!E28+'2.2.sz.mell  '!E31</f>
        <v>269475</v>
      </c>
      <c r="E20" s="466">
        <f>+B20-D20</f>
        <v>0</v>
      </c>
    </row>
    <row r="21" spans="1:5" ht="12.75">
      <c r="A21" s="460"/>
      <c r="B21" s="466"/>
      <c r="C21" s="460"/>
      <c r="D21" s="467"/>
      <c r="E21" s="466"/>
    </row>
    <row r="22" spans="1:5" ht="15.75">
      <c r="A22" s="434" t="str">
        <f>+ÖSSZEFÜGGÉSEK!A22</f>
        <v>2015. évi eredeti előirányzat KIADÁSOK</v>
      </c>
      <c r="B22" s="468"/>
      <c r="C22" s="461"/>
      <c r="D22" s="467"/>
      <c r="E22" s="466"/>
    </row>
    <row r="23" spans="1:5" ht="12.75">
      <c r="A23" s="460"/>
      <c r="B23" s="466"/>
      <c r="C23" s="460"/>
      <c r="D23" s="467"/>
      <c r="E23" s="466"/>
    </row>
    <row r="24" spans="1:5" ht="12.75">
      <c r="A24" s="460" t="s">
        <v>503</v>
      </c>
      <c r="B24" s="466">
        <f>+'1.1.sz.mell.'!C125</f>
        <v>221478</v>
      </c>
      <c r="C24" s="460" t="s">
        <v>509</v>
      </c>
      <c r="D24" s="467">
        <f>+'2.1.sz.mell  '!G18+'2.2.sz.mell  '!G17</f>
        <v>221478</v>
      </c>
      <c r="E24" s="466">
        <f>+B24-D24</f>
        <v>0</v>
      </c>
    </row>
    <row r="25" spans="1:5" ht="12.75">
      <c r="A25" s="460" t="s">
        <v>482</v>
      </c>
      <c r="B25" s="466">
        <f>+'1.1.sz.mell.'!C145</f>
        <v>0</v>
      </c>
      <c r="C25" s="460" t="s">
        <v>510</v>
      </c>
      <c r="D25" s="467">
        <f>+'2.1.sz.mell  '!G27+'2.2.sz.mell  '!G30</f>
        <v>0</v>
      </c>
      <c r="E25" s="466">
        <f>+B25-D25</f>
        <v>0</v>
      </c>
    </row>
    <row r="26" spans="1:5" ht="12.75">
      <c r="A26" s="460" t="s">
        <v>504</v>
      </c>
      <c r="B26" s="466">
        <f>+'1.1.sz.mell.'!C146</f>
        <v>221478</v>
      </c>
      <c r="C26" s="460" t="s">
        <v>511</v>
      </c>
      <c r="D26" s="467">
        <f>+'2.1.sz.mell  '!G28+'2.2.sz.mell  '!G31</f>
        <v>221478</v>
      </c>
      <c r="E26" s="466">
        <f>+B26-D26</f>
        <v>0</v>
      </c>
    </row>
    <row r="27" spans="1:5" ht="12.75">
      <c r="A27" s="460"/>
      <c r="B27" s="466"/>
      <c r="C27" s="460"/>
      <c r="D27" s="467"/>
      <c r="E27" s="466"/>
    </row>
    <row r="28" spans="1:5" ht="15.75">
      <c r="A28" s="434" t="str">
        <f>+ÖSSZEFÜGGÉSEK!A28</f>
        <v>2015. évi módosított előirányzat KIADÁSOK</v>
      </c>
      <c r="B28" s="468"/>
      <c r="C28" s="461"/>
      <c r="D28" s="467"/>
      <c r="E28" s="466"/>
    </row>
    <row r="29" spans="1:5" ht="12.75">
      <c r="A29" s="460"/>
      <c r="B29" s="466"/>
      <c r="C29" s="460"/>
      <c r="D29" s="467"/>
      <c r="E29" s="466"/>
    </row>
    <row r="30" spans="1:5" ht="12.75">
      <c r="A30" s="460" t="s">
        <v>505</v>
      </c>
      <c r="B30" s="466">
        <f>+'1.1.sz.mell.'!D125</f>
        <v>258152</v>
      </c>
      <c r="C30" s="460" t="s">
        <v>516</v>
      </c>
      <c r="D30" s="467">
        <f>+'2.1.sz.mell  '!H18+'2.2.sz.mell  '!H17</f>
        <v>258152</v>
      </c>
      <c r="E30" s="466">
        <f>+B30-D30</f>
        <v>0</v>
      </c>
    </row>
    <row r="31" spans="1:5" ht="12.75">
      <c r="A31" s="460" t="s">
        <v>483</v>
      </c>
      <c r="B31" s="466">
        <f>+'1.1.sz.mell.'!D145</f>
        <v>11583</v>
      </c>
      <c r="C31" s="460" t="s">
        <v>513</v>
      </c>
      <c r="D31" s="467">
        <f>+'2.1.sz.mell  '!H27+'2.2.sz.mell  '!H30</f>
        <v>11583</v>
      </c>
      <c r="E31" s="466">
        <f>+B31-D31</f>
        <v>0</v>
      </c>
    </row>
    <row r="32" spans="1:5" ht="12.75">
      <c r="A32" s="460" t="s">
        <v>506</v>
      </c>
      <c r="B32" s="466">
        <f>+'1.1.sz.mell.'!D146</f>
        <v>269735</v>
      </c>
      <c r="C32" s="460" t="s">
        <v>512</v>
      </c>
      <c r="D32" s="467">
        <f>+'2.1.sz.mell  '!H28+'2.2.sz.mell  '!H31</f>
        <v>269735</v>
      </c>
      <c r="E32" s="466">
        <f>+B32-D32</f>
        <v>0</v>
      </c>
    </row>
    <row r="33" spans="1:5" ht="12.75">
      <c r="A33" s="460"/>
      <c r="B33" s="466"/>
      <c r="C33" s="460"/>
      <c r="D33" s="467"/>
      <c r="E33" s="466"/>
    </row>
    <row r="34" spans="1:5" ht="15.75">
      <c r="A34" s="464" t="str">
        <f>+ÖSSZEFÜGGÉSEK!A34</f>
        <v>2015. évi teljesítés KIADÁSOK</v>
      </c>
      <c r="B34" s="468"/>
      <c r="C34" s="461"/>
      <c r="D34" s="467"/>
      <c r="E34" s="466"/>
    </row>
    <row r="35" spans="1:5" ht="12.75">
      <c r="A35" s="460"/>
      <c r="B35" s="466"/>
      <c r="C35" s="460"/>
      <c r="D35" s="467"/>
      <c r="E35" s="466"/>
    </row>
    <row r="36" spans="1:5" ht="12.75">
      <c r="A36" s="460" t="s">
        <v>507</v>
      </c>
      <c r="B36" s="466">
        <f>+'1.1.sz.mell.'!E125</f>
        <v>232334</v>
      </c>
      <c r="C36" s="460" t="s">
        <v>517</v>
      </c>
      <c r="D36" s="467">
        <f>+'2.1.sz.mell  '!I18+'2.2.sz.mell  '!I17</f>
        <v>232334</v>
      </c>
      <c r="E36" s="466">
        <f>+B36-D36</f>
        <v>0</v>
      </c>
    </row>
    <row r="37" spans="1:5" ht="12.75">
      <c r="A37" s="460" t="s">
        <v>484</v>
      </c>
      <c r="B37" s="466">
        <f>+'1.1.sz.mell.'!E145</f>
        <v>11583</v>
      </c>
      <c r="C37" s="460" t="s">
        <v>515</v>
      </c>
      <c r="D37" s="467">
        <f>+'2.1.sz.mell  '!I27+'2.2.sz.mell  '!I30</f>
        <v>11583</v>
      </c>
      <c r="E37" s="466">
        <f>+B37-D37</f>
        <v>0</v>
      </c>
    </row>
    <row r="38" spans="1:5" ht="12.75">
      <c r="A38" s="460" t="s">
        <v>508</v>
      </c>
      <c r="B38" s="466">
        <f>+'1.1.sz.mell.'!E146</f>
        <v>243917</v>
      </c>
      <c r="C38" s="460" t="s">
        <v>514</v>
      </c>
      <c r="D38" s="467">
        <f>+'2.1.sz.mell  '!I28+'2.2.sz.mell  '!I31</f>
        <v>243917</v>
      </c>
      <c r="E38" s="466">
        <f>+B38-D38</f>
        <v>0</v>
      </c>
    </row>
  </sheetData>
  <sheetProtection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2">
      <selection activeCell="H25" sqref="H25"/>
    </sheetView>
  </sheetViews>
  <sheetFormatPr defaultColWidth="9.00390625" defaultRowHeight="12.75"/>
  <cols>
    <col min="1" max="1" width="39.625" style="5" customWidth="1"/>
    <col min="2" max="3" width="15.625" style="4" customWidth="1"/>
    <col min="4" max="4" width="14.625" style="4" customWidth="1"/>
    <col min="5" max="5" width="14.50390625" style="4" customWidth="1"/>
    <col min="6" max="6" width="13.125" style="4" customWidth="1"/>
    <col min="7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94" t="s">
        <v>1</v>
      </c>
      <c r="B1" s="694"/>
      <c r="C1" s="694"/>
      <c r="D1" s="694"/>
      <c r="E1" s="694"/>
      <c r="F1" s="694"/>
      <c r="G1" s="694"/>
      <c r="H1" s="695" t="str">
        <f>+CONCATENATE("3. melléklet a 6/",LEFT(ÖSSZEFÜGGÉSEK!A4,4)+1,". (V.20.) önkormányzati rendelethez")</f>
        <v>3. melléklet a 6/2016. (V.20.) önkormányzati rendelethez</v>
      </c>
    </row>
    <row r="2" spans="1:8" ht="22.5" customHeight="1" thickBot="1">
      <c r="A2" s="26"/>
      <c r="B2" s="10"/>
      <c r="C2" s="10"/>
      <c r="D2" s="10"/>
      <c r="E2" s="10"/>
      <c r="F2" s="693" t="s">
        <v>50</v>
      </c>
      <c r="G2" s="693"/>
      <c r="H2" s="695"/>
    </row>
    <row r="3" spans="1:8" s="6" customFormat="1" ht="50.25" customHeight="1" thickBot="1">
      <c r="A3" s="27" t="s">
        <v>54</v>
      </c>
      <c r="B3" s="28" t="s">
        <v>753</v>
      </c>
      <c r="C3" s="28" t="s">
        <v>56</v>
      </c>
      <c r="D3" s="28" t="str">
        <f>+CONCATENATE("Felhasználás ",LEFT(ÖSSZEFÜGGÉSEK!A4,4)-1,". XII.31-ig")</f>
        <v>Felhasználás 2014. XII.31-ig</v>
      </c>
      <c r="E3" s="28" t="str">
        <f>+CONCATENATE(LEFT(ÖSSZEFÜGGÉSEK!A4,4),". évi módosított előirányzat")</f>
        <v>2015. évi módosított előirányzat</v>
      </c>
      <c r="F3" s="101" t="str">
        <f>+CONCATENATE(LEFT(ÖSSZEFÜGGÉSEK!A4,4),". évi teljesítés")</f>
        <v>2015. évi teljesítés</v>
      </c>
      <c r="G3" s="100" t="str">
        <f>+CONCATENATE("Összes teljesítés ",LEFT(ÖSSZEFÜGGÉSEK!A4,4),". dec. 31-ig")</f>
        <v>Összes teljesítés 2015. dec. 31-ig</v>
      </c>
      <c r="H3" s="695"/>
    </row>
    <row r="4" spans="1:8" s="10" customFormat="1" ht="12" customHeight="1" thickBot="1">
      <c r="A4" s="427" t="s">
        <v>391</v>
      </c>
      <c r="B4" s="428" t="s">
        <v>392</v>
      </c>
      <c r="C4" s="428" t="s">
        <v>393</v>
      </c>
      <c r="D4" s="428" t="s">
        <v>394</v>
      </c>
      <c r="E4" s="428" t="s">
        <v>395</v>
      </c>
      <c r="F4" s="49" t="s">
        <v>472</v>
      </c>
      <c r="G4" s="429" t="s">
        <v>518</v>
      </c>
      <c r="H4" s="695"/>
    </row>
    <row r="5" spans="1:8" ht="15.75" customHeight="1">
      <c r="A5" s="636" t="s">
        <v>701</v>
      </c>
      <c r="B5" s="2">
        <v>2500</v>
      </c>
      <c r="C5" s="11">
        <v>2015</v>
      </c>
      <c r="D5" s="2"/>
      <c r="E5" s="2">
        <v>2500</v>
      </c>
      <c r="F5" s="50">
        <v>2500</v>
      </c>
      <c r="G5" s="51">
        <f>+D5+F5</f>
        <v>2500</v>
      </c>
      <c r="H5" s="695"/>
    </row>
    <row r="6" spans="1:8" ht="15.75" customHeight="1">
      <c r="A6" s="636" t="s">
        <v>754</v>
      </c>
      <c r="B6" s="2">
        <v>650</v>
      </c>
      <c r="C6" s="11">
        <v>2015</v>
      </c>
      <c r="D6" s="2"/>
      <c r="E6" s="2"/>
      <c r="F6" s="50"/>
      <c r="G6" s="51">
        <f aca="true" t="shared" si="0" ref="G6:G23">+D6+F6</f>
        <v>0</v>
      </c>
      <c r="H6" s="695"/>
    </row>
    <row r="7" spans="1:8" ht="15.75" customHeight="1">
      <c r="A7" s="636" t="s">
        <v>702</v>
      </c>
      <c r="B7" s="2"/>
      <c r="C7" s="11">
        <v>2015</v>
      </c>
      <c r="D7" s="2"/>
      <c r="E7" s="2">
        <v>10102</v>
      </c>
      <c r="F7" s="50">
        <v>10102</v>
      </c>
      <c r="G7" s="51">
        <f t="shared" si="0"/>
        <v>10102</v>
      </c>
      <c r="H7" s="695"/>
    </row>
    <row r="8" spans="1:8" ht="15.75" customHeight="1">
      <c r="A8" s="636" t="s">
        <v>703</v>
      </c>
      <c r="B8" s="2">
        <v>200</v>
      </c>
      <c r="C8" s="11">
        <v>2015</v>
      </c>
      <c r="D8" s="2"/>
      <c r="E8" s="2">
        <v>200</v>
      </c>
      <c r="F8" s="50">
        <v>198</v>
      </c>
      <c r="G8" s="51">
        <f t="shared" si="0"/>
        <v>198</v>
      </c>
      <c r="H8" s="695"/>
    </row>
    <row r="9" spans="1:8" ht="15.75" customHeight="1">
      <c r="A9" s="636" t="s">
        <v>704</v>
      </c>
      <c r="B9" s="2">
        <v>76</v>
      </c>
      <c r="C9" s="11">
        <v>2015</v>
      </c>
      <c r="D9" s="2"/>
      <c r="E9" s="2">
        <v>76</v>
      </c>
      <c r="F9" s="50">
        <v>65</v>
      </c>
      <c r="G9" s="51">
        <f t="shared" si="0"/>
        <v>65</v>
      </c>
      <c r="H9" s="695"/>
    </row>
    <row r="10" spans="1:8" ht="15.75" customHeight="1">
      <c r="A10" s="636" t="s">
        <v>705</v>
      </c>
      <c r="B10" s="2">
        <v>50</v>
      </c>
      <c r="C10" s="11">
        <v>2015</v>
      </c>
      <c r="D10" s="2"/>
      <c r="E10" s="2">
        <v>50</v>
      </c>
      <c r="F10" s="50">
        <v>50</v>
      </c>
      <c r="G10" s="51">
        <f t="shared" si="0"/>
        <v>50</v>
      </c>
      <c r="H10" s="695"/>
    </row>
    <row r="11" spans="1:8" ht="22.5" customHeight="1">
      <c r="A11" s="636" t="s">
        <v>706</v>
      </c>
      <c r="B11" s="2"/>
      <c r="C11" s="11">
        <v>2015</v>
      </c>
      <c r="D11" s="2"/>
      <c r="E11" s="2">
        <v>2022</v>
      </c>
      <c r="F11" s="50">
        <v>2010</v>
      </c>
      <c r="G11" s="51">
        <f t="shared" si="0"/>
        <v>2010</v>
      </c>
      <c r="H11" s="695"/>
    </row>
    <row r="12" spans="1:8" ht="15.75" customHeight="1">
      <c r="A12" s="636" t="s">
        <v>707</v>
      </c>
      <c r="B12" s="2"/>
      <c r="C12" s="11">
        <v>2015</v>
      </c>
      <c r="D12" s="2"/>
      <c r="E12" s="2">
        <v>200</v>
      </c>
      <c r="F12" s="50">
        <v>200</v>
      </c>
      <c r="G12" s="51">
        <f t="shared" si="0"/>
        <v>200</v>
      </c>
      <c r="H12" s="695"/>
    </row>
    <row r="13" spans="1:8" ht="15.75" customHeight="1">
      <c r="A13" s="636" t="s">
        <v>708</v>
      </c>
      <c r="B13" s="2"/>
      <c r="C13" s="11">
        <v>2015</v>
      </c>
      <c r="D13" s="2"/>
      <c r="E13" s="2">
        <v>100</v>
      </c>
      <c r="F13" s="50">
        <v>95</v>
      </c>
      <c r="G13" s="51">
        <f t="shared" si="0"/>
        <v>95</v>
      </c>
      <c r="H13" s="695"/>
    </row>
    <row r="14" spans="1:8" ht="15.75" customHeight="1">
      <c r="A14" s="636"/>
      <c r="B14" s="2"/>
      <c r="C14" s="11"/>
      <c r="D14" s="2"/>
      <c r="E14" s="2"/>
      <c r="F14" s="50"/>
      <c r="G14" s="51">
        <f t="shared" si="0"/>
        <v>0</v>
      </c>
      <c r="H14" s="695"/>
    </row>
    <row r="15" spans="1:8" ht="15.75" customHeight="1">
      <c r="A15" s="636" t="s">
        <v>709</v>
      </c>
      <c r="B15" s="2">
        <v>25</v>
      </c>
      <c r="C15" s="11">
        <v>2015</v>
      </c>
      <c r="D15" s="2"/>
      <c r="E15" s="2">
        <v>25</v>
      </c>
      <c r="F15" s="50">
        <v>21</v>
      </c>
      <c r="G15" s="51">
        <f t="shared" si="0"/>
        <v>21</v>
      </c>
      <c r="H15" s="695"/>
    </row>
    <row r="16" spans="1:8" ht="15.75" customHeight="1">
      <c r="A16" s="7"/>
      <c r="B16" s="2"/>
      <c r="C16" s="11"/>
      <c r="D16" s="2"/>
      <c r="E16" s="2"/>
      <c r="F16" s="50"/>
      <c r="G16" s="51">
        <f t="shared" si="0"/>
        <v>0</v>
      </c>
      <c r="H16" s="695"/>
    </row>
    <row r="17" spans="1:8" ht="15.75" customHeight="1">
      <c r="A17" s="7"/>
      <c r="B17" s="2"/>
      <c r="C17" s="11"/>
      <c r="D17" s="2"/>
      <c r="E17" s="2"/>
      <c r="F17" s="50"/>
      <c r="G17" s="51">
        <f t="shared" si="0"/>
        <v>0</v>
      </c>
      <c r="H17" s="695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695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695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695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695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695"/>
    </row>
    <row r="23" spans="1:8" ht="15.75" customHeight="1" thickBot="1">
      <c r="A23" s="12"/>
      <c r="B23" s="3"/>
      <c r="C23" s="13"/>
      <c r="D23" s="3"/>
      <c r="E23" s="3"/>
      <c r="F23" s="52"/>
      <c r="G23" s="51">
        <f t="shared" si="0"/>
        <v>0</v>
      </c>
      <c r="H23" s="695"/>
    </row>
    <row r="24" spans="1:8" s="16" customFormat="1" ht="18" customHeight="1" thickBot="1">
      <c r="A24" s="29" t="s">
        <v>53</v>
      </c>
      <c r="B24" s="14">
        <f>SUM(B5:B23)</f>
        <v>3501</v>
      </c>
      <c r="C24" s="21"/>
      <c r="D24" s="14">
        <f>SUM(D5:D23)</f>
        <v>0</v>
      </c>
      <c r="E24" s="14">
        <f>SUM(E5:E23)</f>
        <v>15275</v>
      </c>
      <c r="F24" s="14">
        <f>SUM(F5:F23)</f>
        <v>15241</v>
      </c>
      <c r="G24" s="15">
        <f>SUM(G5:G23)</f>
        <v>15241</v>
      </c>
      <c r="H24" s="695"/>
    </row>
    <row r="25" spans="6:8" ht="12.75">
      <c r="F25" s="16"/>
      <c r="G25" s="16"/>
      <c r="H25" s="618"/>
    </row>
    <row r="26" ht="12.75">
      <c r="H26" s="618"/>
    </row>
    <row r="27" ht="12.75">
      <c r="H27" s="618"/>
    </row>
    <row r="28" ht="12.75">
      <c r="H28" s="618"/>
    </row>
    <row r="29" ht="12.75">
      <c r="H29" s="618"/>
    </row>
    <row r="30" ht="12.75">
      <c r="H30" s="618"/>
    </row>
    <row r="31" ht="12.75">
      <c r="H31" s="618"/>
    </row>
    <row r="32" ht="12.75">
      <c r="H32" s="618"/>
    </row>
    <row r="33" ht="12.75">
      <c r="H33" s="618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2">
      <selection activeCell="H25" sqref="H2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94" t="s">
        <v>2</v>
      </c>
      <c r="B1" s="694"/>
      <c r="C1" s="694"/>
      <c r="D1" s="694"/>
      <c r="E1" s="694"/>
      <c r="F1" s="694"/>
      <c r="G1" s="694"/>
      <c r="H1" s="696" t="str">
        <f>+CONCATENATE("4. melléklet a 6/",LEFT(ÖSSZEFÜGGÉSEK!A4,4)+1,". (V.20.) önkormányzati rendelethez")</f>
        <v>4. melléklet a 6/2016. (V.20.) önkormányzati rendelethez</v>
      </c>
    </row>
    <row r="2" spans="1:8" ht="23.25" customHeight="1" thickBot="1">
      <c r="A2" s="26"/>
      <c r="B2" s="10"/>
      <c r="C2" s="10"/>
      <c r="D2" s="10"/>
      <c r="E2" s="10"/>
      <c r="F2" s="693" t="s">
        <v>50</v>
      </c>
      <c r="G2" s="693"/>
      <c r="H2" s="696"/>
    </row>
    <row r="3" spans="1:8" s="6" customFormat="1" ht="48.75" customHeight="1" thickBot="1">
      <c r="A3" s="27" t="s">
        <v>57</v>
      </c>
      <c r="B3" s="28" t="s">
        <v>55</v>
      </c>
      <c r="C3" s="28" t="s">
        <v>56</v>
      </c>
      <c r="D3" s="28" t="str">
        <f>+'3.sz.mell.'!D3</f>
        <v>Felhasználás 2014. XII.31-ig</v>
      </c>
      <c r="E3" s="28" t="str">
        <f>+'3.sz.mell.'!E3</f>
        <v>2015. évi módosított előirányzat</v>
      </c>
      <c r="F3" s="101" t="str">
        <f>+'3.sz.mell.'!F3</f>
        <v>2015. évi teljesítés</v>
      </c>
      <c r="G3" s="100" t="str">
        <f>+'3.sz.mell.'!G3</f>
        <v>Összes teljesítés 2015. dec. 31-ig</v>
      </c>
      <c r="H3" s="696"/>
    </row>
    <row r="4" spans="1:8" s="10" customFormat="1" ht="15" customHeight="1" thickBot="1">
      <c r="A4" s="427" t="s">
        <v>391</v>
      </c>
      <c r="B4" s="428" t="s">
        <v>392</v>
      </c>
      <c r="C4" s="428" t="s">
        <v>393</v>
      </c>
      <c r="D4" s="428" t="s">
        <v>394</v>
      </c>
      <c r="E4" s="428" t="s">
        <v>395</v>
      </c>
      <c r="F4" s="49" t="s">
        <v>472</v>
      </c>
      <c r="G4" s="429" t="s">
        <v>518</v>
      </c>
      <c r="H4" s="696"/>
    </row>
    <row r="5" spans="1:8" ht="15.75" customHeight="1">
      <c r="A5" s="17" t="s">
        <v>710</v>
      </c>
      <c r="B5" s="637">
        <v>2500</v>
      </c>
      <c r="C5" s="638" t="s">
        <v>711</v>
      </c>
      <c r="D5" s="2"/>
      <c r="E5" s="637">
        <v>2620</v>
      </c>
      <c r="F5" s="50">
        <v>2620</v>
      </c>
      <c r="G5" s="51">
        <f>+D5+F5</f>
        <v>2620</v>
      </c>
      <c r="H5" s="696"/>
    </row>
    <row r="6" spans="1:8" ht="15.75" customHeight="1">
      <c r="A6" s="17" t="s">
        <v>712</v>
      </c>
      <c r="B6" s="637">
        <v>1200</v>
      </c>
      <c r="C6" s="638" t="s">
        <v>711</v>
      </c>
      <c r="D6" s="2"/>
      <c r="E6" s="637">
        <v>1098</v>
      </c>
      <c r="F6" s="50">
        <v>1098</v>
      </c>
      <c r="G6" s="51">
        <f aca="true" t="shared" si="0" ref="G6:G23">+D6+F6</f>
        <v>1098</v>
      </c>
      <c r="H6" s="696"/>
    </row>
    <row r="7" spans="1:8" ht="15.75" customHeight="1">
      <c r="A7" s="17" t="s">
        <v>713</v>
      </c>
      <c r="B7" s="637"/>
      <c r="C7" s="638" t="s">
        <v>711</v>
      </c>
      <c r="D7" s="2"/>
      <c r="E7" s="637">
        <v>494</v>
      </c>
      <c r="F7" s="50">
        <v>494</v>
      </c>
      <c r="G7" s="51">
        <f t="shared" si="0"/>
        <v>494</v>
      </c>
      <c r="H7" s="696"/>
    </row>
    <row r="8" spans="1:8" ht="15.75" customHeight="1">
      <c r="A8" s="17" t="s">
        <v>714</v>
      </c>
      <c r="B8" s="637"/>
      <c r="C8" s="638" t="s">
        <v>711</v>
      </c>
      <c r="D8" s="2"/>
      <c r="E8" s="637">
        <v>316</v>
      </c>
      <c r="F8" s="50">
        <v>316</v>
      </c>
      <c r="G8" s="51">
        <f t="shared" si="0"/>
        <v>316</v>
      </c>
      <c r="H8" s="696"/>
    </row>
    <row r="9" spans="1:8" ht="15.75" customHeight="1">
      <c r="A9" s="17"/>
      <c r="B9" s="2"/>
      <c r="C9" s="295"/>
      <c r="D9" s="2"/>
      <c r="E9" s="2"/>
      <c r="F9" s="50"/>
      <c r="G9" s="51">
        <f t="shared" si="0"/>
        <v>0</v>
      </c>
      <c r="H9" s="696"/>
    </row>
    <row r="10" spans="1:8" ht="15.75" customHeight="1">
      <c r="A10" s="17"/>
      <c r="B10" s="2"/>
      <c r="C10" s="295"/>
      <c r="D10" s="2"/>
      <c r="E10" s="2"/>
      <c r="F10" s="50"/>
      <c r="G10" s="51">
        <f t="shared" si="0"/>
        <v>0</v>
      </c>
      <c r="H10" s="696"/>
    </row>
    <row r="11" spans="1:8" ht="15.75" customHeight="1">
      <c r="A11" s="17"/>
      <c r="B11" s="2"/>
      <c r="C11" s="295"/>
      <c r="D11" s="2"/>
      <c r="E11" s="2"/>
      <c r="F11" s="50"/>
      <c r="G11" s="51">
        <f t="shared" si="0"/>
        <v>0</v>
      </c>
      <c r="H11" s="696"/>
    </row>
    <row r="12" spans="1:8" ht="15.75" customHeight="1">
      <c r="A12" s="17"/>
      <c r="B12" s="2"/>
      <c r="C12" s="295"/>
      <c r="D12" s="2"/>
      <c r="E12" s="2"/>
      <c r="F12" s="50"/>
      <c r="G12" s="51">
        <f t="shared" si="0"/>
        <v>0</v>
      </c>
      <c r="H12" s="696"/>
    </row>
    <row r="13" spans="1:8" ht="15.75" customHeight="1">
      <c r="A13" s="17"/>
      <c r="B13" s="2"/>
      <c r="C13" s="295"/>
      <c r="D13" s="2"/>
      <c r="E13" s="2"/>
      <c r="F13" s="50"/>
      <c r="G13" s="51">
        <f t="shared" si="0"/>
        <v>0</v>
      </c>
      <c r="H13" s="696"/>
    </row>
    <row r="14" spans="1:8" ht="15.75" customHeight="1">
      <c r="A14" s="17"/>
      <c r="B14" s="2"/>
      <c r="C14" s="295"/>
      <c r="D14" s="2"/>
      <c r="E14" s="2"/>
      <c r="F14" s="50"/>
      <c r="G14" s="51">
        <f t="shared" si="0"/>
        <v>0</v>
      </c>
      <c r="H14" s="696"/>
    </row>
    <row r="15" spans="1:8" ht="15.75" customHeight="1">
      <c r="A15" s="17"/>
      <c r="B15" s="2"/>
      <c r="C15" s="295"/>
      <c r="D15" s="2"/>
      <c r="E15" s="2"/>
      <c r="F15" s="50"/>
      <c r="G15" s="51">
        <f t="shared" si="0"/>
        <v>0</v>
      </c>
      <c r="H15" s="696"/>
    </row>
    <row r="16" spans="1:8" ht="15.75" customHeight="1">
      <c r="A16" s="17"/>
      <c r="B16" s="2"/>
      <c r="C16" s="295"/>
      <c r="D16" s="2"/>
      <c r="E16" s="2"/>
      <c r="F16" s="50"/>
      <c r="G16" s="51">
        <f t="shared" si="0"/>
        <v>0</v>
      </c>
      <c r="H16" s="696"/>
    </row>
    <row r="17" spans="1:8" ht="15.75" customHeight="1">
      <c r="A17" s="17"/>
      <c r="B17" s="2"/>
      <c r="C17" s="295"/>
      <c r="D17" s="2"/>
      <c r="E17" s="2"/>
      <c r="F17" s="50"/>
      <c r="G17" s="51">
        <f t="shared" si="0"/>
        <v>0</v>
      </c>
      <c r="H17" s="696"/>
    </row>
    <row r="18" spans="1:8" ht="15.75" customHeight="1">
      <c r="A18" s="17"/>
      <c r="B18" s="2"/>
      <c r="C18" s="295"/>
      <c r="D18" s="2"/>
      <c r="E18" s="2"/>
      <c r="F18" s="50"/>
      <c r="G18" s="51">
        <f t="shared" si="0"/>
        <v>0</v>
      </c>
      <c r="H18" s="696"/>
    </row>
    <row r="19" spans="1:8" ht="15.75" customHeight="1">
      <c r="A19" s="17"/>
      <c r="B19" s="2"/>
      <c r="C19" s="295"/>
      <c r="D19" s="2"/>
      <c r="E19" s="2"/>
      <c r="F19" s="50"/>
      <c r="G19" s="51">
        <f t="shared" si="0"/>
        <v>0</v>
      </c>
      <c r="H19" s="696"/>
    </row>
    <row r="20" spans="1:8" ht="15.75" customHeight="1">
      <c r="A20" s="17"/>
      <c r="B20" s="2"/>
      <c r="C20" s="295"/>
      <c r="D20" s="2"/>
      <c r="E20" s="2"/>
      <c r="F20" s="50"/>
      <c r="G20" s="51">
        <f t="shared" si="0"/>
        <v>0</v>
      </c>
      <c r="H20" s="696"/>
    </row>
    <row r="21" spans="1:8" ht="15.75" customHeight="1">
      <c r="A21" s="17"/>
      <c r="B21" s="2"/>
      <c r="C21" s="295"/>
      <c r="D21" s="2"/>
      <c r="E21" s="2"/>
      <c r="F21" s="50"/>
      <c r="G21" s="51">
        <f t="shared" si="0"/>
        <v>0</v>
      </c>
      <c r="H21" s="696"/>
    </row>
    <row r="22" spans="1:8" ht="15.75" customHeight="1">
      <c r="A22" s="17"/>
      <c r="B22" s="2"/>
      <c r="C22" s="295"/>
      <c r="D22" s="2"/>
      <c r="E22" s="2"/>
      <c r="F22" s="50"/>
      <c r="G22" s="51">
        <f t="shared" si="0"/>
        <v>0</v>
      </c>
      <c r="H22" s="696"/>
    </row>
    <row r="23" spans="1:8" ht="15.75" customHeight="1" thickBot="1">
      <c r="A23" s="18"/>
      <c r="B23" s="3"/>
      <c r="C23" s="296"/>
      <c r="D23" s="3"/>
      <c r="E23" s="3"/>
      <c r="F23" s="52"/>
      <c r="G23" s="51">
        <f t="shared" si="0"/>
        <v>0</v>
      </c>
      <c r="H23" s="696"/>
    </row>
    <row r="24" spans="1:8" s="16" customFormat="1" ht="18" customHeight="1" thickBot="1">
      <c r="A24" s="29" t="s">
        <v>53</v>
      </c>
      <c r="B24" s="14">
        <f>SUM(B5:B23)</f>
        <v>3700</v>
      </c>
      <c r="C24" s="21"/>
      <c r="D24" s="14">
        <f>SUM(D5:D23)</f>
        <v>0</v>
      </c>
      <c r="E24" s="14">
        <f>SUM(E5:E23)</f>
        <v>4528</v>
      </c>
      <c r="F24" s="14">
        <f>SUM(F5:F23)</f>
        <v>4528</v>
      </c>
      <c r="G24" s="15">
        <f>SUM(G5:G23)</f>
        <v>4528</v>
      </c>
      <c r="H24" s="696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4"/>
  <sheetViews>
    <sheetView zoomScale="130" zoomScaleNormal="130" zoomScaleSheetLayoutView="100" workbookViewId="0" topLeftCell="C7">
      <selection activeCell="N30" sqref="N30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08" t="s">
        <v>759</v>
      </c>
      <c r="B1" s="708"/>
      <c r="C1" s="708"/>
      <c r="D1" s="707" t="s">
        <v>758</v>
      </c>
      <c r="E1" s="707"/>
      <c r="F1" s="707"/>
      <c r="G1" s="707"/>
      <c r="H1" s="707"/>
      <c r="I1" s="707"/>
      <c r="J1" s="707"/>
      <c r="K1" s="707"/>
      <c r="L1" s="707"/>
      <c r="M1" s="707"/>
      <c r="N1" s="697" t="str">
        <f>+CONCATENATE("5. melléklet a 6/",LEFT(ÖSSZEFÜGGÉSEK!A4,4)+1,". (V.20.) önkormányzati rendelethez    ")</f>
        <v>5. melléklet a 6/2016. (V.20.)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711" t="s">
        <v>50</v>
      </c>
      <c r="M2" s="711"/>
      <c r="N2" s="697"/>
    </row>
    <row r="3" spans="1:14" ht="13.5" thickBot="1">
      <c r="A3" s="701" t="s">
        <v>91</v>
      </c>
      <c r="B3" s="712" t="s">
        <v>178</v>
      </c>
      <c r="C3" s="712"/>
      <c r="D3" s="712"/>
      <c r="E3" s="712"/>
      <c r="F3" s="712"/>
      <c r="G3" s="712"/>
      <c r="H3" s="712"/>
      <c r="I3" s="712"/>
      <c r="J3" s="698" t="s">
        <v>180</v>
      </c>
      <c r="K3" s="698"/>
      <c r="L3" s="698"/>
      <c r="M3" s="698"/>
      <c r="N3" s="697"/>
    </row>
    <row r="4" spans="1:14" ht="15" customHeight="1" thickBot="1">
      <c r="A4" s="702"/>
      <c r="B4" s="704" t="s">
        <v>181</v>
      </c>
      <c r="C4" s="705" t="s">
        <v>182</v>
      </c>
      <c r="D4" s="700" t="s">
        <v>176</v>
      </c>
      <c r="E4" s="700"/>
      <c r="F4" s="700"/>
      <c r="G4" s="700"/>
      <c r="H4" s="700"/>
      <c r="I4" s="700"/>
      <c r="J4" s="699"/>
      <c r="K4" s="699"/>
      <c r="L4" s="699"/>
      <c r="M4" s="699"/>
      <c r="N4" s="697"/>
    </row>
    <row r="5" spans="1:14" ht="21.75" thickBot="1">
      <c r="A5" s="702"/>
      <c r="B5" s="704"/>
      <c r="C5" s="705"/>
      <c r="D5" s="54" t="s">
        <v>181</v>
      </c>
      <c r="E5" s="54" t="s">
        <v>182</v>
      </c>
      <c r="F5" s="54" t="s">
        <v>181</v>
      </c>
      <c r="G5" s="54" t="s">
        <v>182</v>
      </c>
      <c r="H5" s="54" t="s">
        <v>181</v>
      </c>
      <c r="I5" s="54" t="s">
        <v>182</v>
      </c>
      <c r="J5" s="699"/>
      <c r="K5" s="699"/>
      <c r="L5" s="699"/>
      <c r="M5" s="699"/>
      <c r="N5" s="697"/>
    </row>
    <row r="6" spans="1:14" ht="32.25" thickBot="1">
      <c r="A6" s="703"/>
      <c r="B6" s="705" t="s">
        <v>177</v>
      </c>
      <c r="C6" s="705"/>
      <c r="D6" s="705" t="str">
        <f>+CONCATENATE(LEFT(ÖSSZEFÜGGÉSEK!A4,4),". előtt")</f>
        <v>2015. előtt</v>
      </c>
      <c r="E6" s="705"/>
      <c r="F6" s="705" t="str">
        <f>+CONCATENATE(LEFT(ÖSSZEFÜGGÉSEK!A4,4),". évi")</f>
        <v>2015. évi</v>
      </c>
      <c r="G6" s="705"/>
      <c r="H6" s="704" t="str">
        <f>+CONCATENATE(LEFT(ÖSSZEFÜGGÉSEK!A4,4),". után")</f>
        <v>2015. után</v>
      </c>
      <c r="I6" s="704"/>
      <c r="J6" s="53" t="str">
        <f>+D6</f>
        <v>2015. előtt</v>
      </c>
      <c r="K6" s="54" t="str">
        <f>+F6</f>
        <v>2015. évi</v>
      </c>
      <c r="L6" s="53" t="s">
        <v>39</v>
      </c>
      <c r="M6" s="54" t="str">
        <f>+CONCATENATE("Teljesítés %-a ",LEFT(ÖSSZEFÜGGÉSEK!A4,4),". XII. 31-ig")</f>
        <v>Teljesítés %-a 2015. XII. 31-ig</v>
      </c>
      <c r="N6" s="697"/>
    </row>
    <row r="7" spans="1:14" ht="13.5" thickBot="1">
      <c r="A7" s="55" t="s">
        <v>391</v>
      </c>
      <c r="B7" s="53" t="s">
        <v>392</v>
      </c>
      <c r="C7" s="53" t="s">
        <v>393</v>
      </c>
      <c r="D7" s="56" t="s">
        <v>394</v>
      </c>
      <c r="E7" s="54" t="s">
        <v>395</v>
      </c>
      <c r="F7" s="54" t="s">
        <v>472</v>
      </c>
      <c r="G7" s="54" t="s">
        <v>473</v>
      </c>
      <c r="H7" s="53" t="s">
        <v>474</v>
      </c>
      <c r="I7" s="56" t="s">
        <v>475</v>
      </c>
      <c r="J7" s="56" t="s">
        <v>519</v>
      </c>
      <c r="K7" s="56" t="s">
        <v>520</v>
      </c>
      <c r="L7" s="56" t="s">
        <v>521</v>
      </c>
      <c r="M7" s="57" t="s">
        <v>522</v>
      </c>
      <c r="N7" s="697"/>
    </row>
    <row r="8" spans="1:14" ht="12.75">
      <c r="A8" s="58" t="s">
        <v>92</v>
      </c>
      <c r="B8" s="59">
        <v>2091</v>
      </c>
      <c r="C8" s="79">
        <v>2173</v>
      </c>
      <c r="D8" s="79"/>
      <c r="E8" s="89"/>
      <c r="F8" s="79"/>
      <c r="G8" s="79"/>
      <c r="H8" s="79"/>
      <c r="I8" s="79"/>
      <c r="J8" s="79"/>
      <c r="K8" s="79">
        <v>2208</v>
      </c>
      <c r="L8" s="60">
        <f aca="true" t="shared" si="0" ref="L8:L14">+J8+K8</f>
        <v>2208</v>
      </c>
      <c r="M8" s="90">
        <f>IF((C8&lt;&gt;0),ROUND((L8/C8)*100,1),"")</f>
        <v>101.6</v>
      </c>
      <c r="N8" s="697"/>
    </row>
    <row r="9" spans="1:14" ht="12.75">
      <c r="A9" s="61" t="s">
        <v>103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1">
        <f aca="true" t="shared" si="1" ref="M9:M14">IF((C9&lt;&gt;0),ROUND((L9/C9)*100,1),"")</f>
      </c>
      <c r="N9" s="697"/>
    </row>
    <row r="10" spans="1:14" ht="12.75">
      <c r="A10" s="65" t="s">
        <v>93</v>
      </c>
      <c r="B10" s="66">
        <v>7929</v>
      </c>
      <c r="C10" s="82">
        <v>7929</v>
      </c>
      <c r="D10" s="82"/>
      <c r="E10" s="82"/>
      <c r="F10" s="82"/>
      <c r="G10" s="82"/>
      <c r="H10" s="82"/>
      <c r="I10" s="82"/>
      <c r="J10" s="82"/>
      <c r="K10" s="82">
        <v>7894</v>
      </c>
      <c r="L10" s="64">
        <f t="shared" si="0"/>
        <v>7894</v>
      </c>
      <c r="M10" s="91">
        <f t="shared" si="1"/>
        <v>99.6</v>
      </c>
      <c r="N10" s="697"/>
    </row>
    <row r="11" spans="1:14" ht="12.75">
      <c r="A11" s="65" t="s">
        <v>104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1">
        <f t="shared" si="1"/>
      </c>
      <c r="N11" s="697"/>
    </row>
    <row r="12" spans="1:14" ht="12.75">
      <c r="A12" s="65" t="s">
        <v>94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1">
        <f t="shared" si="1"/>
      </c>
      <c r="N12" s="697"/>
    </row>
    <row r="13" spans="1:14" ht="12.75">
      <c r="A13" s="65" t="s">
        <v>95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1">
        <f t="shared" si="1"/>
      </c>
      <c r="N13" s="697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2">
        <f t="shared" si="1"/>
      </c>
      <c r="N14" s="697"/>
    </row>
    <row r="15" spans="1:14" ht="13.5" thickBot="1">
      <c r="A15" s="69" t="s">
        <v>97</v>
      </c>
      <c r="B15" s="70">
        <f>B8+SUM(B10:B14)</f>
        <v>10020</v>
      </c>
      <c r="C15" s="70">
        <f aca="true" t="shared" si="2" ref="C15:L15">C8+SUM(C10:C14)</f>
        <v>10102</v>
      </c>
      <c r="D15" s="70">
        <f t="shared" si="2"/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10102</v>
      </c>
      <c r="L15" s="70">
        <f t="shared" si="2"/>
        <v>10102</v>
      </c>
      <c r="M15" s="71">
        <f>IF((C15&lt;&gt;0),ROUND((L15/C15)*100,1),"")</f>
        <v>100</v>
      </c>
      <c r="N15" s="697"/>
    </row>
    <row r="16" spans="1:14" ht="12.75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697"/>
    </row>
    <row r="17" spans="1:14" ht="13.5" thickBot="1">
      <c r="A17" s="75" t="s">
        <v>96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697"/>
    </row>
    <row r="18" spans="1:14" ht="12.75">
      <c r="A18" s="78" t="s">
        <v>99</v>
      </c>
      <c r="B18" s="59"/>
      <c r="C18" s="79"/>
      <c r="D18" s="79"/>
      <c r="E18" s="89"/>
      <c r="F18" s="79"/>
      <c r="G18" s="79"/>
      <c r="H18" s="79"/>
      <c r="I18" s="79"/>
      <c r="J18" s="79"/>
      <c r="K18" s="79"/>
      <c r="L18" s="80">
        <f aca="true" t="shared" si="3" ref="L18:L23">+J18+K18</f>
        <v>0</v>
      </c>
      <c r="M18" s="90">
        <f aca="true" t="shared" si="4" ref="M18:M24">IF((C18&lt;&gt;0),ROUND((L18/C18)*100,1),"")</f>
      </c>
      <c r="N18" s="697"/>
    </row>
    <row r="19" spans="1:14" ht="12.75">
      <c r="A19" s="81" t="s">
        <v>100</v>
      </c>
      <c r="B19" s="66">
        <v>10020</v>
      </c>
      <c r="C19" s="82">
        <v>10102</v>
      </c>
      <c r="D19" s="82"/>
      <c r="E19" s="82"/>
      <c r="F19" s="82"/>
      <c r="G19" s="82"/>
      <c r="H19" s="82"/>
      <c r="I19" s="82"/>
      <c r="J19" s="82"/>
      <c r="K19" s="82">
        <v>10102</v>
      </c>
      <c r="L19" s="83">
        <f t="shared" si="3"/>
        <v>10102</v>
      </c>
      <c r="M19" s="91">
        <f t="shared" si="4"/>
        <v>100</v>
      </c>
      <c r="N19" s="697"/>
    </row>
    <row r="20" spans="1:14" ht="12.75">
      <c r="A20" s="81" t="s">
        <v>101</v>
      </c>
      <c r="B20" s="66"/>
      <c r="C20" s="82"/>
      <c r="D20" s="82"/>
      <c r="E20" s="82"/>
      <c r="F20" s="82"/>
      <c r="G20" s="82"/>
      <c r="H20" s="82"/>
      <c r="I20" s="82"/>
      <c r="J20" s="82"/>
      <c r="K20" s="82"/>
      <c r="L20" s="83">
        <f t="shared" si="3"/>
        <v>0</v>
      </c>
      <c r="M20" s="91">
        <f t="shared" si="4"/>
      </c>
      <c r="N20" s="697"/>
    </row>
    <row r="21" spans="1:14" ht="12.75">
      <c r="A21" s="81" t="s">
        <v>102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1">
        <f t="shared" si="4"/>
      </c>
      <c r="N21" s="697"/>
    </row>
    <row r="22" spans="1:14" ht="12.75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1">
        <f t="shared" si="4"/>
      </c>
      <c r="N22" s="697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2">
        <f t="shared" si="4"/>
      </c>
      <c r="N23" s="697"/>
    </row>
    <row r="24" spans="1:14" ht="13.5" thickBot="1">
      <c r="A24" s="87" t="s">
        <v>81</v>
      </c>
      <c r="B24" s="70">
        <f aca="true" t="shared" si="5" ref="B24:L24">SUM(B18:B23)</f>
        <v>10020</v>
      </c>
      <c r="C24" s="70">
        <f t="shared" si="5"/>
        <v>10102</v>
      </c>
      <c r="D24" s="70">
        <f t="shared" si="5"/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10102</v>
      </c>
      <c r="L24" s="70">
        <f t="shared" si="5"/>
        <v>10102</v>
      </c>
      <c r="M24" s="71">
        <f t="shared" si="4"/>
        <v>100</v>
      </c>
      <c r="N24" s="697"/>
    </row>
    <row r="25" spans="1:14" ht="12.75">
      <c r="A25" s="709"/>
      <c r="B25" s="709"/>
      <c r="C25" s="709"/>
      <c r="D25" s="709"/>
      <c r="E25" s="709"/>
      <c r="F25" s="709"/>
      <c r="G25" s="709"/>
      <c r="H25" s="709"/>
      <c r="I25" s="709"/>
      <c r="J25" s="709"/>
      <c r="K25" s="709"/>
      <c r="L25" s="709"/>
      <c r="M25" s="709"/>
      <c r="N25" s="697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697"/>
    </row>
    <row r="27" spans="1:14" ht="15.75">
      <c r="A27" s="710"/>
      <c r="B27" s="710"/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697"/>
    </row>
    <row r="28" spans="1:14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06"/>
      <c r="M28" s="706"/>
      <c r="N28" s="697"/>
    </row>
    <row r="29" ht="12.75">
      <c r="N29" s="697"/>
    </row>
    <row r="44" ht="12.75">
      <c r="A44" s="9"/>
    </row>
  </sheetData>
  <sheetProtection/>
  <mergeCells count="17">
    <mergeCell ref="A1:C1"/>
    <mergeCell ref="A25:M25"/>
    <mergeCell ref="B6:C6"/>
    <mergeCell ref="A27:M27"/>
    <mergeCell ref="L2:M2"/>
    <mergeCell ref="B4:B5"/>
    <mergeCell ref="B3:I3"/>
    <mergeCell ref="N1:N29"/>
    <mergeCell ref="J3:M5"/>
    <mergeCell ref="D4:I4"/>
    <mergeCell ref="A3:A6"/>
    <mergeCell ref="H6:I6"/>
    <mergeCell ref="D6:E6"/>
    <mergeCell ref="L28:M28"/>
    <mergeCell ref="F6:G6"/>
    <mergeCell ref="C4:C5"/>
    <mergeCell ref="D1:M1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499" customWidth="1"/>
    <col min="2" max="2" width="65.375" style="500" customWidth="1"/>
    <col min="3" max="5" width="17.00390625" style="501" customWidth="1"/>
    <col min="6" max="16384" width="9.375" style="32" customWidth="1"/>
  </cols>
  <sheetData>
    <row r="1" spans="1:5" s="475" customFormat="1" ht="16.5" customHeight="1" thickBot="1">
      <c r="A1" s="474"/>
      <c r="B1" s="476"/>
      <c r="C1" s="521"/>
      <c r="D1" s="486"/>
      <c r="E1" s="521" t="str">
        <f>+CONCATENATE("6.1. melléklet a 6/",LEFT(ÖSSZEFÜGGÉSEK!A4,4)+1,". (V.20.) önkormányzati rendelethez")</f>
        <v>6.1. melléklet a 6/2016. (V.20.) önkormányzati rendelethez</v>
      </c>
    </row>
    <row r="2" spans="1:5" s="522" customFormat="1" ht="15.75" customHeight="1">
      <c r="A2" s="502" t="s">
        <v>51</v>
      </c>
      <c r="B2" s="716" t="s">
        <v>718</v>
      </c>
      <c r="C2" s="717"/>
      <c r="D2" s="718"/>
      <c r="E2" s="495" t="s">
        <v>41</v>
      </c>
    </row>
    <row r="3" spans="1:5" s="522" customFormat="1" ht="24.75" thickBot="1">
      <c r="A3" s="520" t="s">
        <v>524</v>
      </c>
      <c r="B3" s="719" t="s">
        <v>523</v>
      </c>
      <c r="C3" s="720"/>
      <c r="D3" s="721"/>
      <c r="E3" s="470" t="s">
        <v>41</v>
      </c>
    </row>
    <row r="4" spans="1:5" s="523" customFormat="1" ht="15.75" customHeight="1" thickBot="1">
      <c r="A4" s="477"/>
      <c r="B4" s="477"/>
      <c r="C4" s="478"/>
      <c r="D4" s="478"/>
      <c r="E4" s="478" t="s">
        <v>42</v>
      </c>
    </row>
    <row r="5" spans="1:5" ht="24.75" thickBot="1">
      <c r="A5" s="309" t="s">
        <v>145</v>
      </c>
      <c r="B5" s="310" t="s">
        <v>688</v>
      </c>
      <c r="C5" s="93" t="s">
        <v>175</v>
      </c>
      <c r="D5" s="93" t="s">
        <v>179</v>
      </c>
      <c r="E5" s="479" t="s">
        <v>180</v>
      </c>
    </row>
    <row r="6" spans="1:5" s="524" customFormat="1" ht="12.75" customHeight="1" thickBot="1">
      <c r="A6" s="472" t="s">
        <v>391</v>
      </c>
      <c r="B6" s="473" t="s">
        <v>392</v>
      </c>
      <c r="C6" s="473" t="s">
        <v>393</v>
      </c>
      <c r="D6" s="108" t="s">
        <v>394</v>
      </c>
      <c r="E6" s="106" t="s">
        <v>395</v>
      </c>
    </row>
    <row r="7" spans="1:5" s="524" customFormat="1" ht="15.75" customHeight="1" thickBot="1">
      <c r="A7" s="713" t="s">
        <v>43</v>
      </c>
      <c r="B7" s="714"/>
      <c r="C7" s="714"/>
      <c r="D7" s="714"/>
      <c r="E7" s="715"/>
    </row>
    <row r="8" spans="1:5" s="524" customFormat="1" ht="12" customHeight="1" thickBot="1">
      <c r="A8" s="341" t="s">
        <v>7</v>
      </c>
      <c r="B8" s="337" t="s">
        <v>283</v>
      </c>
      <c r="C8" s="368">
        <f>SUM(C9:C14)</f>
        <v>112113</v>
      </c>
      <c r="D8" s="368">
        <f>SUM(D9:D14)</f>
        <v>114234</v>
      </c>
      <c r="E8" s="351">
        <f>SUM(E9:E14)</f>
        <v>114234</v>
      </c>
    </row>
    <row r="9" spans="1:5" s="498" customFormat="1" ht="12" customHeight="1">
      <c r="A9" s="508" t="s">
        <v>70</v>
      </c>
      <c r="B9" s="379" t="s">
        <v>284</v>
      </c>
      <c r="C9" s="370">
        <v>52579</v>
      </c>
      <c r="D9" s="370">
        <v>52847</v>
      </c>
      <c r="E9" s="353">
        <v>52847</v>
      </c>
    </row>
    <row r="10" spans="1:5" s="525" customFormat="1" ht="12" customHeight="1">
      <c r="A10" s="509" t="s">
        <v>71</v>
      </c>
      <c r="B10" s="380" t="s">
        <v>285</v>
      </c>
      <c r="C10" s="369">
        <v>23610</v>
      </c>
      <c r="D10" s="369">
        <v>24648</v>
      </c>
      <c r="E10" s="352">
        <v>24648</v>
      </c>
    </row>
    <row r="11" spans="1:5" s="525" customFormat="1" ht="12" customHeight="1">
      <c r="A11" s="509" t="s">
        <v>72</v>
      </c>
      <c r="B11" s="380" t="s">
        <v>286</v>
      </c>
      <c r="C11" s="369">
        <v>33887</v>
      </c>
      <c r="D11" s="369">
        <v>32023</v>
      </c>
      <c r="E11" s="352">
        <v>32023</v>
      </c>
    </row>
    <row r="12" spans="1:5" s="525" customFormat="1" ht="12" customHeight="1">
      <c r="A12" s="509" t="s">
        <v>73</v>
      </c>
      <c r="B12" s="380" t="s">
        <v>287</v>
      </c>
      <c r="C12" s="369">
        <v>2037</v>
      </c>
      <c r="D12" s="369">
        <v>2096</v>
      </c>
      <c r="E12" s="352">
        <v>2096</v>
      </c>
    </row>
    <row r="13" spans="1:5" s="525" customFormat="1" ht="12" customHeight="1">
      <c r="A13" s="509" t="s">
        <v>105</v>
      </c>
      <c r="B13" s="380" t="s">
        <v>288</v>
      </c>
      <c r="C13" s="369"/>
      <c r="D13" s="369"/>
      <c r="E13" s="352"/>
    </row>
    <row r="14" spans="1:5" s="498" customFormat="1" ht="12" customHeight="1" thickBot="1">
      <c r="A14" s="510" t="s">
        <v>74</v>
      </c>
      <c r="B14" s="360" t="s">
        <v>289</v>
      </c>
      <c r="C14" s="371"/>
      <c r="D14" s="371">
        <v>2620</v>
      </c>
      <c r="E14" s="354">
        <v>2620</v>
      </c>
    </row>
    <row r="15" spans="1:5" s="498" customFormat="1" ht="12" customHeight="1" thickBot="1">
      <c r="A15" s="341" t="s">
        <v>8</v>
      </c>
      <c r="B15" s="358" t="s">
        <v>290</v>
      </c>
      <c r="C15" s="368">
        <f>SUM(C16:C20)</f>
        <v>20548</v>
      </c>
      <c r="D15" s="368">
        <f>SUM(D16:D20)</f>
        <v>29885</v>
      </c>
      <c r="E15" s="351">
        <f>SUM(E16:E20)</f>
        <v>29883</v>
      </c>
    </row>
    <row r="16" spans="1:5" s="498" customFormat="1" ht="12" customHeight="1">
      <c r="A16" s="508" t="s">
        <v>76</v>
      </c>
      <c r="B16" s="379" t="s">
        <v>291</v>
      </c>
      <c r="C16" s="370"/>
      <c r="D16" s="370"/>
      <c r="E16" s="353"/>
    </row>
    <row r="17" spans="1:5" s="498" customFormat="1" ht="12" customHeight="1">
      <c r="A17" s="509" t="s">
        <v>77</v>
      </c>
      <c r="B17" s="380" t="s">
        <v>292</v>
      </c>
      <c r="C17" s="369"/>
      <c r="D17" s="369"/>
      <c r="E17" s="352"/>
    </row>
    <row r="18" spans="1:5" s="498" customFormat="1" ht="12" customHeight="1">
      <c r="A18" s="509" t="s">
        <v>78</v>
      </c>
      <c r="B18" s="380" t="s">
        <v>293</v>
      </c>
      <c r="C18" s="369"/>
      <c r="D18" s="369"/>
      <c r="E18" s="352"/>
    </row>
    <row r="19" spans="1:5" s="498" customFormat="1" ht="12" customHeight="1">
      <c r="A19" s="509" t="s">
        <v>79</v>
      </c>
      <c r="B19" s="380" t="s">
        <v>294</v>
      </c>
      <c r="C19" s="369"/>
      <c r="D19" s="369"/>
      <c r="E19" s="352"/>
    </row>
    <row r="20" spans="1:5" s="498" customFormat="1" ht="12" customHeight="1">
      <c r="A20" s="509" t="s">
        <v>80</v>
      </c>
      <c r="B20" s="380" t="s">
        <v>295</v>
      </c>
      <c r="C20" s="369">
        <v>20548</v>
      </c>
      <c r="D20" s="369">
        <v>29885</v>
      </c>
      <c r="E20" s="352">
        <v>29883</v>
      </c>
    </row>
    <row r="21" spans="1:5" s="525" customFormat="1" ht="12" customHeight="1" thickBot="1">
      <c r="A21" s="510" t="s">
        <v>87</v>
      </c>
      <c r="B21" s="360" t="s">
        <v>296</v>
      </c>
      <c r="C21" s="371"/>
      <c r="D21" s="371"/>
      <c r="E21" s="354"/>
    </row>
    <row r="22" spans="1:5" s="525" customFormat="1" ht="12" customHeight="1" thickBot="1">
      <c r="A22" s="341" t="s">
        <v>9</v>
      </c>
      <c r="B22" s="337" t="s">
        <v>297</v>
      </c>
      <c r="C22" s="368">
        <f>SUM(C23:C27)</f>
        <v>0</v>
      </c>
      <c r="D22" s="368">
        <f>SUM(D23:D27)</f>
        <v>16168</v>
      </c>
      <c r="E22" s="351">
        <f>SUM(E23:E27)</f>
        <v>16137</v>
      </c>
    </row>
    <row r="23" spans="1:5" s="525" customFormat="1" ht="12" customHeight="1">
      <c r="A23" s="508" t="s">
        <v>59</v>
      </c>
      <c r="B23" s="379" t="s">
        <v>298</v>
      </c>
      <c r="C23" s="370"/>
      <c r="D23" s="370">
        <v>5150</v>
      </c>
      <c r="E23" s="353">
        <v>5150</v>
      </c>
    </row>
    <row r="24" spans="1:5" s="498" customFormat="1" ht="12" customHeight="1">
      <c r="A24" s="509" t="s">
        <v>60</v>
      </c>
      <c r="B24" s="380" t="s">
        <v>299</v>
      </c>
      <c r="C24" s="369"/>
      <c r="D24" s="369"/>
      <c r="E24" s="352"/>
    </row>
    <row r="25" spans="1:5" s="525" customFormat="1" ht="12" customHeight="1">
      <c r="A25" s="509" t="s">
        <v>61</v>
      </c>
      <c r="B25" s="380" t="s">
        <v>300</v>
      </c>
      <c r="C25" s="369"/>
      <c r="D25" s="369"/>
      <c r="E25" s="352"/>
    </row>
    <row r="26" spans="1:5" s="525" customFormat="1" ht="12" customHeight="1">
      <c r="A26" s="509" t="s">
        <v>62</v>
      </c>
      <c r="B26" s="380" t="s">
        <v>301</v>
      </c>
      <c r="C26" s="369"/>
      <c r="D26" s="369">
        <v>1067</v>
      </c>
      <c r="E26" s="352">
        <v>1067</v>
      </c>
    </row>
    <row r="27" spans="1:5" s="525" customFormat="1" ht="12" customHeight="1">
      <c r="A27" s="509" t="s">
        <v>119</v>
      </c>
      <c r="B27" s="380" t="s">
        <v>302</v>
      </c>
      <c r="C27" s="369"/>
      <c r="D27" s="369">
        <v>9951</v>
      </c>
      <c r="E27" s="352">
        <v>9920</v>
      </c>
    </row>
    <row r="28" spans="1:5" s="525" customFormat="1" ht="12" customHeight="1" thickBot="1">
      <c r="A28" s="510" t="s">
        <v>120</v>
      </c>
      <c r="B28" s="381" t="s">
        <v>303</v>
      </c>
      <c r="C28" s="371"/>
      <c r="D28" s="371">
        <v>7929</v>
      </c>
      <c r="E28" s="354">
        <v>7894</v>
      </c>
    </row>
    <row r="29" spans="1:5" s="525" customFormat="1" ht="12" customHeight="1" thickBot="1">
      <c r="A29" s="341" t="s">
        <v>121</v>
      </c>
      <c r="B29" s="337" t="s">
        <v>681</v>
      </c>
      <c r="C29" s="374">
        <f>SUM(C30:C35)</f>
        <v>36620</v>
      </c>
      <c r="D29" s="374">
        <f>SUM(D30:D35)</f>
        <v>49414</v>
      </c>
      <c r="E29" s="387">
        <f>SUM(E30:E35)</f>
        <v>49338</v>
      </c>
    </row>
    <row r="30" spans="1:5" s="525" customFormat="1" ht="12" customHeight="1">
      <c r="A30" s="508" t="s">
        <v>304</v>
      </c>
      <c r="B30" s="379" t="s">
        <v>715</v>
      </c>
      <c r="C30" s="370">
        <v>5200</v>
      </c>
      <c r="D30" s="370">
        <v>5163</v>
      </c>
      <c r="E30" s="353">
        <v>5163</v>
      </c>
    </row>
    <row r="31" spans="1:5" s="525" customFormat="1" ht="12" customHeight="1">
      <c r="A31" s="509" t="s">
        <v>305</v>
      </c>
      <c r="B31" s="380" t="s">
        <v>698</v>
      </c>
      <c r="C31" s="369">
        <v>3500</v>
      </c>
      <c r="D31" s="369">
        <v>3642</v>
      </c>
      <c r="E31" s="352">
        <v>3625</v>
      </c>
    </row>
    <row r="32" spans="1:5" s="525" customFormat="1" ht="12" customHeight="1">
      <c r="A32" s="509" t="s">
        <v>306</v>
      </c>
      <c r="B32" s="380" t="s">
        <v>685</v>
      </c>
      <c r="C32" s="369">
        <v>27000</v>
      </c>
      <c r="D32" s="369">
        <v>39983</v>
      </c>
      <c r="E32" s="352">
        <v>39961</v>
      </c>
    </row>
    <row r="33" spans="1:5" s="525" customFormat="1" ht="12" customHeight="1">
      <c r="A33" s="509" t="s">
        <v>682</v>
      </c>
      <c r="B33" s="380" t="s">
        <v>686</v>
      </c>
      <c r="C33" s="369">
        <v>500</v>
      </c>
      <c r="D33" s="369">
        <v>250</v>
      </c>
      <c r="E33" s="352">
        <v>245</v>
      </c>
    </row>
    <row r="34" spans="1:5" s="525" customFormat="1" ht="12" customHeight="1">
      <c r="A34" s="509" t="s">
        <v>683</v>
      </c>
      <c r="B34" s="380" t="s">
        <v>307</v>
      </c>
      <c r="C34" s="369"/>
      <c r="D34" s="369"/>
      <c r="E34" s="352"/>
    </row>
    <row r="35" spans="1:5" s="525" customFormat="1" ht="12" customHeight="1" thickBot="1">
      <c r="A35" s="510" t="s">
        <v>684</v>
      </c>
      <c r="B35" s="360" t="s">
        <v>308</v>
      </c>
      <c r="C35" s="371">
        <v>420</v>
      </c>
      <c r="D35" s="371">
        <v>376</v>
      </c>
      <c r="E35" s="354">
        <v>344</v>
      </c>
    </row>
    <row r="36" spans="1:5" s="525" customFormat="1" ht="12" customHeight="1" thickBot="1">
      <c r="A36" s="341" t="s">
        <v>11</v>
      </c>
      <c r="B36" s="337" t="s">
        <v>309</v>
      </c>
      <c r="C36" s="368">
        <f>SUM(C37:C46)</f>
        <v>32214</v>
      </c>
      <c r="D36" s="368">
        <f>SUM(D37:D46)</f>
        <v>32019</v>
      </c>
      <c r="E36" s="351">
        <f>SUM(E37:E46)</f>
        <v>27404</v>
      </c>
    </row>
    <row r="37" spans="1:5" s="525" customFormat="1" ht="12" customHeight="1">
      <c r="A37" s="508" t="s">
        <v>63</v>
      </c>
      <c r="B37" s="379" t="s">
        <v>310</v>
      </c>
      <c r="C37" s="370"/>
      <c r="D37" s="370"/>
      <c r="E37" s="353"/>
    </row>
    <row r="38" spans="1:5" s="525" customFormat="1" ht="12" customHeight="1">
      <c r="A38" s="509" t="s">
        <v>64</v>
      </c>
      <c r="B38" s="380" t="s">
        <v>311</v>
      </c>
      <c r="C38" s="369">
        <v>9954</v>
      </c>
      <c r="D38" s="369">
        <v>10669</v>
      </c>
      <c r="E38" s="352">
        <v>10668</v>
      </c>
    </row>
    <row r="39" spans="1:5" s="525" customFormat="1" ht="12" customHeight="1">
      <c r="A39" s="509" t="s">
        <v>65</v>
      </c>
      <c r="B39" s="380" t="s">
        <v>312</v>
      </c>
      <c r="C39" s="369">
        <v>100</v>
      </c>
      <c r="D39" s="369">
        <v>265</v>
      </c>
      <c r="E39" s="352">
        <v>264</v>
      </c>
    </row>
    <row r="40" spans="1:5" s="525" customFormat="1" ht="12" customHeight="1">
      <c r="A40" s="509" t="s">
        <v>123</v>
      </c>
      <c r="B40" s="380" t="s">
        <v>313</v>
      </c>
      <c r="C40" s="369">
        <v>5338</v>
      </c>
      <c r="D40" s="369">
        <v>5338</v>
      </c>
      <c r="E40" s="352">
        <v>755</v>
      </c>
    </row>
    <row r="41" spans="1:5" s="525" customFormat="1" ht="12" customHeight="1">
      <c r="A41" s="509" t="s">
        <v>124</v>
      </c>
      <c r="B41" s="380" t="s">
        <v>314</v>
      </c>
      <c r="C41" s="369">
        <v>11241</v>
      </c>
      <c r="D41" s="369">
        <v>10551</v>
      </c>
      <c r="E41" s="352">
        <v>10544</v>
      </c>
    </row>
    <row r="42" spans="1:5" s="525" customFormat="1" ht="12" customHeight="1">
      <c r="A42" s="509" t="s">
        <v>125</v>
      </c>
      <c r="B42" s="380" t="s">
        <v>315</v>
      </c>
      <c r="C42" s="369">
        <v>5481</v>
      </c>
      <c r="D42" s="369">
        <v>5081</v>
      </c>
      <c r="E42" s="352">
        <v>5059</v>
      </c>
    </row>
    <row r="43" spans="1:5" s="525" customFormat="1" ht="12" customHeight="1">
      <c r="A43" s="509" t="s">
        <v>126</v>
      </c>
      <c r="B43" s="380" t="s">
        <v>316</v>
      </c>
      <c r="C43" s="369"/>
      <c r="D43" s="369"/>
      <c r="E43" s="352"/>
    </row>
    <row r="44" spans="1:5" s="525" customFormat="1" ht="12" customHeight="1">
      <c r="A44" s="509" t="s">
        <v>127</v>
      </c>
      <c r="B44" s="380" t="s">
        <v>317</v>
      </c>
      <c r="C44" s="369">
        <v>100</v>
      </c>
      <c r="D44" s="369">
        <v>115</v>
      </c>
      <c r="E44" s="352">
        <v>114</v>
      </c>
    </row>
    <row r="45" spans="1:5" s="525" customFormat="1" ht="12" customHeight="1">
      <c r="A45" s="509" t="s">
        <v>318</v>
      </c>
      <c r="B45" s="380" t="s">
        <v>319</v>
      </c>
      <c r="C45" s="372"/>
      <c r="D45" s="372"/>
      <c r="E45" s="355"/>
    </row>
    <row r="46" spans="1:5" s="498" customFormat="1" ht="12" customHeight="1" thickBot="1">
      <c r="A46" s="510" t="s">
        <v>320</v>
      </c>
      <c r="B46" s="381" t="s">
        <v>321</v>
      </c>
      <c r="C46" s="373"/>
      <c r="D46" s="373"/>
      <c r="E46" s="356"/>
    </row>
    <row r="47" spans="1:5" s="525" customFormat="1" ht="12" customHeight="1" thickBot="1">
      <c r="A47" s="341" t="s">
        <v>12</v>
      </c>
      <c r="B47" s="337" t="s">
        <v>322</v>
      </c>
      <c r="C47" s="368">
        <f>SUM(C48:C52)</f>
        <v>0</v>
      </c>
      <c r="D47" s="368">
        <f>SUM(D48:D52)</f>
        <v>103</v>
      </c>
      <c r="E47" s="351">
        <f>SUM(E48:E52)</f>
        <v>103</v>
      </c>
    </row>
    <row r="48" spans="1:5" s="525" customFormat="1" ht="12" customHeight="1">
      <c r="A48" s="508" t="s">
        <v>66</v>
      </c>
      <c r="B48" s="379" t="s">
        <v>323</v>
      </c>
      <c r="C48" s="389"/>
      <c r="D48" s="389"/>
      <c r="E48" s="357"/>
    </row>
    <row r="49" spans="1:5" s="525" customFormat="1" ht="12" customHeight="1">
      <c r="A49" s="509" t="s">
        <v>67</v>
      </c>
      <c r="B49" s="380" t="s">
        <v>324</v>
      </c>
      <c r="C49" s="372"/>
      <c r="D49" s="372"/>
      <c r="E49" s="355"/>
    </row>
    <row r="50" spans="1:5" s="525" customFormat="1" ht="12" customHeight="1">
      <c r="A50" s="509" t="s">
        <v>325</v>
      </c>
      <c r="B50" s="380" t="s">
        <v>326</v>
      </c>
      <c r="C50" s="372"/>
      <c r="D50" s="372">
        <v>103</v>
      </c>
      <c r="E50" s="355">
        <v>103</v>
      </c>
    </row>
    <row r="51" spans="1:5" s="525" customFormat="1" ht="12" customHeight="1">
      <c r="A51" s="509" t="s">
        <v>327</v>
      </c>
      <c r="B51" s="380" t="s">
        <v>328</v>
      </c>
      <c r="C51" s="372"/>
      <c r="D51" s="372"/>
      <c r="E51" s="355"/>
    </row>
    <row r="52" spans="1:5" s="525" customFormat="1" ht="12" customHeight="1" thickBot="1">
      <c r="A52" s="510" t="s">
        <v>329</v>
      </c>
      <c r="B52" s="381" t="s">
        <v>330</v>
      </c>
      <c r="C52" s="373"/>
      <c r="D52" s="373"/>
      <c r="E52" s="356"/>
    </row>
    <row r="53" spans="1:5" s="525" customFormat="1" ht="12" customHeight="1" thickBot="1">
      <c r="A53" s="341" t="s">
        <v>128</v>
      </c>
      <c r="B53" s="337" t="s">
        <v>331</v>
      </c>
      <c r="C53" s="368">
        <f>SUM(C54:C56)</f>
        <v>1157</v>
      </c>
      <c r="D53" s="368">
        <f>SUM(D54:D56)</f>
        <v>1157</v>
      </c>
      <c r="E53" s="351">
        <f>SUM(E54:E56)</f>
        <v>1143</v>
      </c>
    </row>
    <row r="54" spans="1:5" s="498" customFormat="1" ht="12" customHeight="1">
      <c r="A54" s="508" t="s">
        <v>68</v>
      </c>
      <c r="B54" s="379" t="s">
        <v>332</v>
      </c>
      <c r="C54" s="370"/>
      <c r="D54" s="370"/>
      <c r="E54" s="353"/>
    </row>
    <row r="55" spans="1:5" s="498" customFormat="1" ht="12" customHeight="1">
      <c r="A55" s="509" t="s">
        <v>69</v>
      </c>
      <c r="B55" s="380" t="s">
        <v>333</v>
      </c>
      <c r="C55" s="369"/>
      <c r="D55" s="369"/>
      <c r="E55" s="352"/>
    </row>
    <row r="56" spans="1:5" s="498" customFormat="1" ht="12" customHeight="1">
      <c r="A56" s="509" t="s">
        <v>334</v>
      </c>
      <c r="B56" s="380" t="s">
        <v>335</v>
      </c>
      <c r="C56" s="369">
        <v>1157</v>
      </c>
      <c r="D56" s="369">
        <v>1157</v>
      </c>
      <c r="E56" s="352">
        <v>1143</v>
      </c>
    </row>
    <row r="57" spans="1:5" s="498" customFormat="1" ht="12" customHeight="1" thickBot="1">
      <c r="A57" s="510" t="s">
        <v>336</v>
      </c>
      <c r="B57" s="381" t="s">
        <v>337</v>
      </c>
      <c r="C57" s="371"/>
      <c r="D57" s="371"/>
      <c r="E57" s="354"/>
    </row>
    <row r="58" spans="1:5" s="525" customFormat="1" ht="12" customHeight="1" thickBot="1">
      <c r="A58" s="341" t="s">
        <v>14</v>
      </c>
      <c r="B58" s="358" t="s">
        <v>338</v>
      </c>
      <c r="C58" s="368">
        <f>SUM(C59:C61)</f>
        <v>398</v>
      </c>
      <c r="D58" s="368">
        <f>SUM(D59:D61)</f>
        <v>398</v>
      </c>
      <c r="E58" s="351">
        <f>SUM(E59:E61)</f>
        <v>289</v>
      </c>
    </row>
    <row r="59" spans="1:5" s="525" customFormat="1" ht="12" customHeight="1">
      <c r="A59" s="508" t="s">
        <v>129</v>
      </c>
      <c r="B59" s="379" t="s">
        <v>339</v>
      </c>
      <c r="C59" s="372"/>
      <c r="D59" s="372"/>
      <c r="E59" s="355"/>
    </row>
    <row r="60" spans="1:5" s="525" customFormat="1" ht="12" customHeight="1">
      <c r="A60" s="509" t="s">
        <v>130</v>
      </c>
      <c r="B60" s="380" t="s">
        <v>527</v>
      </c>
      <c r="C60" s="372">
        <v>398</v>
      </c>
      <c r="D60" s="372">
        <v>398</v>
      </c>
      <c r="E60" s="355">
        <v>289</v>
      </c>
    </row>
    <row r="61" spans="1:5" s="525" customFormat="1" ht="12" customHeight="1">
      <c r="A61" s="509" t="s">
        <v>155</v>
      </c>
      <c r="B61" s="380" t="s">
        <v>341</v>
      </c>
      <c r="C61" s="372"/>
      <c r="D61" s="372"/>
      <c r="E61" s="355"/>
    </row>
    <row r="62" spans="1:5" s="525" customFormat="1" ht="12" customHeight="1" thickBot="1">
      <c r="A62" s="510" t="s">
        <v>342</v>
      </c>
      <c r="B62" s="381" t="s">
        <v>343</v>
      </c>
      <c r="C62" s="372"/>
      <c r="D62" s="372"/>
      <c r="E62" s="355"/>
    </row>
    <row r="63" spans="1:5" s="525" customFormat="1" ht="12" customHeight="1" thickBot="1">
      <c r="A63" s="341" t="s">
        <v>15</v>
      </c>
      <c r="B63" s="337" t="s">
        <v>344</v>
      </c>
      <c r="C63" s="374">
        <f>+C8+C15+C22+C29+C36+C47+C53+C58</f>
        <v>203050</v>
      </c>
      <c r="D63" s="374">
        <f>+D8+D15+D22+D29+D36+D47+D53+D58</f>
        <v>243378</v>
      </c>
      <c r="E63" s="387">
        <f>+E8+E15+E22+E29+E36+E47+E53+E58</f>
        <v>238531</v>
      </c>
    </row>
    <row r="64" spans="1:5" s="525" customFormat="1" ht="12" customHeight="1" thickBot="1">
      <c r="A64" s="511" t="s">
        <v>525</v>
      </c>
      <c r="B64" s="358" t="s">
        <v>346</v>
      </c>
      <c r="C64" s="368">
        <f>SUM(C65:C67)</f>
        <v>0</v>
      </c>
      <c r="D64" s="368">
        <f>SUM(D65:D67)</f>
        <v>7929</v>
      </c>
      <c r="E64" s="351">
        <f>SUM(E65:E67)</f>
        <v>7929</v>
      </c>
    </row>
    <row r="65" spans="1:5" s="525" customFormat="1" ht="12" customHeight="1">
      <c r="A65" s="508" t="s">
        <v>347</v>
      </c>
      <c r="B65" s="379" t="s">
        <v>348</v>
      </c>
      <c r="C65" s="372"/>
      <c r="D65" s="372"/>
      <c r="E65" s="355"/>
    </row>
    <row r="66" spans="1:5" s="525" customFormat="1" ht="12" customHeight="1">
      <c r="A66" s="509" t="s">
        <v>349</v>
      </c>
      <c r="B66" s="380" t="s">
        <v>350</v>
      </c>
      <c r="C66" s="372"/>
      <c r="D66" s="372"/>
      <c r="E66" s="355"/>
    </row>
    <row r="67" spans="1:5" s="525" customFormat="1" ht="12" customHeight="1" thickBot="1">
      <c r="A67" s="510" t="s">
        <v>351</v>
      </c>
      <c r="B67" s="504" t="s">
        <v>352</v>
      </c>
      <c r="C67" s="372"/>
      <c r="D67" s="372">
        <v>7929</v>
      </c>
      <c r="E67" s="355">
        <v>7929</v>
      </c>
    </row>
    <row r="68" spans="1:5" s="525" customFormat="1" ht="12" customHeight="1" thickBot="1">
      <c r="A68" s="511" t="s">
        <v>353</v>
      </c>
      <c r="B68" s="358" t="s">
        <v>354</v>
      </c>
      <c r="C68" s="368">
        <f>SUM(C69:C72)</f>
        <v>0</v>
      </c>
      <c r="D68" s="368">
        <f>SUM(D69:D72)</f>
        <v>0</v>
      </c>
      <c r="E68" s="351">
        <f>SUM(E69:E72)</f>
        <v>0</v>
      </c>
    </row>
    <row r="69" spans="1:5" s="525" customFormat="1" ht="12" customHeight="1">
      <c r="A69" s="508" t="s">
        <v>106</v>
      </c>
      <c r="B69" s="379" t="s">
        <v>355</v>
      </c>
      <c r="C69" s="372"/>
      <c r="D69" s="372"/>
      <c r="E69" s="355"/>
    </row>
    <row r="70" spans="1:5" s="525" customFormat="1" ht="12" customHeight="1">
      <c r="A70" s="509" t="s">
        <v>107</v>
      </c>
      <c r="B70" s="380" t="s">
        <v>356</v>
      </c>
      <c r="C70" s="372"/>
      <c r="D70" s="372"/>
      <c r="E70" s="355"/>
    </row>
    <row r="71" spans="1:5" s="525" customFormat="1" ht="12" customHeight="1">
      <c r="A71" s="509" t="s">
        <v>357</v>
      </c>
      <c r="B71" s="380" t="s">
        <v>358</v>
      </c>
      <c r="C71" s="372"/>
      <c r="D71" s="372"/>
      <c r="E71" s="355"/>
    </row>
    <row r="72" spans="1:5" s="525" customFormat="1" ht="12" customHeight="1" thickBot="1">
      <c r="A72" s="510" t="s">
        <v>359</v>
      </c>
      <c r="B72" s="381" t="s">
        <v>360</v>
      </c>
      <c r="C72" s="372"/>
      <c r="D72" s="372"/>
      <c r="E72" s="355"/>
    </row>
    <row r="73" spans="1:5" s="525" customFormat="1" ht="12" customHeight="1" thickBot="1">
      <c r="A73" s="511" t="s">
        <v>361</v>
      </c>
      <c r="B73" s="358" t="s">
        <v>362</v>
      </c>
      <c r="C73" s="368">
        <f>SUM(C74:C75)</f>
        <v>15734</v>
      </c>
      <c r="D73" s="368">
        <f>SUM(D74:D75)</f>
        <v>15733</v>
      </c>
      <c r="E73" s="351">
        <f>SUM(E74:E75)</f>
        <v>15733</v>
      </c>
    </row>
    <row r="74" spans="1:5" s="525" customFormat="1" ht="12" customHeight="1">
      <c r="A74" s="508" t="s">
        <v>363</v>
      </c>
      <c r="B74" s="379" t="s">
        <v>364</v>
      </c>
      <c r="C74" s="372">
        <v>15734</v>
      </c>
      <c r="D74" s="372">
        <v>15733</v>
      </c>
      <c r="E74" s="355">
        <v>15733</v>
      </c>
    </row>
    <row r="75" spans="1:5" s="525" customFormat="1" ht="12" customHeight="1" thickBot="1">
      <c r="A75" s="510" t="s">
        <v>365</v>
      </c>
      <c r="B75" s="381" t="s">
        <v>366</v>
      </c>
      <c r="C75" s="372"/>
      <c r="D75" s="372"/>
      <c r="E75" s="355"/>
    </row>
    <row r="76" spans="1:5" s="525" customFormat="1" ht="12" customHeight="1" thickBot="1">
      <c r="A76" s="511" t="s">
        <v>367</v>
      </c>
      <c r="B76" s="358" t="s">
        <v>368</v>
      </c>
      <c r="C76" s="368">
        <f>SUM(C77:C79)</f>
        <v>0</v>
      </c>
      <c r="D76" s="368">
        <f>SUM(D77:D79)</f>
        <v>0</v>
      </c>
      <c r="E76" s="351">
        <f>SUM(E77:E79)</f>
        <v>4587</v>
      </c>
    </row>
    <row r="77" spans="1:5" s="525" customFormat="1" ht="12" customHeight="1">
      <c r="A77" s="508" t="s">
        <v>369</v>
      </c>
      <c r="B77" s="379" t="s">
        <v>370</v>
      </c>
      <c r="C77" s="372"/>
      <c r="D77" s="372"/>
      <c r="E77" s="355">
        <v>4587</v>
      </c>
    </row>
    <row r="78" spans="1:5" s="525" customFormat="1" ht="12" customHeight="1">
      <c r="A78" s="509" t="s">
        <v>371</v>
      </c>
      <c r="B78" s="380" t="s">
        <v>372</v>
      </c>
      <c r="C78" s="372"/>
      <c r="D78" s="372"/>
      <c r="E78" s="355"/>
    </row>
    <row r="79" spans="1:5" s="525" customFormat="1" ht="12" customHeight="1" thickBot="1">
      <c r="A79" s="510" t="s">
        <v>373</v>
      </c>
      <c r="B79" s="381" t="s">
        <v>374</v>
      </c>
      <c r="C79" s="372"/>
      <c r="D79" s="372"/>
      <c r="E79" s="355"/>
    </row>
    <row r="80" spans="1:5" s="525" customFormat="1" ht="12" customHeight="1" thickBot="1">
      <c r="A80" s="511" t="s">
        <v>375</v>
      </c>
      <c r="B80" s="358" t="s">
        <v>376</v>
      </c>
      <c r="C80" s="368">
        <f>SUM(C81:C84)</f>
        <v>0</v>
      </c>
      <c r="D80" s="368">
        <f>SUM(D81:D84)</f>
        <v>0</v>
      </c>
      <c r="E80" s="351">
        <f>SUM(E81:E84)</f>
        <v>0</v>
      </c>
    </row>
    <row r="81" spans="1:5" s="525" customFormat="1" ht="12" customHeight="1">
      <c r="A81" s="512" t="s">
        <v>377</v>
      </c>
      <c r="B81" s="379" t="s">
        <v>378</v>
      </c>
      <c r="C81" s="372"/>
      <c r="D81" s="372"/>
      <c r="E81" s="355"/>
    </row>
    <row r="82" spans="1:5" s="525" customFormat="1" ht="12" customHeight="1">
      <c r="A82" s="513" t="s">
        <v>379</v>
      </c>
      <c r="B82" s="380" t="s">
        <v>380</v>
      </c>
      <c r="C82" s="372"/>
      <c r="D82" s="372"/>
      <c r="E82" s="355"/>
    </row>
    <row r="83" spans="1:5" s="525" customFormat="1" ht="12" customHeight="1">
      <c r="A83" s="513" t="s">
        <v>381</v>
      </c>
      <c r="B83" s="380" t="s">
        <v>382</v>
      </c>
      <c r="C83" s="372"/>
      <c r="D83" s="372"/>
      <c r="E83" s="355"/>
    </row>
    <row r="84" spans="1:5" s="525" customFormat="1" ht="12" customHeight="1" thickBot="1">
      <c r="A84" s="514" t="s">
        <v>383</v>
      </c>
      <c r="B84" s="381" t="s">
        <v>384</v>
      </c>
      <c r="C84" s="372"/>
      <c r="D84" s="372"/>
      <c r="E84" s="355"/>
    </row>
    <row r="85" spans="1:5" s="525" customFormat="1" ht="12" customHeight="1" thickBot="1">
      <c r="A85" s="511" t="s">
        <v>385</v>
      </c>
      <c r="B85" s="358" t="s">
        <v>386</v>
      </c>
      <c r="C85" s="393"/>
      <c r="D85" s="393"/>
      <c r="E85" s="394"/>
    </row>
    <row r="86" spans="1:5" s="525" customFormat="1" ht="12" customHeight="1" thickBot="1">
      <c r="A86" s="511" t="s">
        <v>387</v>
      </c>
      <c r="B86" s="505" t="s">
        <v>388</v>
      </c>
      <c r="C86" s="374">
        <f>+C64+C68+C73+C76+C80+C85</f>
        <v>15734</v>
      </c>
      <c r="D86" s="374">
        <f>+D64+D68+D73+D76+D80+D85</f>
        <v>23662</v>
      </c>
      <c r="E86" s="387">
        <f>+E64+E68+E73+E76+E80+E85</f>
        <v>28249</v>
      </c>
    </row>
    <row r="87" spans="1:5" s="525" customFormat="1" ht="12" customHeight="1" thickBot="1">
      <c r="A87" s="515" t="s">
        <v>389</v>
      </c>
      <c r="B87" s="506" t="s">
        <v>526</v>
      </c>
      <c r="C87" s="374">
        <f>+C63+C86</f>
        <v>218784</v>
      </c>
      <c r="D87" s="374">
        <f>+D63+D86</f>
        <v>267040</v>
      </c>
      <c r="E87" s="387">
        <f>+E63+E86</f>
        <v>266780</v>
      </c>
    </row>
    <row r="88" spans="1:5" s="525" customFormat="1" ht="15" customHeight="1">
      <c r="A88" s="480"/>
      <c r="B88" s="481"/>
      <c r="C88" s="496"/>
      <c r="D88" s="496"/>
      <c r="E88" s="496"/>
    </row>
    <row r="89" spans="1:5" ht="13.5" thickBot="1">
      <c r="A89" s="482"/>
      <c r="B89" s="483"/>
      <c r="C89" s="497"/>
      <c r="D89" s="497"/>
      <c r="E89" s="497"/>
    </row>
    <row r="90" spans="1:5" s="524" customFormat="1" ht="16.5" customHeight="1" thickBot="1">
      <c r="A90" s="713" t="s">
        <v>44</v>
      </c>
      <c r="B90" s="714"/>
      <c r="C90" s="714"/>
      <c r="D90" s="714"/>
      <c r="E90" s="715"/>
    </row>
    <row r="91" spans="1:5" s="299" customFormat="1" ht="12" customHeight="1" thickBot="1">
      <c r="A91" s="503" t="s">
        <v>7</v>
      </c>
      <c r="B91" s="340" t="s">
        <v>397</v>
      </c>
      <c r="C91" s="487">
        <f>SUM(C92:C96)</f>
        <v>134322</v>
      </c>
      <c r="D91" s="487">
        <f>SUM(D92:D96)</f>
        <v>145933</v>
      </c>
      <c r="E91" s="487">
        <f>SUM(E92:E96)</f>
        <v>139744</v>
      </c>
    </row>
    <row r="92" spans="1:5" ht="12" customHeight="1">
      <c r="A92" s="516" t="s">
        <v>70</v>
      </c>
      <c r="B92" s="326" t="s">
        <v>37</v>
      </c>
      <c r="C92" s="488">
        <v>51225</v>
      </c>
      <c r="D92" s="488">
        <v>58410</v>
      </c>
      <c r="E92" s="488">
        <v>58341</v>
      </c>
    </row>
    <row r="93" spans="1:5" ht="12" customHeight="1">
      <c r="A93" s="509" t="s">
        <v>71</v>
      </c>
      <c r="B93" s="324" t="s">
        <v>131</v>
      </c>
      <c r="C93" s="489">
        <v>11259</v>
      </c>
      <c r="D93" s="489">
        <v>12605</v>
      </c>
      <c r="E93" s="489">
        <v>12602</v>
      </c>
    </row>
    <row r="94" spans="1:5" ht="12" customHeight="1">
      <c r="A94" s="509" t="s">
        <v>72</v>
      </c>
      <c r="B94" s="324" t="s">
        <v>98</v>
      </c>
      <c r="C94" s="491">
        <v>58695</v>
      </c>
      <c r="D94" s="491">
        <v>62496</v>
      </c>
      <c r="E94" s="491">
        <v>57156</v>
      </c>
    </row>
    <row r="95" spans="1:5" ht="12" customHeight="1">
      <c r="A95" s="509" t="s">
        <v>73</v>
      </c>
      <c r="B95" s="327" t="s">
        <v>132</v>
      </c>
      <c r="C95" s="491">
        <v>7099</v>
      </c>
      <c r="D95" s="491">
        <v>6210</v>
      </c>
      <c r="E95" s="491">
        <v>5489</v>
      </c>
    </row>
    <row r="96" spans="1:5" ht="12" customHeight="1">
      <c r="A96" s="509" t="s">
        <v>82</v>
      </c>
      <c r="B96" s="335" t="s">
        <v>133</v>
      </c>
      <c r="C96" s="491">
        <f>C101+C106</f>
        <v>6044</v>
      </c>
      <c r="D96" s="491">
        <f>D97+D101+D106</f>
        <v>6212</v>
      </c>
      <c r="E96" s="491">
        <f>E97+E101+E106</f>
        <v>6156</v>
      </c>
    </row>
    <row r="97" spans="1:5" ht="12" customHeight="1">
      <c r="A97" s="509" t="s">
        <v>74</v>
      </c>
      <c r="B97" s="324" t="s">
        <v>398</v>
      </c>
      <c r="C97" s="491"/>
      <c r="D97" s="491">
        <v>397</v>
      </c>
      <c r="E97" s="491">
        <v>397</v>
      </c>
    </row>
    <row r="98" spans="1:5" ht="12" customHeight="1">
      <c r="A98" s="509" t="s">
        <v>75</v>
      </c>
      <c r="B98" s="347" t="s">
        <v>399</v>
      </c>
      <c r="C98" s="491"/>
      <c r="D98" s="491"/>
      <c r="E98" s="491"/>
    </row>
    <row r="99" spans="1:5" ht="12" customHeight="1">
      <c r="A99" s="509" t="s">
        <v>83</v>
      </c>
      <c r="B99" s="348" t="s">
        <v>400</v>
      </c>
      <c r="C99" s="491"/>
      <c r="D99" s="491"/>
      <c r="E99" s="491"/>
    </row>
    <row r="100" spans="1:5" ht="12" customHeight="1">
      <c r="A100" s="509" t="s">
        <v>84</v>
      </c>
      <c r="B100" s="348" t="s">
        <v>401</v>
      </c>
      <c r="C100" s="491"/>
      <c r="D100" s="491"/>
      <c r="E100" s="491"/>
    </row>
    <row r="101" spans="1:5" ht="12" customHeight="1">
      <c r="A101" s="509" t="s">
        <v>85</v>
      </c>
      <c r="B101" s="347" t="s">
        <v>402</v>
      </c>
      <c r="C101" s="491">
        <v>2659</v>
      </c>
      <c r="D101" s="491">
        <v>2230</v>
      </c>
      <c r="E101" s="491">
        <v>2174</v>
      </c>
    </row>
    <row r="102" spans="1:5" ht="12" customHeight="1">
      <c r="A102" s="509" t="s">
        <v>86</v>
      </c>
      <c r="B102" s="347" t="s">
        <v>403</v>
      </c>
      <c r="C102" s="491"/>
      <c r="D102" s="491"/>
      <c r="E102" s="491"/>
    </row>
    <row r="103" spans="1:5" ht="12" customHeight="1">
      <c r="A103" s="509" t="s">
        <v>88</v>
      </c>
      <c r="B103" s="348" t="s">
        <v>404</v>
      </c>
      <c r="C103" s="491"/>
      <c r="D103" s="491"/>
      <c r="E103" s="491"/>
    </row>
    <row r="104" spans="1:5" ht="12" customHeight="1">
      <c r="A104" s="517" t="s">
        <v>134</v>
      </c>
      <c r="B104" s="349" t="s">
        <v>405</v>
      </c>
      <c r="C104" s="491"/>
      <c r="D104" s="491"/>
      <c r="E104" s="491"/>
    </row>
    <row r="105" spans="1:5" ht="12" customHeight="1">
      <c r="A105" s="509" t="s">
        <v>406</v>
      </c>
      <c r="B105" s="349" t="s">
        <v>407</v>
      </c>
      <c r="C105" s="491"/>
      <c r="D105" s="491"/>
      <c r="E105" s="491"/>
    </row>
    <row r="106" spans="1:5" s="299" customFormat="1" ht="12" customHeight="1" thickBot="1">
      <c r="A106" s="518" t="s">
        <v>408</v>
      </c>
      <c r="B106" s="350" t="s">
        <v>409</v>
      </c>
      <c r="C106" s="493">
        <v>3385</v>
      </c>
      <c r="D106" s="493">
        <v>3585</v>
      </c>
      <c r="E106" s="493">
        <v>3585</v>
      </c>
    </row>
    <row r="107" spans="1:5" ht="12" customHeight="1" thickBot="1">
      <c r="A107" s="341" t="s">
        <v>8</v>
      </c>
      <c r="B107" s="339" t="s">
        <v>410</v>
      </c>
      <c r="C107" s="362">
        <f>+C108+C110+C112</f>
        <v>6026</v>
      </c>
      <c r="D107" s="362">
        <f>+D108+D110+D112</f>
        <v>19828</v>
      </c>
      <c r="E107" s="362">
        <f>+E108+E110+E112</f>
        <v>19798</v>
      </c>
    </row>
    <row r="108" spans="1:5" ht="12" customHeight="1">
      <c r="A108" s="508" t="s">
        <v>76</v>
      </c>
      <c r="B108" s="324" t="s">
        <v>153</v>
      </c>
      <c r="C108" s="490">
        <v>3476</v>
      </c>
      <c r="D108" s="490">
        <v>15250</v>
      </c>
      <c r="E108" s="490">
        <v>15220</v>
      </c>
    </row>
    <row r="109" spans="1:5" ht="12" customHeight="1">
      <c r="A109" s="508" t="s">
        <v>77</v>
      </c>
      <c r="B109" s="328" t="s">
        <v>411</v>
      </c>
      <c r="C109" s="490"/>
      <c r="D109" s="490">
        <v>7929</v>
      </c>
      <c r="E109" s="490">
        <v>7894</v>
      </c>
    </row>
    <row r="110" spans="1:5" ht="12" customHeight="1">
      <c r="A110" s="508" t="s">
        <v>78</v>
      </c>
      <c r="B110" s="328" t="s">
        <v>135</v>
      </c>
      <c r="C110" s="489">
        <v>2500</v>
      </c>
      <c r="D110" s="489">
        <v>4528</v>
      </c>
      <c r="E110" s="489">
        <v>4528</v>
      </c>
    </row>
    <row r="111" spans="1:5" ht="12" customHeight="1">
      <c r="A111" s="508" t="s">
        <v>79</v>
      </c>
      <c r="B111" s="328" t="s">
        <v>412</v>
      </c>
      <c r="C111" s="352"/>
      <c r="D111" s="352"/>
      <c r="E111" s="352"/>
    </row>
    <row r="112" spans="1:5" ht="12" customHeight="1">
      <c r="A112" s="508" t="s">
        <v>80</v>
      </c>
      <c r="B112" s="360" t="s">
        <v>156</v>
      </c>
      <c r="C112" s="352">
        <v>50</v>
      </c>
      <c r="D112" s="352">
        <v>50</v>
      </c>
      <c r="E112" s="352">
        <v>50</v>
      </c>
    </row>
    <row r="113" spans="1:5" ht="12" customHeight="1">
      <c r="A113" s="508" t="s">
        <v>87</v>
      </c>
      <c r="B113" s="359" t="s">
        <v>413</v>
      </c>
      <c r="C113" s="352"/>
      <c r="D113" s="352"/>
      <c r="E113" s="352"/>
    </row>
    <row r="114" spans="1:5" ht="12" customHeight="1">
      <c r="A114" s="508" t="s">
        <v>89</v>
      </c>
      <c r="B114" s="375" t="s">
        <v>414</v>
      </c>
      <c r="C114" s="352"/>
      <c r="D114" s="352"/>
      <c r="E114" s="352"/>
    </row>
    <row r="115" spans="1:5" ht="12" customHeight="1">
      <c r="A115" s="508" t="s">
        <v>136</v>
      </c>
      <c r="B115" s="348" t="s">
        <v>401</v>
      </c>
      <c r="C115" s="352"/>
      <c r="D115" s="352"/>
      <c r="E115" s="352"/>
    </row>
    <row r="116" spans="1:5" ht="12" customHeight="1">
      <c r="A116" s="508" t="s">
        <v>137</v>
      </c>
      <c r="B116" s="348" t="s">
        <v>415</v>
      </c>
      <c r="C116" s="352">
        <v>50</v>
      </c>
      <c r="D116" s="352">
        <v>50</v>
      </c>
      <c r="E116" s="352">
        <v>50</v>
      </c>
    </row>
    <row r="117" spans="1:5" ht="12" customHeight="1">
      <c r="A117" s="508" t="s">
        <v>138</v>
      </c>
      <c r="B117" s="348" t="s">
        <v>416</v>
      </c>
      <c r="C117" s="352"/>
      <c r="D117" s="352"/>
      <c r="E117" s="352"/>
    </row>
    <row r="118" spans="1:5" ht="12" customHeight="1">
      <c r="A118" s="508" t="s">
        <v>417</v>
      </c>
      <c r="B118" s="348" t="s">
        <v>404</v>
      </c>
      <c r="C118" s="352"/>
      <c r="D118" s="352"/>
      <c r="E118" s="352"/>
    </row>
    <row r="119" spans="1:5" ht="12" customHeight="1">
      <c r="A119" s="508" t="s">
        <v>418</v>
      </c>
      <c r="B119" s="348" t="s">
        <v>419</v>
      </c>
      <c r="C119" s="352"/>
      <c r="D119" s="352"/>
      <c r="E119" s="352"/>
    </row>
    <row r="120" spans="1:5" ht="12" customHeight="1" thickBot="1">
      <c r="A120" s="517" t="s">
        <v>420</v>
      </c>
      <c r="B120" s="348" t="s">
        <v>421</v>
      </c>
      <c r="C120" s="354"/>
      <c r="D120" s="354"/>
      <c r="E120" s="354"/>
    </row>
    <row r="121" spans="1:5" ht="12" customHeight="1" thickBot="1">
      <c r="A121" s="341" t="s">
        <v>9</v>
      </c>
      <c r="B121" s="344" t="s">
        <v>422</v>
      </c>
      <c r="C121" s="362">
        <f>+C122+C123</f>
        <v>10264</v>
      </c>
      <c r="D121" s="362">
        <f>+D122+D123</f>
        <v>17785</v>
      </c>
      <c r="E121" s="362">
        <f>+E122+E123</f>
        <v>0</v>
      </c>
    </row>
    <row r="122" spans="1:5" ht="12" customHeight="1">
      <c r="A122" s="508" t="s">
        <v>59</v>
      </c>
      <c r="B122" s="325" t="s">
        <v>46</v>
      </c>
      <c r="C122" s="490">
        <v>10264</v>
      </c>
      <c r="D122" s="490">
        <v>11384</v>
      </c>
      <c r="E122" s="490"/>
    </row>
    <row r="123" spans="1:5" ht="12" customHeight="1" thickBot="1">
      <c r="A123" s="510" t="s">
        <v>60</v>
      </c>
      <c r="B123" s="328" t="s">
        <v>47</v>
      </c>
      <c r="C123" s="491"/>
      <c r="D123" s="491">
        <v>6401</v>
      </c>
      <c r="E123" s="491"/>
    </row>
    <row r="124" spans="1:5" ht="12" customHeight="1" thickBot="1">
      <c r="A124" s="341" t="s">
        <v>10</v>
      </c>
      <c r="B124" s="344" t="s">
        <v>423</v>
      </c>
      <c r="C124" s="362">
        <f>+C91+C107+C121</f>
        <v>150612</v>
      </c>
      <c r="D124" s="362">
        <f>+D91+D107+D121</f>
        <v>183546</v>
      </c>
      <c r="E124" s="362">
        <f>+E91+E107+E121</f>
        <v>159542</v>
      </c>
    </row>
    <row r="125" spans="1:5" ht="12" customHeight="1" thickBot="1">
      <c r="A125" s="341" t="s">
        <v>11</v>
      </c>
      <c r="B125" s="344" t="s">
        <v>528</v>
      </c>
      <c r="C125" s="362">
        <f>+C126+C127+C128</f>
        <v>0</v>
      </c>
      <c r="D125" s="362">
        <f>+D126+D127+D128</f>
        <v>7929</v>
      </c>
      <c r="E125" s="362">
        <f>+E126+E127+E128</f>
        <v>7929</v>
      </c>
    </row>
    <row r="126" spans="1:5" ht="12" customHeight="1">
      <c r="A126" s="508" t="s">
        <v>63</v>
      </c>
      <c r="B126" s="325" t="s">
        <v>425</v>
      </c>
      <c r="C126" s="352"/>
      <c r="D126" s="352"/>
      <c r="E126" s="352"/>
    </row>
    <row r="127" spans="1:5" ht="12" customHeight="1">
      <c r="A127" s="508" t="s">
        <v>64</v>
      </c>
      <c r="B127" s="325" t="s">
        <v>426</v>
      </c>
      <c r="C127" s="352"/>
      <c r="D127" s="352"/>
      <c r="E127" s="352"/>
    </row>
    <row r="128" spans="1:5" ht="12" customHeight="1" thickBot="1">
      <c r="A128" s="517" t="s">
        <v>65</v>
      </c>
      <c r="B128" s="323" t="s">
        <v>427</v>
      </c>
      <c r="C128" s="352"/>
      <c r="D128" s="352">
        <v>7929</v>
      </c>
      <c r="E128" s="352">
        <v>7929</v>
      </c>
    </row>
    <row r="129" spans="1:5" ht="12" customHeight="1" thickBot="1">
      <c r="A129" s="341" t="s">
        <v>12</v>
      </c>
      <c r="B129" s="344" t="s">
        <v>428</v>
      </c>
      <c r="C129" s="362">
        <f>+C130+C131+C132+C133</f>
        <v>0</v>
      </c>
      <c r="D129" s="362">
        <f>+D130+D131+D132+D133</f>
        <v>0</v>
      </c>
      <c r="E129" s="362">
        <f>+E130+E131+E132+E133</f>
        <v>0</v>
      </c>
    </row>
    <row r="130" spans="1:5" ht="12" customHeight="1">
      <c r="A130" s="508" t="s">
        <v>66</v>
      </c>
      <c r="B130" s="325" t="s">
        <v>429</v>
      </c>
      <c r="C130" s="352"/>
      <c r="D130" s="352"/>
      <c r="E130" s="352"/>
    </row>
    <row r="131" spans="1:5" ht="12" customHeight="1">
      <c r="A131" s="508" t="s">
        <v>67</v>
      </c>
      <c r="B131" s="325" t="s">
        <v>430</v>
      </c>
      <c r="C131" s="352"/>
      <c r="D131" s="352"/>
      <c r="E131" s="352"/>
    </row>
    <row r="132" spans="1:5" ht="12" customHeight="1">
      <c r="A132" s="508" t="s">
        <v>325</v>
      </c>
      <c r="B132" s="325" t="s">
        <v>431</v>
      </c>
      <c r="C132" s="352"/>
      <c r="D132" s="352"/>
      <c r="E132" s="352"/>
    </row>
    <row r="133" spans="1:5" s="299" customFormat="1" ht="12" customHeight="1" thickBot="1">
      <c r="A133" s="517" t="s">
        <v>327</v>
      </c>
      <c r="B133" s="323" t="s">
        <v>432</v>
      </c>
      <c r="C133" s="352"/>
      <c r="D133" s="352"/>
      <c r="E133" s="352"/>
    </row>
    <row r="134" spans="1:11" ht="13.5" thickBot="1">
      <c r="A134" s="341" t="s">
        <v>13</v>
      </c>
      <c r="B134" s="344" t="s">
        <v>645</v>
      </c>
      <c r="C134" s="492">
        <f>+C135+C136+C137+C139+C138</f>
        <v>68172</v>
      </c>
      <c r="D134" s="492">
        <f>+D135+D136+D137+D139+D138</f>
        <v>75565</v>
      </c>
      <c r="E134" s="492">
        <f>+E135+E136+E137+E139+E138</f>
        <v>75565</v>
      </c>
      <c r="K134" s="471"/>
    </row>
    <row r="135" spans="1:5" ht="12.75">
      <c r="A135" s="508" t="s">
        <v>68</v>
      </c>
      <c r="B135" s="325" t="s">
        <v>434</v>
      </c>
      <c r="C135" s="352"/>
      <c r="D135" s="352"/>
      <c r="E135" s="352"/>
    </row>
    <row r="136" spans="1:5" ht="12" customHeight="1">
      <c r="A136" s="508" t="s">
        <v>69</v>
      </c>
      <c r="B136" s="325" t="s">
        <v>435</v>
      </c>
      <c r="C136" s="352"/>
      <c r="D136" s="352">
        <v>3654</v>
      </c>
      <c r="E136" s="352">
        <v>3654</v>
      </c>
    </row>
    <row r="137" spans="1:5" s="299" customFormat="1" ht="12" customHeight="1">
      <c r="A137" s="508" t="s">
        <v>334</v>
      </c>
      <c r="B137" s="325" t="s">
        <v>644</v>
      </c>
      <c r="C137" s="352">
        <v>68172</v>
      </c>
      <c r="D137" s="352">
        <v>71911</v>
      </c>
      <c r="E137" s="352">
        <v>71911</v>
      </c>
    </row>
    <row r="138" spans="1:5" s="299" customFormat="1" ht="12" customHeight="1">
      <c r="A138" s="508" t="s">
        <v>336</v>
      </c>
      <c r="B138" s="325" t="s">
        <v>436</v>
      </c>
      <c r="C138" s="352"/>
      <c r="D138" s="352"/>
      <c r="E138" s="352"/>
    </row>
    <row r="139" spans="1:5" s="299" customFormat="1" ht="12" customHeight="1" thickBot="1">
      <c r="A139" s="517" t="s">
        <v>643</v>
      </c>
      <c r="B139" s="323" t="s">
        <v>437</v>
      </c>
      <c r="C139" s="352"/>
      <c r="D139" s="352"/>
      <c r="E139" s="352"/>
    </row>
    <row r="140" spans="1:5" s="299" customFormat="1" ht="12" customHeight="1" thickBot="1">
      <c r="A140" s="341" t="s">
        <v>14</v>
      </c>
      <c r="B140" s="344" t="s">
        <v>529</v>
      </c>
      <c r="C140" s="494">
        <f>+C141+C142+C143+C144</f>
        <v>0</v>
      </c>
      <c r="D140" s="494">
        <f>+D141+D142+D143+D144</f>
        <v>0</v>
      </c>
      <c r="E140" s="494">
        <f>+E141+E142+E143+E144</f>
        <v>0</v>
      </c>
    </row>
    <row r="141" spans="1:5" s="299" customFormat="1" ht="12" customHeight="1">
      <c r="A141" s="508" t="s">
        <v>129</v>
      </c>
      <c r="B141" s="325" t="s">
        <v>439</v>
      </c>
      <c r="C141" s="352"/>
      <c r="D141" s="352"/>
      <c r="E141" s="352"/>
    </row>
    <row r="142" spans="1:5" s="299" customFormat="1" ht="12" customHeight="1">
      <c r="A142" s="508" t="s">
        <v>130</v>
      </c>
      <c r="B142" s="325" t="s">
        <v>440</v>
      </c>
      <c r="C142" s="352"/>
      <c r="D142" s="352"/>
      <c r="E142" s="352"/>
    </row>
    <row r="143" spans="1:5" s="299" customFormat="1" ht="12" customHeight="1">
      <c r="A143" s="508" t="s">
        <v>155</v>
      </c>
      <c r="B143" s="325" t="s">
        <v>441</v>
      </c>
      <c r="C143" s="352"/>
      <c r="D143" s="352"/>
      <c r="E143" s="352"/>
    </row>
    <row r="144" spans="1:5" ht="12.75" customHeight="1" thickBot="1">
      <c r="A144" s="508" t="s">
        <v>342</v>
      </c>
      <c r="B144" s="325" t="s">
        <v>442</v>
      </c>
      <c r="C144" s="352"/>
      <c r="D144" s="352"/>
      <c r="E144" s="352"/>
    </row>
    <row r="145" spans="1:5" ht="12" customHeight="1" thickBot="1">
      <c r="A145" s="341" t="s">
        <v>15</v>
      </c>
      <c r="B145" s="344" t="s">
        <v>443</v>
      </c>
      <c r="C145" s="507">
        <f>+C125+C129+C134+C140</f>
        <v>68172</v>
      </c>
      <c r="D145" s="507">
        <f>+D125+D129+D134+D140</f>
        <v>83494</v>
      </c>
      <c r="E145" s="507">
        <f>+E125+E129+E134+E140</f>
        <v>83494</v>
      </c>
    </row>
    <row r="146" spans="1:5" ht="15" customHeight="1" thickBot="1">
      <c r="A146" s="519" t="s">
        <v>16</v>
      </c>
      <c r="B146" s="364" t="s">
        <v>444</v>
      </c>
      <c r="C146" s="507">
        <f>+C124+C145</f>
        <v>218784</v>
      </c>
      <c r="D146" s="507">
        <f>+D124+D145</f>
        <v>267040</v>
      </c>
      <c r="E146" s="507">
        <f>+E124+E145</f>
        <v>243036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84" t="s">
        <v>690</v>
      </c>
      <c r="B148" s="485"/>
      <c r="C148" s="109">
        <v>17</v>
      </c>
      <c r="D148" s="110">
        <v>17</v>
      </c>
      <c r="E148" s="107">
        <v>17</v>
      </c>
    </row>
    <row r="149" spans="1:5" ht="14.25" customHeight="1" thickBot="1">
      <c r="A149" s="484" t="s">
        <v>689</v>
      </c>
      <c r="B149" s="485"/>
      <c r="C149" s="109">
        <v>15</v>
      </c>
      <c r="D149" s="110">
        <v>20</v>
      </c>
      <c r="E149" s="107">
        <v>22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User3</cp:lastModifiedBy>
  <cp:lastPrinted>2016-05-11T08:45:15Z</cp:lastPrinted>
  <dcterms:created xsi:type="dcterms:W3CDTF">1999-10-30T10:30:45Z</dcterms:created>
  <dcterms:modified xsi:type="dcterms:W3CDTF">2017-05-30T06:47:06Z</dcterms:modified>
  <cp:category/>
  <cp:version/>
  <cp:contentType/>
  <cp:contentStatus/>
</cp:coreProperties>
</file>