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8190" activeTab="2"/>
  </bookViews>
  <sheets>
    <sheet name="Mérleg" sheetId="1" r:id="rId1"/>
    <sheet name="Bevétel" sheetId="2" r:id="rId2"/>
    <sheet name="Kiadás" sheetId="3" r:id="rId3"/>
  </sheets>
  <calcPr calcId="145621"/>
</workbook>
</file>

<file path=xl/calcChain.xml><?xml version="1.0" encoding="utf-8"?>
<calcChain xmlns="http://schemas.openxmlformats.org/spreadsheetml/2006/main">
  <c r="J39" i="1" l="1"/>
  <c r="J11" i="1"/>
  <c r="E20" i="1"/>
  <c r="I37" i="1"/>
  <c r="J37" i="1" s="1"/>
  <c r="H37" i="1"/>
  <c r="I34" i="1"/>
  <c r="H34" i="1"/>
  <c r="I28" i="1"/>
  <c r="H28" i="1"/>
  <c r="I18" i="1"/>
  <c r="H18" i="1"/>
  <c r="I14" i="1"/>
  <c r="H14" i="1"/>
  <c r="I9" i="1"/>
  <c r="H9" i="1"/>
  <c r="D17" i="1"/>
  <c r="D21" i="1"/>
  <c r="D41" i="1"/>
  <c r="D38" i="1"/>
  <c r="D32" i="1"/>
  <c r="C41" i="1"/>
  <c r="C46" i="1" s="1"/>
  <c r="C6" i="1" s="1"/>
  <c r="C38" i="1"/>
  <c r="E44" i="1"/>
  <c r="C21" i="1"/>
  <c r="E31" i="1"/>
  <c r="D10" i="1"/>
  <c r="D8" i="1"/>
  <c r="E8" i="1" s="1"/>
  <c r="C8" i="1"/>
  <c r="Z37" i="3"/>
  <c r="Y37" i="3"/>
  <c r="X37" i="3"/>
  <c r="W38" i="3"/>
  <c r="Z10" i="3"/>
  <c r="Y10" i="3"/>
  <c r="Z9" i="3"/>
  <c r="Y9" i="3"/>
  <c r="T36" i="3"/>
  <c r="T38" i="3" s="1"/>
  <c r="S36" i="3"/>
  <c r="S38" i="3" s="1"/>
  <c r="R36" i="3"/>
  <c r="R38" i="3" s="1"/>
  <c r="Q36" i="3"/>
  <c r="Q38" i="3" s="1"/>
  <c r="P36" i="3"/>
  <c r="P38" i="3" s="1"/>
  <c r="O36" i="3"/>
  <c r="O38" i="3" s="1"/>
  <c r="N36" i="3"/>
  <c r="N38" i="3" s="1"/>
  <c r="M36" i="3"/>
  <c r="M38" i="3" s="1"/>
  <c r="L36" i="3"/>
  <c r="L38" i="3" s="1"/>
  <c r="K36" i="3"/>
  <c r="K38" i="3" s="1"/>
  <c r="J36" i="3"/>
  <c r="J38" i="3" s="1"/>
  <c r="I36" i="3"/>
  <c r="I38" i="3" s="1"/>
  <c r="H36" i="3"/>
  <c r="H38" i="3" s="1"/>
  <c r="G36" i="3"/>
  <c r="G38" i="3" s="1"/>
  <c r="F36" i="3"/>
  <c r="F38" i="3" s="1"/>
  <c r="E36" i="3"/>
  <c r="E38" i="3" s="1"/>
  <c r="D36" i="3"/>
  <c r="D38" i="3" s="1"/>
  <c r="C36" i="3"/>
  <c r="C38" i="3" s="1"/>
  <c r="Z35" i="3"/>
  <c r="Y35" i="3"/>
  <c r="X35" i="3"/>
  <c r="Z34" i="3"/>
  <c r="Y34" i="3"/>
  <c r="X34" i="3"/>
  <c r="Z33" i="3"/>
  <c r="Y33" i="3"/>
  <c r="X33" i="3"/>
  <c r="Z32" i="3"/>
  <c r="Y32" i="3"/>
  <c r="X32" i="3"/>
  <c r="Z31" i="3"/>
  <c r="Y31" i="3"/>
  <c r="X31" i="3"/>
  <c r="Z30" i="3"/>
  <c r="Y30" i="3"/>
  <c r="X30" i="3"/>
  <c r="Z29" i="3"/>
  <c r="Y29" i="3"/>
  <c r="X29" i="3"/>
  <c r="Z28" i="3"/>
  <c r="Y28" i="3"/>
  <c r="X28" i="3"/>
  <c r="Z27" i="3"/>
  <c r="Y27" i="3"/>
  <c r="X27" i="3"/>
  <c r="Z26" i="3"/>
  <c r="Y26" i="3"/>
  <c r="X26" i="3"/>
  <c r="Z25" i="3"/>
  <c r="Y25" i="3"/>
  <c r="X25" i="3"/>
  <c r="Z24" i="3"/>
  <c r="Y24" i="3"/>
  <c r="X24" i="3"/>
  <c r="Z23" i="3"/>
  <c r="Y23" i="3"/>
  <c r="X23" i="3"/>
  <c r="Z22" i="3"/>
  <c r="Y22" i="3"/>
  <c r="X22" i="3"/>
  <c r="Z21" i="3"/>
  <c r="Y21" i="3"/>
  <c r="X21" i="3"/>
  <c r="Z20" i="3"/>
  <c r="Y20" i="3"/>
  <c r="X20" i="3"/>
  <c r="Z19" i="3"/>
  <c r="Y19" i="3"/>
  <c r="X19" i="3"/>
  <c r="Z18" i="3"/>
  <c r="Y18" i="3"/>
  <c r="X18" i="3"/>
  <c r="Z17" i="3"/>
  <c r="Y17" i="3"/>
  <c r="X17" i="3"/>
  <c r="Z16" i="3"/>
  <c r="Y16" i="3"/>
  <c r="X16" i="3"/>
  <c r="Z15" i="3"/>
  <c r="Y15" i="3"/>
  <c r="X15" i="3"/>
  <c r="Z14" i="3"/>
  <c r="Y14" i="3"/>
  <c r="X14" i="3"/>
  <c r="Z13" i="3"/>
  <c r="Y13" i="3"/>
  <c r="X13" i="3"/>
  <c r="Z12" i="3"/>
  <c r="Y12" i="3"/>
  <c r="X12" i="3"/>
  <c r="Z11" i="3"/>
  <c r="Y11" i="3"/>
  <c r="X11" i="3"/>
  <c r="X10" i="3"/>
  <c r="X9" i="3"/>
  <c r="E21" i="2"/>
  <c r="E23" i="2" s="1"/>
  <c r="D21" i="2"/>
  <c r="D23" i="2" s="1"/>
  <c r="C21" i="2"/>
  <c r="C23" i="2" s="1"/>
  <c r="G46" i="1"/>
  <c r="E43" i="1"/>
  <c r="E42" i="1"/>
  <c r="B41" i="1"/>
  <c r="J40" i="1"/>
  <c r="E39" i="1"/>
  <c r="E36" i="1"/>
  <c r="J35" i="1"/>
  <c r="E35" i="1"/>
  <c r="E34" i="1"/>
  <c r="E33" i="1"/>
  <c r="J32" i="1"/>
  <c r="C32" i="1"/>
  <c r="B32" i="1"/>
  <c r="J30" i="1"/>
  <c r="E30" i="1"/>
  <c r="J29" i="1"/>
  <c r="E29" i="1"/>
  <c r="E28" i="1"/>
  <c r="E27" i="1"/>
  <c r="J26" i="1"/>
  <c r="E26" i="1"/>
  <c r="J25" i="1"/>
  <c r="E25" i="1"/>
  <c r="J24" i="1"/>
  <c r="E24" i="1"/>
  <c r="J23" i="1"/>
  <c r="E23" i="1"/>
  <c r="J22" i="1"/>
  <c r="E22" i="1"/>
  <c r="J21" i="1"/>
  <c r="B21" i="1"/>
  <c r="J20" i="1"/>
  <c r="J19" i="1"/>
  <c r="E19" i="1"/>
  <c r="E18" i="1"/>
  <c r="C17" i="1"/>
  <c r="B17" i="1"/>
  <c r="J16" i="1"/>
  <c r="J15" i="1"/>
  <c r="E14" i="1"/>
  <c r="E13" i="1"/>
  <c r="J12" i="1"/>
  <c r="E12" i="1"/>
  <c r="E11" i="1"/>
  <c r="J10" i="1"/>
  <c r="C10" i="1"/>
  <c r="B10" i="1"/>
  <c r="B46" i="1" s="1"/>
  <c r="E9" i="1"/>
  <c r="J28" i="1" l="1"/>
  <c r="D46" i="1"/>
  <c r="E46" i="1" s="1"/>
  <c r="J18" i="1"/>
  <c r="H46" i="1"/>
  <c r="H6" i="1" s="1"/>
  <c r="J6" i="1" s="1"/>
  <c r="I46" i="1"/>
  <c r="I6" i="1" s="1"/>
  <c r="J9" i="1"/>
  <c r="J34" i="1"/>
  <c r="J14" i="1"/>
  <c r="D6" i="1"/>
  <c r="E6" i="1" s="1"/>
  <c r="E21" i="1"/>
  <c r="E17" i="1"/>
  <c r="X36" i="3"/>
  <c r="X38" i="3" s="1"/>
  <c r="Z36" i="3"/>
  <c r="Z38" i="3" s="1"/>
  <c r="E10" i="1"/>
  <c r="Y36" i="3"/>
  <c r="Y38" i="3" s="1"/>
  <c r="E32" i="1"/>
  <c r="E38" i="1"/>
  <c r="E41" i="1"/>
  <c r="J46" i="1" l="1"/>
</calcChain>
</file>

<file path=xl/sharedStrings.xml><?xml version="1.0" encoding="utf-8"?>
<sst xmlns="http://schemas.openxmlformats.org/spreadsheetml/2006/main" count="180" uniqueCount="149">
  <si>
    <t>adatok ezer forintban</t>
  </si>
  <si>
    <t>Kismarja Község Önkormányzat bevételei:</t>
  </si>
  <si>
    <t>Kismarja Község Önkormányzat kiadásai:</t>
  </si>
  <si>
    <t>Bevételek</t>
  </si>
  <si>
    <t>Ered.ei.</t>
  </si>
  <si>
    <t>Mód.ei.</t>
  </si>
  <si>
    <t>Teljesít.</t>
  </si>
  <si>
    <t>Telj.%</t>
  </si>
  <si>
    <t>Kiadások</t>
  </si>
  <si>
    <t>Telj.</t>
  </si>
  <si>
    <t>1.Működési célú bevétel</t>
  </si>
  <si>
    <t>l. Működési célú kiadás</t>
  </si>
  <si>
    <t>Ebből:</t>
  </si>
  <si>
    <t>A./ Közhatalmi bevétel</t>
  </si>
  <si>
    <t>Ig.szolg.díj</t>
  </si>
  <si>
    <t>A./ Szem.juttatás</t>
  </si>
  <si>
    <t>B./ Intézm.műk.bevétel</t>
  </si>
  <si>
    <t>Rendsz.szem.j.</t>
  </si>
  <si>
    <t>Alaptev.bevét.</t>
  </si>
  <si>
    <t>Nem rendsz.szem.j.</t>
  </si>
  <si>
    <t>Alapt.összef.egyéb szolgált.</t>
  </si>
  <si>
    <t>Külső szem. j.</t>
  </si>
  <si>
    <t>Intézm.egyéb sajátos bev.</t>
  </si>
  <si>
    <t>ÁFA</t>
  </si>
  <si>
    <t>B./ Munkaad.terh.jár.</t>
  </si>
  <si>
    <t>Hozam- és kamatbev.</t>
  </si>
  <si>
    <t>Szoc.hj.adó</t>
  </si>
  <si>
    <t>Áru-és készletérték</t>
  </si>
  <si>
    <t>Tp.hozzájárulás</t>
  </si>
  <si>
    <t>C./ Önkorm.saj.műk.bevétel</t>
  </si>
  <si>
    <t>Helyi adó</t>
  </si>
  <si>
    <t>C./Dologi és egyéb f. k.</t>
  </si>
  <si>
    <t>Gépjárműadó</t>
  </si>
  <si>
    <t>Készlet beszerzés</t>
  </si>
  <si>
    <t>Pótlék, bírság</t>
  </si>
  <si>
    <t>Kommun. Szolg.</t>
  </si>
  <si>
    <t>D./Önkorm.kv-i tám.</t>
  </si>
  <si>
    <t>Szolgáltatás</t>
  </si>
  <si>
    <t>Települési önk.műk.tám.</t>
  </si>
  <si>
    <t>Ingyenes és kedv.-es gy.étk.tám</t>
  </si>
  <si>
    <t>Egyéb dologi kiadás</t>
  </si>
  <si>
    <t>Egyes jöv.p.tám.-ok kieg.</t>
  </si>
  <si>
    <t>Kiküldetés, repr.</t>
  </si>
  <si>
    <t>Hj.a pénzbeli szoc.ellát.-hoz</t>
  </si>
  <si>
    <t>Kamatkiadás</t>
  </si>
  <si>
    <t>Idősek átmen.-i és tartós ell.fel.tám.</t>
  </si>
  <si>
    <t>Adók,díjak egyéb befiz.</t>
  </si>
  <si>
    <t>Könyvt.és közműv.fel.tám.</t>
  </si>
  <si>
    <t>Működőkép.megőrz.szolg.kieg.tám.</t>
  </si>
  <si>
    <t>D./Pe.átad.sz.j.</t>
  </si>
  <si>
    <t>Szerkezetátal.tart.</t>
  </si>
  <si>
    <t>Pe.átad.állh.kívülre</t>
  </si>
  <si>
    <t>Egyéb közp.tám.</t>
  </si>
  <si>
    <t>Pe.átad.állh.belülre</t>
  </si>
  <si>
    <t>E./Tám.ért.bevétel és műk.c.átv.pe.</t>
  </si>
  <si>
    <t>Ellátottak p.beli jutt.</t>
  </si>
  <si>
    <t>OEP-től átvett pe.</t>
  </si>
  <si>
    <t>Tám.ért.bev.Önk-tól és ktgv.-i sz.től</t>
  </si>
  <si>
    <t>E./Közp.ir.sz.műk.t. foly.</t>
  </si>
  <si>
    <t>Tám.ért.bev.elk.á.p.-ból</t>
  </si>
  <si>
    <t>Közp.ir.sz.műk.tám foly.</t>
  </si>
  <si>
    <t>Tám.ért.bev.közp.ktgv.-i sz.től</t>
  </si>
  <si>
    <t>2./Felhalmozási c.kiadás</t>
  </si>
  <si>
    <t>F./Költségvetési visszatérítés</t>
  </si>
  <si>
    <t>Felújítások(Áfa-val)</t>
  </si>
  <si>
    <t>Ktgv-i visszatérítés,pénzmar.</t>
  </si>
  <si>
    <t>Beruházások(Áfa-val)</t>
  </si>
  <si>
    <t>ELMIB részvény</t>
  </si>
  <si>
    <t>2./Felhalmozási bevétel</t>
  </si>
  <si>
    <t>Termőföld értékesítés</t>
  </si>
  <si>
    <r>
      <t xml:space="preserve">  </t>
    </r>
    <r>
      <rPr>
        <sz val="10"/>
        <rFont val="Times New Roman"/>
        <family val="1"/>
        <charset val="238"/>
      </rPr>
      <t xml:space="preserve"> Felh.c.tám.é.bev.( gép.ber.)</t>
    </r>
  </si>
  <si>
    <t>3./Kiegy,függő,átf.bev.</t>
  </si>
  <si>
    <t>3./ Kiegy.,függő,átfut. k.</t>
  </si>
  <si>
    <t>BEVÉTELEK ÖSSZESEN</t>
  </si>
  <si>
    <t>KIADÁSOK ÖSSZESEN:</t>
  </si>
  <si>
    <t>Kismarja Község Önkormányzata</t>
  </si>
  <si>
    <t>adatok  ezer Ft-ban</t>
  </si>
  <si>
    <t>Cím</t>
  </si>
  <si>
    <t>Bevételek forrásai:</t>
  </si>
  <si>
    <t>Előirányzat összege:</t>
  </si>
  <si>
    <t>Eredeti</t>
  </si>
  <si>
    <t>Módos.</t>
  </si>
  <si>
    <t>Teljes.</t>
  </si>
  <si>
    <t>1.Km.K.Önk. intézményi működésí és felhalmozási bevételei</t>
  </si>
  <si>
    <t>Intézményi működési bevétel</t>
  </si>
  <si>
    <t>Iparűzési adó,komm.adó</t>
  </si>
  <si>
    <t>Kv.támog.és áteng.egyéb kp-i adók</t>
  </si>
  <si>
    <t>Támogatásértékű működési bev.</t>
  </si>
  <si>
    <t>Felh.c.tám.ért.bev.</t>
  </si>
  <si>
    <t>Hatósági jogkörhöz köth.bev./igazg.sz.</t>
  </si>
  <si>
    <t>Előző évi ktgv-i visszatérítés</t>
  </si>
  <si>
    <t>Pótlék,bírság</t>
  </si>
  <si>
    <t>Km.K.Önk. összesen:</t>
  </si>
  <si>
    <t>Függő,átfutó, kiegyenlítő bevétel:</t>
  </si>
  <si>
    <t>BEVÉTELEK ÖSSZESEN:</t>
  </si>
  <si>
    <t>Kismarja Község Önkormányzata</t>
  </si>
  <si>
    <t>Létsz.</t>
  </si>
  <si>
    <t>Személyi juttatások</t>
  </si>
  <si>
    <t>Munkaad.terh.jár.</t>
  </si>
  <si>
    <t>Dologi kiadások</t>
  </si>
  <si>
    <t>Pénzeszköz átadások</t>
  </si>
  <si>
    <t>Felhalmozási kiad.</t>
  </si>
  <si>
    <t>Finanszírozási kiad.</t>
  </si>
  <si>
    <t>Kiegy.,függő,átf.k.</t>
  </si>
  <si>
    <t>Összes kiadás</t>
  </si>
  <si>
    <t>Fő</t>
  </si>
  <si>
    <t>Ered.</t>
  </si>
  <si>
    <t>Mód.</t>
  </si>
  <si>
    <t>1.Kismarja Község Önkormányzata</t>
  </si>
  <si>
    <t>- Önkorm-ok és társ.ált.ig tev.</t>
  </si>
  <si>
    <t>- Önkormányzati jogalkotás</t>
  </si>
  <si>
    <t>- Közvilágítás</t>
  </si>
  <si>
    <t>- Város-és községgazd.-i m.n.s. szolg.</t>
  </si>
  <si>
    <t>- Önkormányzatok és társulások elsz.</t>
  </si>
  <si>
    <t>- Háziorvosi alapellátás</t>
  </si>
  <si>
    <t>- Háziorvosi ügyeleti ellátás</t>
  </si>
  <si>
    <t>- Család- és nővédelmi eü-i gond.</t>
  </si>
  <si>
    <t>- Ifjúság eü-i gond.</t>
  </si>
  <si>
    <t>- Lakásfenntartási tám.</t>
  </si>
  <si>
    <t>- Rendkívüli gyermekvédelmi tám.</t>
  </si>
  <si>
    <t>- Óvodáztatási támog.</t>
  </si>
  <si>
    <t>- Átmeneti segély</t>
  </si>
  <si>
    <t>- Temetési segély</t>
  </si>
  <si>
    <t>- Aktív korúak ellátása</t>
  </si>
  <si>
    <t>- Egyéb önk.-i eseti pénzbeli ell.</t>
  </si>
  <si>
    <t>- Közgyógyellátás</t>
  </si>
  <si>
    <t>- Köztemetés</t>
  </si>
  <si>
    <t>- Közcélú foglalkoztatás</t>
  </si>
  <si>
    <t>- Könyvtári szolgáltatások</t>
  </si>
  <si>
    <t>- Közművelődési tev. és támog.</t>
  </si>
  <si>
    <t>- Köztemető fenntartás és működt.</t>
  </si>
  <si>
    <t>- Konyha( óv.,isk.,alk.)</t>
  </si>
  <si>
    <t>- Egyéb étkezés(Id.Otth.)</t>
  </si>
  <si>
    <t>- Szociális étkezés</t>
  </si>
  <si>
    <t>- Idősek nappali ellátása</t>
  </si>
  <si>
    <t>- Építményüzemeltetés</t>
  </si>
  <si>
    <t>Kismarja Község Önkormányzata össz.:</t>
  </si>
  <si>
    <t>Függő, átfutó, kiegyenlítő kiadás:</t>
  </si>
  <si>
    <t>Mérleg a bevételek és kiadások vonatkozásában 2013.év</t>
  </si>
  <si>
    <t>2013.évi előirányzatok és teljesítések alakulása címenként</t>
  </si>
  <si>
    <t>Felhalmozás célú péneszköz átvez. Állház.</t>
  </si>
  <si>
    <t>Központosított műk.c.bev.</t>
  </si>
  <si>
    <r>
      <t xml:space="preserve">   </t>
    </r>
    <r>
      <rPr>
        <sz val="9"/>
        <rFont val="Times New Roman"/>
        <family val="1"/>
        <charset val="238"/>
      </rPr>
      <t>Felh.c.pénzeszk.átv.állház</t>
    </r>
    <r>
      <rPr>
        <b/>
        <sz val="9"/>
        <rFont val="Times New Roman"/>
        <family val="1"/>
        <charset val="238"/>
      </rPr>
      <t>.</t>
    </r>
  </si>
  <si>
    <t>2013.évi kiadások alakulása címenként</t>
  </si>
  <si>
    <t>2.sz.melléklet</t>
  </si>
  <si>
    <t>Cím:1.</t>
  </si>
  <si>
    <t>3.sz.melléklet</t>
  </si>
  <si>
    <t>4.sz.melléklet</t>
  </si>
  <si>
    <t>C Í M:1.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</si>
</sst>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38"/>
    </font>
    <font>
      <b/>
      <sz val="9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49" fontId="1" fillId="0" borderId="7" xfId="0" applyNumberFormat="1" applyFont="1" applyBorder="1" applyAlignment="1" applyProtection="1">
      <alignment horizontal="left" vertical="center"/>
      <protection locked="0"/>
    </xf>
    <xf numFmtId="3" fontId="1" fillId="0" borderId="7" xfId="0" applyNumberFormat="1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3" fontId="3" fillId="0" borderId="12" xfId="0" applyNumberFormat="1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9" fontId="1" fillId="0" borderId="12" xfId="0" applyNumberFormat="1" applyFont="1" applyBorder="1" applyAlignment="1" applyProtection="1">
      <alignment horizontal="left" vertical="center"/>
      <protection locked="0"/>
    </xf>
    <xf numFmtId="3" fontId="1" fillId="0" borderId="12" xfId="0" applyNumberFormat="1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" fontId="3" fillId="0" borderId="11" xfId="0" applyNumberFormat="1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3" fontId="3" fillId="0" borderId="16" xfId="0" applyNumberFormat="1" applyFont="1" applyBorder="1" applyAlignment="1">
      <alignment horizontal="left" vertical="center"/>
    </xf>
    <xf numFmtId="1" fontId="1" fillId="0" borderId="17" xfId="0" applyNumberFormat="1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1" fillId="0" borderId="2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4" xfId="0" applyFont="1" applyBorder="1"/>
    <xf numFmtId="0" fontId="11" fillId="0" borderId="12" xfId="0" applyFont="1" applyBorder="1"/>
    <xf numFmtId="3" fontId="9" fillId="0" borderId="12" xfId="0" applyNumberFormat="1" applyFont="1" applyBorder="1"/>
    <xf numFmtId="3" fontId="9" fillId="0" borderId="23" xfId="0" applyNumberFormat="1" applyFont="1" applyBorder="1"/>
    <xf numFmtId="0" fontId="9" fillId="0" borderId="22" xfId="0" applyFont="1" applyBorder="1"/>
    <xf numFmtId="0" fontId="9" fillId="0" borderId="12" xfId="0" applyFont="1" applyBorder="1"/>
    <xf numFmtId="3" fontId="9" fillId="0" borderId="24" xfId="0" applyNumberFormat="1" applyFont="1" applyBorder="1"/>
    <xf numFmtId="3" fontId="11" fillId="0" borderId="12" xfId="0" applyNumberFormat="1" applyFont="1" applyBorder="1"/>
    <xf numFmtId="3" fontId="11" fillId="0" borderId="11" xfId="0" applyNumberFormat="1" applyFont="1" applyBorder="1"/>
    <xf numFmtId="0" fontId="9" fillId="0" borderId="25" xfId="0" applyFont="1" applyBorder="1"/>
    <xf numFmtId="0" fontId="9" fillId="0" borderId="0" xfId="0" applyFont="1" applyBorder="1"/>
    <xf numFmtId="3" fontId="9" fillId="0" borderId="16" xfId="0" applyNumberFormat="1" applyFont="1" applyBorder="1"/>
    <xf numFmtId="3" fontId="9" fillId="0" borderId="26" xfId="0" applyNumberFormat="1" applyFont="1" applyBorder="1"/>
    <xf numFmtId="0" fontId="11" fillId="2" borderId="2" xfId="0" applyFont="1" applyFill="1" applyBorder="1"/>
    <xf numFmtId="0" fontId="11" fillId="2" borderId="20" xfId="0" applyFont="1" applyFill="1" applyBorder="1"/>
    <xf numFmtId="3" fontId="11" fillId="2" borderId="20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/>
    <xf numFmtId="3" fontId="0" fillId="0" borderId="0" xfId="0" applyNumberFormat="1" applyFont="1" applyAlignment="1">
      <alignment horizontal="center" vertical="center"/>
    </xf>
    <xf numFmtId="3" fontId="11" fillId="0" borderId="2" xfId="0" applyNumberFormat="1" applyFont="1" applyBorder="1"/>
    <xf numFmtId="3" fontId="11" fillId="0" borderId="20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1" fillId="0" borderId="19" xfId="0" applyNumberFormat="1" applyFont="1" applyBorder="1" applyAlignment="1">
      <alignment horizontal="center"/>
    </xf>
    <xf numFmtId="3" fontId="11" fillId="0" borderId="2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20" xfId="0" applyNumberFormat="1" applyFont="1" applyBorder="1"/>
    <xf numFmtId="3" fontId="11" fillId="0" borderId="30" xfId="0" applyNumberFormat="1" applyFont="1" applyBorder="1"/>
    <xf numFmtId="3" fontId="11" fillId="0" borderId="28" xfId="0" applyNumberFormat="1" applyFont="1" applyBorder="1"/>
    <xf numFmtId="3" fontId="11" fillId="0" borderId="31" xfId="0" applyNumberFormat="1" applyFont="1" applyBorder="1"/>
    <xf numFmtId="3" fontId="11" fillId="0" borderId="32" xfId="0" applyNumberFormat="1" applyFont="1" applyBorder="1"/>
    <xf numFmtId="3" fontId="11" fillId="0" borderId="33" xfId="0" applyNumberFormat="1" applyFont="1" applyBorder="1"/>
    <xf numFmtId="3" fontId="9" fillId="0" borderId="10" xfId="0" applyNumberFormat="1" applyFont="1" applyBorder="1"/>
    <xf numFmtId="3" fontId="9" fillId="0" borderId="35" xfId="0" applyNumberFormat="1" applyFont="1" applyBorder="1"/>
    <xf numFmtId="3" fontId="9" fillId="0" borderId="7" xfId="0" applyNumberFormat="1" applyFont="1" applyBorder="1"/>
    <xf numFmtId="3" fontId="9" fillId="0" borderId="36" xfId="0" applyNumberFormat="1" applyFont="1" applyBorder="1"/>
    <xf numFmtId="3" fontId="9" fillId="0" borderId="37" xfId="0" applyNumberFormat="1" applyFont="1" applyBorder="1"/>
    <xf numFmtId="3" fontId="9" fillId="0" borderId="13" xfId="0" applyNumberFormat="1" applyFont="1" applyBorder="1"/>
    <xf numFmtId="3" fontId="9" fillId="0" borderId="38" xfId="0" applyNumberFormat="1" applyFont="1" applyBorder="1"/>
    <xf numFmtId="3" fontId="9" fillId="0" borderId="12" xfId="0" applyNumberFormat="1" applyFont="1" applyBorder="1" applyAlignment="1">
      <alignment horizontal="right"/>
    </xf>
    <xf numFmtId="3" fontId="0" fillId="0" borderId="12" xfId="0" applyNumberFormat="1" applyBorder="1"/>
    <xf numFmtId="3" fontId="12" fillId="0" borderId="12" xfId="0" applyNumberFormat="1" applyFont="1" applyBorder="1"/>
    <xf numFmtId="3" fontId="0" fillId="0" borderId="13" xfId="0" applyNumberFormat="1" applyBorder="1"/>
    <xf numFmtId="3" fontId="9" fillId="0" borderId="40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16" xfId="0" applyNumberFormat="1" applyFont="1" applyBorder="1"/>
    <xf numFmtId="3" fontId="11" fillId="0" borderId="41" xfId="0" applyNumberFormat="1" applyFont="1" applyBorder="1"/>
    <xf numFmtId="3" fontId="11" fillId="0" borderId="42" xfId="0" applyNumberFormat="1" applyFont="1" applyBorder="1"/>
    <xf numFmtId="3" fontId="11" fillId="0" borderId="43" xfId="0" applyNumberFormat="1" applyFont="1" applyBorder="1"/>
    <xf numFmtId="3" fontId="9" fillId="0" borderId="44" xfId="0" applyNumberFormat="1" applyFont="1" applyBorder="1"/>
    <xf numFmtId="3" fontId="9" fillId="0" borderId="14" xfId="0" applyNumberFormat="1" applyFont="1" applyBorder="1" applyAlignment="1">
      <alignment wrapText="1"/>
    </xf>
    <xf numFmtId="3" fontId="9" fillId="0" borderId="39" xfId="0" applyNumberFormat="1" applyFont="1" applyBorder="1" applyAlignment="1">
      <alignment wrapText="1"/>
    </xf>
    <xf numFmtId="3" fontId="9" fillId="0" borderId="15" xfId="0" applyNumberFormat="1" applyFont="1" applyBorder="1" applyAlignment="1">
      <alignment wrapText="1"/>
    </xf>
    <xf numFmtId="3" fontId="9" fillId="0" borderId="12" xfId="0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3" fontId="11" fillId="0" borderId="29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3" fontId="11" fillId="0" borderId="34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3" fontId="11" fillId="0" borderId="28" xfId="0" applyNumberFormat="1" applyFont="1" applyBorder="1" applyAlignment="1">
      <alignment horizontal="center" wrapText="1"/>
    </xf>
    <xf numFmtId="3" fontId="11" fillId="0" borderId="29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11" fillId="0" borderId="2" xfId="0" applyNumberFormat="1" applyFont="1" applyBorder="1" applyAlignment="1">
      <alignment horizontal="center" wrapText="1"/>
    </xf>
    <xf numFmtId="3" fontId="11" fillId="0" borderId="27" xfId="0" applyNumberFormat="1" applyFont="1" applyBorder="1" applyAlignment="1">
      <alignment horizontal="left" vertical="center"/>
    </xf>
    <xf numFmtId="3" fontId="11" fillId="0" borderId="21" xfId="0" applyNumberFormat="1" applyFont="1" applyBorder="1" applyAlignment="1">
      <alignment horizontal="center" vertical="center" wrapText="1"/>
    </xf>
    <xf numFmtId="3" fontId="11" fillId="0" borderId="43" xfId="0" applyNumberFormat="1" applyFont="1" applyBorder="1" applyAlignment="1">
      <alignment horizontal="center" vertical="center" wrapText="1"/>
    </xf>
    <xf numFmtId="3" fontId="11" fillId="0" borderId="44" xfId="0" applyNumberFormat="1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7" workbookViewId="0">
      <selection activeCell="F49" sqref="F49"/>
    </sheetView>
  </sheetViews>
  <sheetFormatPr defaultRowHeight="15" x14ac:dyDescent="0.25"/>
  <cols>
    <col min="1" max="1" width="23.42578125"/>
    <col min="2" max="2" width="7.28515625"/>
    <col min="3" max="3" width="7"/>
    <col min="4" max="4" width="8.28515625" customWidth="1"/>
    <col min="5" max="5" width="5.140625" customWidth="1"/>
    <col min="6" max="6" width="19"/>
    <col min="7" max="7" width="7.85546875" customWidth="1"/>
    <col min="8" max="8" width="6.7109375"/>
    <col min="9" max="9" width="6.5703125" bestFit="1" customWidth="1"/>
    <col min="10" max="10" width="6.140625" customWidth="1"/>
    <col min="11" max="257" width="8.5703125"/>
  </cols>
  <sheetData>
    <row r="1" spans="1:13" x14ac:dyDescent="0.25">
      <c r="G1" s="102" t="s">
        <v>144</v>
      </c>
      <c r="H1" s="102"/>
      <c r="I1" s="102"/>
      <c r="J1" s="102"/>
    </row>
    <row r="2" spans="1:13" x14ac:dyDescent="0.25">
      <c r="A2" s="99" t="s">
        <v>138</v>
      </c>
      <c r="B2" s="99"/>
      <c r="C2" s="99"/>
      <c r="D2" s="99"/>
      <c r="E2" s="99"/>
      <c r="F2" s="99"/>
      <c r="G2" s="99"/>
      <c r="H2" s="99"/>
      <c r="I2" s="99"/>
      <c r="J2" s="99"/>
      <c r="K2" s="1"/>
      <c r="L2" s="1"/>
      <c r="M2" s="1"/>
    </row>
    <row r="3" spans="1:13" x14ac:dyDescent="0.25">
      <c r="A3" s="2" t="s">
        <v>145</v>
      </c>
      <c r="B3" s="2"/>
      <c r="C3" s="2"/>
      <c r="D3" s="2"/>
      <c r="E3" s="2"/>
      <c r="F3" s="2"/>
      <c r="G3" s="2"/>
      <c r="H3" s="100" t="s">
        <v>0</v>
      </c>
      <c r="I3" s="100"/>
      <c r="J3" s="100"/>
      <c r="K3" s="1"/>
      <c r="L3" s="1"/>
      <c r="M3" s="1"/>
    </row>
    <row r="4" spans="1:13" x14ac:dyDescent="0.25">
      <c r="A4" s="101" t="s">
        <v>1</v>
      </c>
      <c r="B4" s="101"/>
      <c r="C4" s="101"/>
      <c r="D4" s="101"/>
      <c r="E4" s="101"/>
      <c r="F4" s="101" t="s">
        <v>2</v>
      </c>
      <c r="G4" s="101"/>
      <c r="H4" s="101"/>
      <c r="I4" s="101"/>
      <c r="J4" s="101"/>
      <c r="K4" s="1"/>
      <c r="L4" s="1"/>
      <c r="M4" s="1"/>
    </row>
    <row r="5" spans="1:13" x14ac:dyDescent="0.2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3" t="s">
        <v>8</v>
      </c>
      <c r="G5" s="4" t="s">
        <v>4</v>
      </c>
      <c r="H5" s="4" t="s">
        <v>5</v>
      </c>
      <c r="I5" s="4" t="s">
        <v>6</v>
      </c>
      <c r="J5" s="6" t="s">
        <v>9</v>
      </c>
      <c r="K5" s="1"/>
      <c r="L5" s="1"/>
      <c r="M5" s="1"/>
    </row>
    <row r="6" spans="1:13" ht="17.25" customHeight="1" x14ac:dyDescent="0.25">
      <c r="A6" s="7" t="s">
        <v>10</v>
      </c>
      <c r="B6" s="8">
        <v>259308</v>
      </c>
      <c r="C6" s="8">
        <f>C46-C41</f>
        <v>320560</v>
      </c>
      <c r="D6" s="8">
        <f>D46-D41</f>
        <v>313305</v>
      </c>
      <c r="E6" s="9">
        <f>D6/(C6/100)</f>
        <v>97.736773146992761</v>
      </c>
      <c r="F6" s="10" t="s">
        <v>11</v>
      </c>
      <c r="G6" s="11">
        <v>288182</v>
      </c>
      <c r="H6" s="11">
        <f>H46-H37</f>
        <v>322068</v>
      </c>
      <c r="I6" s="11">
        <f>I46-I37</f>
        <v>319396</v>
      </c>
      <c r="J6" s="12">
        <f>I6/(H6/100)</f>
        <v>99.170361538557074</v>
      </c>
      <c r="K6" s="1"/>
      <c r="L6" s="1"/>
      <c r="M6" s="1"/>
    </row>
    <row r="7" spans="1:13" x14ac:dyDescent="0.25">
      <c r="A7" s="13" t="s">
        <v>12</v>
      </c>
      <c r="B7" s="14"/>
      <c r="C7" s="14"/>
      <c r="D7" s="14"/>
      <c r="E7" s="15"/>
      <c r="F7" s="16" t="s">
        <v>12</v>
      </c>
      <c r="G7" s="14"/>
      <c r="H7" s="14"/>
      <c r="I7" s="14"/>
      <c r="J7" s="12"/>
      <c r="K7" s="1"/>
      <c r="L7" s="1"/>
      <c r="M7" s="1"/>
    </row>
    <row r="8" spans="1:13" x14ac:dyDescent="0.25">
      <c r="A8" s="17" t="s">
        <v>13</v>
      </c>
      <c r="B8" s="18">
        <v>35</v>
      </c>
      <c r="C8" s="18">
        <f>C9</f>
        <v>35</v>
      </c>
      <c r="D8" s="18">
        <f>D9</f>
        <v>25</v>
      </c>
      <c r="E8" s="15">
        <f t="shared" ref="E8:E14" si="0">D8/(C8/100)</f>
        <v>71.428571428571431</v>
      </c>
      <c r="F8" s="16"/>
      <c r="G8" s="14"/>
      <c r="H8" s="14"/>
      <c r="I8" s="14"/>
      <c r="J8" s="12"/>
      <c r="K8" s="1"/>
      <c r="L8" s="1"/>
      <c r="M8" s="1"/>
    </row>
    <row r="9" spans="1:13" ht="12.75" customHeight="1" x14ac:dyDescent="0.25">
      <c r="A9" s="13" t="s">
        <v>14</v>
      </c>
      <c r="B9" s="14">
        <v>35</v>
      </c>
      <c r="C9" s="14">
        <v>35</v>
      </c>
      <c r="D9" s="14">
        <v>25</v>
      </c>
      <c r="E9" s="19">
        <f t="shared" si="0"/>
        <v>71.428571428571431</v>
      </c>
      <c r="F9" s="20" t="s">
        <v>15</v>
      </c>
      <c r="G9" s="18">
        <v>93735</v>
      </c>
      <c r="H9" s="18">
        <f>SUM(H10:H12)</f>
        <v>104557</v>
      </c>
      <c r="I9" s="18">
        <f>SUM(I10:I12)</f>
        <v>110976</v>
      </c>
      <c r="J9" s="12">
        <f>I9/(H9/100)</f>
        <v>106.1392350583892</v>
      </c>
      <c r="K9" s="1"/>
      <c r="L9" s="1"/>
      <c r="M9" s="1"/>
    </row>
    <row r="10" spans="1:13" x14ac:dyDescent="0.25">
      <c r="A10" s="17" t="s">
        <v>16</v>
      </c>
      <c r="B10" s="18">
        <f>SUM(B11:B16)</f>
        <v>31318</v>
      </c>
      <c r="C10" s="18">
        <f>SUM(C11:C16)</f>
        <v>31318</v>
      </c>
      <c r="D10" s="18">
        <f>SUM(D11:D16)</f>
        <v>43624</v>
      </c>
      <c r="E10" s="15">
        <f t="shared" si="0"/>
        <v>139.29369691551184</v>
      </c>
      <c r="F10" s="16" t="s">
        <v>17</v>
      </c>
      <c r="G10" s="14">
        <v>87132</v>
      </c>
      <c r="H10" s="14">
        <v>95834</v>
      </c>
      <c r="I10" s="14">
        <v>100387</v>
      </c>
      <c r="J10" s="21">
        <f>I10/(H10/100)</f>
        <v>104.75092347183671</v>
      </c>
      <c r="K10" s="1"/>
      <c r="L10" s="1"/>
      <c r="M10" s="1"/>
    </row>
    <row r="11" spans="1:13" x14ac:dyDescent="0.25">
      <c r="A11" s="13" t="s">
        <v>18</v>
      </c>
      <c r="B11" s="14">
        <v>22953</v>
      </c>
      <c r="C11" s="14">
        <v>22953</v>
      </c>
      <c r="D11" s="14">
        <v>23313</v>
      </c>
      <c r="E11" s="19">
        <f t="shared" si="0"/>
        <v>101.56842242844073</v>
      </c>
      <c r="F11" s="16" t="s">
        <v>19</v>
      </c>
      <c r="G11" s="14">
        <v>1863</v>
      </c>
      <c r="H11" s="14">
        <v>2599</v>
      </c>
      <c r="I11" s="14">
        <v>5030</v>
      </c>
      <c r="J11" s="21">
        <f>I11/(H11/100)</f>
        <v>193.53597537514429</v>
      </c>
      <c r="K11" s="1"/>
      <c r="L11" s="1"/>
      <c r="M11" s="1"/>
    </row>
    <row r="12" spans="1:13" ht="15" customHeight="1" x14ac:dyDescent="0.25">
      <c r="A12" s="13" t="s">
        <v>20</v>
      </c>
      <c r="B12" s="14">
        <v>1000</v>
      </c>
      <c r="C12" s="14">
        <v>1000</v>
      </c>
      <c r="D12" s="14">
        <v>909</v>
      </c>
      <c r="E12" s="19">
        <f t="shared" si="0"/>
        <v>90.9</v>
      </c>
      <c r="F12" s="16" t="s">
        <v>21</v>
      </c>
      <c r="G12" s="14">
        <v>4740</v>
      </c>
      <c r="H12" s="14">
        <v>6124</v>
      </c>
      <c r="I12" s="14">
        <v>5559</v>
      </c>
      <c r="J12" s="21">
        <f>I12/(H12/100)</f>
        <v>90.774003919007185</v>
      </c>
      <c r="K12" s="1"/>
      <c r="L12" s="1"/>
      <c r="M12" s="1"/>
    </row>
    <row r="13" spans="1:13" x14ac:dyDescent="0.25">
      <c r="A13" s="13" t="s">
        <v>22</v>
      </c>
      <c r="B13" s="14">
        <v>735</v>
      </c>
      <c r="C13" s="14">
        <v>735</v>
      </c>
      <c r="D13" s="14">
        <v>12330</v>
      </c>
      <c r="E13" s="19">
        <f t="shared" si="0"/>
        <v>1677.5510204081634</v>
      </c>
      <c r="F13" s="16"/>
      <c r="G13" s="14"/>
      <c r="H13" s="14"/>
      <c r="I13" s="14"/>
      <c r="J13" s="12"/>
      <c r="K13" s="1"/>
      <c r="L13" s="1"/>
      <c r="M13" s="1"/>
    </row>
    <row r="14" spans="1:13" ht="15" customHeight="1" x14ac:dyDescent="0.25">
      <c r="A14" s="13" t="s">
        <v>23</v>
      </c>
      <c r="B14" s="14">
        <v>6630</v>
      </c>
      <c r="C14" s="14">
        <v>6630</v>
      </c>
      <c r="D14" s="14">
        <v>6786</v>
      </c>
      <c r="E14" s="19">
        <f t="shared" si="0"/>
        <v>102.35294117647059</v>
      </c>
      <c r="F14" s="20" t="s">
        <v>24</v>
      </c>
      <c r="G14" s="18">
        <v>14457</v>
      </c>
      <c r="H14" s="18">
        <f>SUM(H15:H16)</f>
        <v>17223</v>
      </c>
      <c r="I14" s="18">
        <f>SUM(I15:I16)</f>
        <v>16815</v>
      </c>
      <c r="J14" s="12">
        <f>I14/(H14/100)</f>
        <v>97.631074725657555</v>
      </c>
      <c r="K14" s="1"/>
      <c r="L14" s="1"/>
      <c r="M14" s="1"/>
    </row>
    <row r="15" spans="1:13" x14ac:dyDescent="0.25">
      <c r="A15" s="13" t="s">
        <v>25</v>
      </c>
      <c r="B15" s="14">
        <v>0</v>
      </c>
      <c r="C15" s="14">
        <v>0</v>
      </c>
      <c r="D15" s="14">
        <v>57</v>
      </c>
      <c r="E15" s="15"/>
      <c r="F15" s="16" t="s">
        <v>26</v>
      </c>
      <c r="G15" s="14">
        <v>14446</v>
      </c>
      <c r="H15" s="14">
        <v>17212</v>
      </c>
      <c r="I15" s="14">
        <v>16782</v>
      </c>
      <c r="J15" s="21">
        <f>I15/(H15/100)</f>
        <v>97.501742970020914</v>
      </c>
      <c r="K15" s="1"/>
      <c r="L15" s="1"/>
      <c r="M15" s="1"/>
    </row>
    <row r="16" spans="1:13" ht="16.5" customHeight="1" x14ac:dyDescent="0.25">
      <c r="A16" s="13" t="s">
        <v>27</v>
      </c>
      <c r="B16" s="14">
        <v>0</v>
      </c>
      <c r="C16" s="14">
        <v>0</v>
      </c>
      <c r="D16" s="14">
        <v>229</v>
      </c>
      <c r="E16" s="15"/>
      <c r="F16" s="16" t="s">
        <v>28</v>
      </c>
      <c r="G16" s="14">
        <v>11</v>
      </c>
      <c r="H16" s="14">
        <v>11</v>
      </c>
      <c r="I16" s="14">
        <v>33</v>
      </c>
      <c r="J16" s="21">
        <f>I16/(H16/100)</f>
        <v>300</v>
      </c>
      <c r="K16" s="1"/>
      <c r="L16" s="1"/>
      <c r="M16" s="1"/>
    </row>
    <row r="17" spans="1:13" ht="20.25" customHeight="1" x14ac:dyDescent="0.25">
      <c r="A17" s="17" t="s">
        <v>29</v>
      </c>
      <c r="B17" s="18">
        <f>SUM(B18:B20)</f>
        <v>10800</v>
      </c>
      <c r="C17" s="18">
        <f>SUM(C18:C20)</f>
        <v>11595</v>
      </c>
      <c r="D17" s="18">
        <f>D18+D19+D20</f>
        <v>11455</v>
      </c>
      <c r="E17" s="15">
        <f>D17/(C17/100)</f>
        <v>98.792583009918062</v>
      </c>
      <c r="F17" s="16"/>
      <c r="G17" s="14"/>
      <c r="H17" s="14"/>
      <c r="I17" s="14"/>
      <c r="J17" s="12"/>
      <c r="K17" s="1"/>
      <c r="L17" s="1"/>
      <c r="M17" s="1"/>
    </row>
    <row r="18" spans="1:13" ht="15.75" customHeight="1" x14ac:dyDescent="0.25">
      <c r="A18" s="13" t="s">
        <v>30</v>
      </c>
      <c r="B18" s="22">
        <v>9200</v>
      </c>
      <c r="C18" s="22">
        <v>9292</v>
      </c>
      <c r="D18" s="22">
        <v>9152</v>
      </c>
      <c r="E18" s="19">
        <f>D18/(C18/100)</f>
        <v>98.493327593628919</v>
      </c>
      <c r="F18" s="20" t="s">
        <v>31</v>
      </c>
      <c r="G18" s="18">
        <v>74373</v>
      </c>
      <c r="H18" s="18">
        <f>SUM(H19:H26)</f>
        <v>86649</v>
      </c>
      <c r="I18" s="18">
        <f>SUM(I19:I26)</f>
        <v>92897</v>
      </c>
      <c r="J18" s="12">
        <f t="shared" ref="J18:J26" si="1">I18/(H18/100)</f>
        <v>107.21070064282334</v>
      </c>
      <c r="K18" s="1"/>
      <c r="L18" s="1"/>
      <c r="M18" s="1"/>
    </row>
    <row r="19" spans="1:13" ht="16.5" customHeight="1" x14ac:dyDescent="0.25">
      <c r="A19" s="13" t="s">
        <v>32</v>
      </c>
      <c r="B19" s="22">
        <v>1600</v>
      </c>
      <c r="C19" s="22">
        <v>2121</v>
      </c>
      <c r="D19" s="22">
        <v>2121</v>
      </c>
      <c r="E19" s="19">
        <f>D19/(C19/100)</f>
        <v>100</v>
      </c>
      <c r="F19" s="16" t="s">
        <v>33</v>
      </c>
      <c r="G19" s="14">
        <v>38270</v>
      </c>
      <c r="H19" s="14">
        <v>41266</v>
      </c>
      <c r="I19" s="14">
        <v>36966</v>
      </c>
      <c r="J19" s="21">
        <f t="shared" si="1"/>
        <v>89.579799350554936</v>
      </c>
      <c r="K19" s="1"/>
      <c r="L19" s="1"/>
      <c r="M19" s="1"/>
    </row>
    <row r="20" spans="1:13" ht="14.25" customHeight="1" x14ac:dyDescent="0.25">
      <c r="A20" s="13" t="s">
        <v>34</v>
      </c>
      <c r="B20" s="22">
        <v>0</v>
      </c>
      <c r="C20" s="22">
        <v>182</v>
      </c>
      <c r="D20" s="22">
        <v>182</v>
      </c>
      <c r="E20" s="19">
        <f>D20/(C20/100)</f>
        <v>100</v>
      </c>
      <c r="F20" s="16" t="s">
        <v>35</v>
      </c>
      <c r="G20" s="14">
        <v>812</v>
      </c>
      <c r="H20" s="14">
        <v>1092</v>
      </c>
      <c r="I20" s="14">
        <v>1139</v>
      </c>
      <c r="J20" s="21">
        <f t="shared" si="1"/>
        <v>104.3040293040293</v>
      </c>
      <c r="K20" s="1"/>
      <c r="L20" s="1"/>
      <c r="M20" s="1"/>
    </row>
    <row r="21" spans="1:13" x14ac:dyDescent="0.25">
      <c r="A21" s="17" t="s">
        <v>36</v>
      </c>
      <c r="B21" s="18">
        <f>SUM(B22:B30)</f>
        <v>101962</v>
      </c>
      <c r="C21" s="18">
        <f>SUM(C22:C31)</f>
        <v>118689</v>
      </c>
      <c r="D21" s="18">
        <f>SUM(D22:D31)</f>
        <v>118689</v>
      </c>
      <c r="E21" s="15">
        <f t="shared" ref="E21:E36" si="2">D21/(C21/100)</f>
        <v>99.999999999999986</v>
      </c>
      <c r="F21" s="16" t="s">
        <v>37</v>
      </c>
      <c r="G21" s="14">
        <v>14015</v>
      </c>
      <c r="H21" s="14">
        <v>15369</v>
      </c>
      <c r="I21" s="14">
        <v>11180</v>
      </c>
      <c r="J21" s="21">
        <f t="shared" si="1"/>
        <v>72.743834992517407</v>
      </c>
      <c r="K21" s="1"/>
      <c r="L21" s="1"/>
      <c r="M21" s="1"/>
    </row>
    <row r="22" spans="1:13" x14ac:dyDescent="0.25">
      <c r="A22" s="13" t="s">
        <v>38</v>
      </c>
      <c r="B22" s="14">
        <v>26922</v>
      </c>
      <c r="C22" s="14">
        <v>27151</v>
      </c>
      <c r="D22" s="14">
        <v>27151</v>
      </c>
      <c r="E22" s="19">
        <f t="shared" si="2"/>
        <v>100</v>
      </c>
      <c r="F22" s="16" t="s">
        <v>23</v>
      </c>
      <c r="G22" s="14">
        <v>16716</v>
      </c>
      <c r="H22" s="14">
        <v>18037</v>
      </c>
      <c r="I22" s="14">
        <v>15679</v>
      </c>
      <c r="J22" s="21">
        <f t="shared" si="1"/>
        <v>86.926872539779339</v>
      </c>
      <c r="K22" s="1"/>
      <c r="L22" s="1"/>
      <c r="M22" s="1"/>
    </row>
    <row r="23" spans="1:13" x14ac:dyDescent="0.25">
      <c r="A23" s="13" t="s">
        <v>39</v>
      </c>
      <c r="B23" s="14">
        <v>9486</v>
      </c>
      <c r="C23" s="14">
        <v>9486</v>
      </c>
      <c r="D23" s="14">
        <v>9486</v>
      </c>
      <c r="E23" s="19">
        <f t="shared" si="2"/>
        <v>100</v>
      </c>
      <c r="F23" s="16" t="s">
        <v>40</v>
      </c>
      <c r="G23" s="14">
        <v>2443</v>
      </c>
      <c r="H23" s="14">
        <v>8674</v>
      </c>
      <c r="I23" s="14">
        <v>26679</v>
      </c>
      <c r="J23" s="21">
        <f t="shared" si="1"/>
        <v>307.57436015679042</v>
      </c>
      <c r="K23" s="1"/>
      <c r="L23" s="1"/>
      <c r="M23" s="1"/>
    </row>
    <row r="24" spans="1:13" x14ac:dyDescent="0.25">
      <c r="A24" s="13" t="s">
        <v>41</v>
      </c>
      <c r="B24" s="14">
        <v>20962</v>
      </c>
      <c r="C24" s="14">
        <v>24532</v>
      </c>
      <c r="D24" s="14">
        <v>24532</v>
      </c>
      <c r="E24" s="19">
        <f t="shared" si="2"/>
        <v>100</v>
      </c>
      <c r="F24" s="16" t="s">
        <v>42</v>
      </c>
      <c r="G24" s="14">
        <v>555</v>
      </c>
      <c r="H24" s="14">
        <v>649</v>
      </c>
      <c r="I24" s="14">
        <v>548</v>
      </c>
      <c r="J24" s="21">
        <f t="shared" si="1"/>
        <v>84.437596302003072</v>
      </c>
      <c r="K24" s="1"/>
      <c r="L24" s="1"/>
      <c r="M24" s="1"/>
    </row>
    <row r="25" spans="1:13" x14ac:dyDescent="0.25">
      <c r="A25" s="13" t="s">
        <v>43</v>
      </c>
      <c r="B25" s="14">
        <v>9266</v>
      </c>
      <c r="C25" s="14">
        <v>9266</v>
      </c>
      <c r="D25" s="14">
        <v>9266</v>
      </c>
      <c r="E25" s="19">
        <f t="shared" si="2"/>
        <v>100</v>
      </c>
      <c r="F25" s="16" t="s">
        <v>44</v>
      </c>
      <c r="G25" s="14">
        <v>1000</v>
      </c>
      <c r="H25" s="14">
        <v>1000</v>
      </c>
      <c r="I25" s="14">
        <v>153</v>
      </c>
      <c r="J25" s="21">
        <f t="shared" si="1"/>
        <v>15.3</v>
      </c>
      <c r="K25" s="1"/>
      <c r="L25" s="1"/>
      <c r="M25" s="1"/>
    </row>
    <row r="26" spans="1:13" x14ac:dyDescent="0.25">
      <c r="A26" s="13" t="s">
        <v>45</v>
      </c>
      <c r="B26" s="14">
        <v>20848</v>
      </c>
      <c r="C26" s="14">
        <v>20848</v>
      </c>
      <c r="D26" s="14">
        <v>20848</v>
      </c>
      <c r="E26" s="19">
        <f t="shared" si="2"/>
        <v>100</v>
      </c>
      <c r="F26" s="23" t="s">
        <v>46</v>
      </c>
      <c r="G26" s="24">
        <v>562</v>
      </c>
      <c r="H26" s="24">
        <v>562</v>
      </c>
      <c r="I26" s="24">
        <v>553</v>
      </c>
      <c r="J26" s="21">
        <f t="shared" si="1"/>
        <v>98.39857651245552</v>
      </c>
      <c r="K26" s="1"/>
      <c r="L26" s="1"/>
      <c r="M26" s="1"/>
    </row>
    <row r="27" spans="1:13" x14ac:dyDescent="0.25">
      <c r="A27" s="13" t="s">
        <v>47</v>
      </c>
      <c r="B27" s="14">
        <v>1522</v>
      </c>
      <c r="C27" s="14">
        <v>1522</v>
      </c>
      <c r="D27" s="14">
        <v>1522</v>
      </c>
      <c r="E27" s="19">
        <f t="shared" si="2"/>
        <v>100</v>
      </c>
      <c r="F27" s="23"/>
      <c r="G27" s="24"/>
      <c r="H27" s="24"/>
      <c r="I27" s="24"/>
      <c r="J27" s="12"/>
      <c r="K27" s="1"/>
      <c r="L27" s="1"/>
      <c r="M27" s="1"/>
    </row>
    <row r="28" spans="1:13" x14ac:dyDescent="0.25">
      <c r="A28" s="13" t="s">
        <v>48</v>
      </c>
      <c r="B28" s="14">
        <v>12956</v>
      </c>
      <c r="C28" s="14">
        <v>14800</v>
      </c>
      <c r="D28" s="14">
        <v>14800</v>
      </c>
      <c r="E28" s="19">
        <f t="shared" si="2"/>
        <v>100</v>
      </c>
      <c r="F28" s="20" t="s">
        <v>49</v>
      </c>
      <c r="G28" s="18">
        <v>41248</v>
      </c>
      <c r="H28" s="18">
        <f>SUM(H29:H32)</f>
        <v>75847</v>
      </c>
      <c r="I28" s="18">
        <f>SUM(I29:I32)</f>
        <v>83386</v>
      </c>
      <c r="J28" s="12">
        <f>I28/(H28/100)</f>
        <v>109.9397471224966</v>
      </c>
      <c r="K28" s="1"/>
      <c r="L28" s="1"/>
      <c r="M28" s="1"/>
    </row>
    <row r="29" spans="1:13" x14ac:dyDescent="0.25">
      <c r="A29" s="13" t="s">
        <v>50</v>
      </c>
      <c r="B29" s="14">
        <v>0</v>
      </c>
      <c r="C29" s="14">
        <v>4112</v>
      </c>
      <c r="D29" s="14">
        <v>4112</v>
      </c>
      <c r="E29" s="19">
        <f t="shared" si="2"/>
        <v>100</v>
      </c>
      <c r="F29" s="16" t="s">
        <v>51</v>
      </c>
      <c r="G29" s="14">
        <v>5637</v>
      </c>
      <c r="H29" s="14">
        <v>5637</v>
      </c>
      <c r="I29" s="14">
        <v>3670</v>
      </c>
      <c r="J29" s="21">
        <f>I29/(H29/100)</f>
        <v>65.105552598900132</v>
      </c>
      <c r="K29" s="1"/>
      <c r="L29" s="1"/>
      <c r="M29" s="1"/>
    </row>
    <row r="30" spans="1:13" x14ac:dyDescent="0.25">
      <c r="A30" s="13" t="s">
        <v>52</v>
      </c>
      <c r="B30" s="14">
        <v>0</v>
      </c>
      <c r="C30" s="14">
        <v>6168</v>
      </c>
      <c r="D30" s="14">
        <v>6168</v>
      </c>
      <c r="E30" s="19">
        <f t="shared" si="2"/>
        <v>100</v>
      </c>
      <c r="F30" s="16" t="s">
        <v>53</v>
      </c>
      <c r="G30" s="14">
        <v>21497</v>
      </c>
      <c r="H30" s="14">
        <v>36460</v>
      </c>
      <c r="I30" s="14">
        <v>47380</v>
      </c>
      <c r="J30" s="21">
        <f>I30/(H30/100)</f>
        <v>129.95063082830498</v>
      </c>
      <c r="K30" s="1"/>
      <c r="L30" s="1"/>
      <c r="M30" s="1"/>
    </row>
    <row r="31" spans="1:13" x14ac:dyDescent="0.25">
      <c r="A31" s="13" t="s">
        <v>141</v>
      </c>
      <c r="B31" s="14"/>
      <c r="C31" s="14">
        <v>804</v>
      </c>
      <c r="D31" s="14">
        <v>804</v>
      </c>
      <c r="E31" s="19">
        <f t="shared" si="2"/>
        <v>100.00000000000001</v>
      </c>
      <c r="F31" s="16"/>
      <c r="G31" s="14"/>
      <c r="H31" s="14"/>
      <c r="I31" s="14"/>
      <c r="J31" s="21"/>
      <c r="K31" s="1"/>
      <c r="L31" s="1"/>
      <c r="M31" s="1"/>
    </row>
    <row r="32" spans="1:13" x14ac:dyDescent="0.25">
      <c r="A32" s="17" t="s">
        <v>54</v>
      </c>
      <c r="B32" s="18">
        <f>SUM(B33:B37)</f>
        <v>115193</v>
      </c>
      <c r="C32" s="18">
        <f>SUM(C33:C37)</f>
        <v>130049</v>
      </c>
      <c r="D32" s="18">
        <f>SUM(D33:D36)</f>
        <v>140494</v>
      </c>
      <c r="E32" s="15">
        <f t="shared" si="2"/>
        <v>108.03158809371853</v>
      </c>
      <c r="F32" s="16" t="s">
        <v>55</v>
      </c>
      <c r="G32" s="14">
        <v>14114</v>
      </c>
      <c r="H32" s="14">
        <v>33750</v>
      </c>
      <c r="I32" s="14">
        <v>32336</v>
      </c>
      <c r="J32" s="21">
        <f>I32/(H32/100)</f>
        <v>95.810370370370364</v>
      </c>
      <c r="K32" s="1"/>
      <c r="L32" s="1"/>
      <c r="M32" s="1"/>
    </row>
    <row r="33" spans="1:13" x14ac:dyDescent="0.25">
      <c r="A33" s="13" t="s">
        <v>56</v>
      </c>
      <c r="B33" s="14">
        <v>2114</v>
      </c>
      <c r="C33" s="14">
        <v>2114</v>
      </c>
      <c r="D33" s="14">
        <v>2375</v>
      </c>
      <c r="E33" s="19">
        <f t="shared" si="2"/>
        <v>112.34626300851465</v>
      </c>
      <c r="F33" s="20"/>
      <c r="G33" s="18"/>
      <c r="H33" s="18"/>
      <c r="I33" s="18"/>
      <c r="J33" s="12"/>
      <c r="K33" s="1"/>
      <c r="L33" s="1"/>
      <c r="M33" s="1"/>
    </row>
    <row r="34" spans="1:13" x14ac:dyDescent="0.25">
      <c r="A34" s="13" t="s">
        <v>57</v>
      </c>
      <c r="B34" s="14">
        <v>7756</v>
      </c>
      <c r="C34" s="14">
        <v>21323</v>
      </c>
      <c r="D34" s="14">
        <v>16597</v>
      </c>
      <c r="E34" s="19">
        <f t="shared" si="2"/>
        <v>77.836139380012199</v>
      </c>
      <c r="F34" s="20" t="s">
        <v>58</v>
      </c>
      <c r="G34" s="18">
        <v>64369</v>
      </c>
      <c r="H34" s="18">
        <f>H35</f>
        <v>37792</v>
      </c>
      <c r="I34" s="18">
        <f>I35</f>
        <v>38336</v>
      </c>
      <c r="J34" s="12">
        <f>I34/(H34/100)</f>
        <v>101.43945808636748</v>
      </c>
      <c r="K34" s="1"/>
      <c r="L34" s="1"/>
      <c r="M34" s="1"/>
    </row>
    <row r="35" spans="1:13" x14ac:dyDescent="0.25">
      <c r="A35" s="13" t="s">
        <v>59</v>
      </c>
      <c r="B35" s="14">
        <v>105323</v>
      </c>
      <c r="C35" s="14">
        <v>105324</v>
      </c>
      <c r="D35" s="14">
        <v>120234</v>
      </c>
      <c r="E35" s="19">
        <f t="shared" si="2"/>
        <v>114.15631764839922</v>
      </c>
      <c r="F35" s="16" t="s">
        <v>60</v>
      </c>
      <c r="G35" s="14">
        <v>64369</v>
      </c>
      <c r="H35" s="14">
        <v>37792</v>
      </c>
      <c r="I35" s="14">
        <v>38336</v>
      </c>
      <c r="J35" s="21">
        <f>I35/(H35/100)</f>
        <v>101.43945808636748</v>
      </c>
      <c r="K35" s="1"/>
      <c r="L35" s="1"/>
      <c r="M35" s="1"/>
    </row>
    <row r="36" spans="1:13" x14ac:dyDescent="0.25">
      <c r="A36" s="13" t="s">
        <v>61</v>
      </c>
      <c r="B36" s="14"/>
      <c r="C36" s="14">
        <v>1288</v>
      </c>
      <c r="D36" s="14">
        <v>1288</v>
      </c>
      <c r="E36" s="19">
        <f t="shared" si="2"/>
        <v>100</v>
      </c>
      <c r="F36" s="16"/>
      <c r="G36" s="14"/>
      <c r="H36" s="14"/>
      <c r="I36" s="14"/>
      <c r="J36" s="21"/>
      <c r="K36" s="1"/>
      <c r="L36" s="1"/>
      <c r="M36" s="1"/>
    </row>
    <row r="37" spans="1:13" ht="15" customHeight="1" x14ac:dyDescent="0.25">
      <c r="A37" s="13"/>
      <c r="B37" s="14"/>
      <c r="C37" s="14"/>
      <c r="D37" s="14"/>
      <c r="E37" s="19"/>
      <c r="F37" s="20" t="s">
        <v>62</v>
      </c>
      <c r="G37" s="18">
        <v>5933</v>
      </c>
      <c r="H37" s="18">
        <f>SUM(H38:H40)</f>
        <v>17917</v>
      </c>
      <c r="I37" s="18">
        <f>SUM(I38:I40)</f>
        <v>47819</v>
      </c>
      <c r="J37" s="21">
        <f>I37/(H37/100)</f>
        <v>266.89177875760453</v>
      </c>
      <c r="K37" s="1"/>
      <c r="L37" s="1"/>
      <c r="M37" s="1"/>
    </row>
    <row r="38" spans="1:13" ht="15" customHeight="1" x14ac:dyDescent="0.25">
      <c r="A38" s="17" t="s">
        <v>63</v>
      </c>
      <c r="B38" s="18">
        <v>28874</v>
      </c>
      <c r="C38" s="18">
        <f>C39</f>
        <v>28874</v>
      </c>
      <c r="D38" s="18">
        <f>D39</f>
        <v>720</v>
      </c>
      <c r="E38" s="15">
        <f>D38/(C38/100)</f>
        <v>2.4935928517004915</v>
      </c>
      <c r="F38" s="16" t="s">
        <v>64</v>
      </c>
      <c r="G38" s="14"/>
      <c r="H38" s="14"/>
      <c r="I38" s="14">
        <v>699</v>
      </c>
      <c r="J38" s="21"/>
      <c r="K38" s="1"/>
      <c r="L38" s="1"/>
      <c r="M38" s="1"/>
    </row>
    <row r="39" spans="1:13" ht="13.5" customHeight="1" x14ac:dyDescent="0.25">
      <c r="A39" s="13" t="s">
        <v>65</v>
      </c>
      <c r="B39" s="14">
        <v>28874</v>
      </c>
      <c r="C39" s="14">
        <v>28874</v>
      </c>
      <c r="D39" s="14">
        <v>720</v>
      </c>
      <c r="E39" s="19">
        <f>D39/(C39/100)</f>
        <v>2.4935928517004915</v>
      </c>
      <c r="F39" s="16" t="s">
        <v>66</v>
      </c>
      <c r="G39" s="14">
        <v>5208</v>
      </c>
      <c r="H39" s="14">
        <v>17192</v>
      </c>
      <c r="I39" s="14">
        <v>46815</v>
      </c>
      <c r="J39" s="21">
        <f t="shared" ref="J39" si="3">I39/(H39/100)</f>
        <v>272.30688692415077</v>
      </c>
      <c r="K39" s="1"/>
      <c r="L39" s="1"/>
      <c r="M39" s="1"/>
    </row>
    <row r="40" spans="1:13" ht="15" customHeight="1" x14ac:dyDescent="0.25">
      <c r="A40" s="13"/>
      <c r="B40" s="14"/>
      <c r="C40" s="14"/>
      <c r="D40" s="14"/>
      <c r="E40" s="15"/>
      <c r="F40" s="16" t="s">
        <v>67</v>
      </c>
      <c r="G40" s="14">
        <v>725</v>
      </c>
      <c r="H40" s="14">
        <v>725</v>
      </c>
      <c r="I40" s="14">
        <v>305</v>
      </c>
      <c r="J40" s="21">
        <f>I40/(H40/100)</f>
        <v>42.068965517241381</v>
      </c>
      <c r="K40" s="1"/>
      <c r="L40" s="1"/>
      <c r="M40" s="1"/>
    </row>
    <row r="41" spans="1:13" x14ac:dyDescent="0.25">
      <c r="A41" s="17" t="s">
        <v>68</v>
      </c>
      <c r="B41" s="18">
        <f>SUM(B42:B43)</f>
        <v>5933</v>
      </c>
      <c r="C41" s="18">
        <f>SUM(C42:C44)</f>
        <v>19425</v>
      </c>
      <c r="D41" s="18">
        <f>SUM(D42:D44)</f>
        <v>18570</v>
      </c>
      <c r="E41" s="15">
        <f>D41/(C41/100)</f>
        <v>95.598455598455601</v>
      </c>
      <c r="F41" s="16"/>
      <c r="G41" s="14"/>
      <c r="H41" s="14"/>
      <c r="I41" s="14"/>
      <c r="J41" s="12"/>
      <c r="K41" s="1"/>
      <c r="L41" s="1"/>
      <c r="M41" s="1"/>
    </row>
    <row r="42" spans="1:13" x14ac:dyDescent="0.25">
      <c r="A42" s="13" t="s">
        <v>69</v>
      </c>
      <c r="B42" s="14">
        <v>855</v>
      </c>
      <c r="C42" s="14">
        <v>855</v>
      </c>
      <c r="D42" s="14">
        <v>0</v>
      </c>
      <c r="E42" s="19">
        <f>D42/(C42/100)</f>
        <v>0</v>
      </c>
      <c r="F42" s="20"/>
      <c r="G42" s="14"/>
      <c r="H42" s="14"/>
      <c r="I42" s="18"/>
      <c r="J42" s="12"/>
      <c r="K42" s="1"/>
      <c r="L42" s="1"/>
      <c r="M42" s="1"/>
    </row>
    <row r="43" spans="1:13" x14ac:dyDescent="0.25">
      <c r="A43" s="17" t="s">
        <v>70</v>
      </c>
      <c r="B43" s="14">
        <v>5078</v>
      </c>
      <c r="C43" s="14">
        <v>5078</v>
      </c>
      <c r="D43" s="14">
        <v>5078</v>
      </c>
      <c r="E43" s="19">
        <f>D43/(C43/100)</f>
        <v>100</v>
      </c>
      <c r="F43" s="16"/>
      <c r="G43" s="14"/>
      <c r="H43" s="14"/>
      <c r="I43" s="14"/>
      <c r="J43" s="12"/>
      <c r="K43" s="1"/>
      <c r="L43" s="1"/>
      <c r="M43" s="1"/>
    </row>
    <row r="44" spans="1:13" x14ac:dyDescent="0.25">
      <c r="A44" s="17" t="s">
        <v>142</v>
      </c>
      <c r="B44" s="14"/>
      <c r="C44" s="14">
        <v>13492</v>
      </c>
      <c r="D44" s="14">
        <v>13492</v>
      </c>
      <c r="E44" s="15">
        <f>D44/(C44/100)</f>
        <v>100.00000000000001</v>
      </c>
      <c r="F44" s="16"/>
      <c r="G44" s="14"/>
      <c r="H44" s="14"/>
      <c r="I44" s="14"/>
      <c r="J44" s="12"/>
      <c r="K44" s="1"/>
      <c r="L44" s="1"/>
      <c r="M44" s="1"/>
    </row>
    <row r="45" spans="1:13" x14ac:dyDescent="0.25">
      <c r="A45" s="17" t="s">
        <v>71</v>
      </c>
      <c r="B45" s="14">
        <v>0</v>
      </c>
      <c r="C45" s="18"/>
      <c r="D45" s="18">
        <v>-1702</v>
      </c>
      <c r="E45" s="15"/>
      <c r="F45" s="20" t="s">
        <v>72</v>
      </c>
      <c r="G45" s="14"/>
      <c r="H45" s="14"/>
      <c r="I45" s="18">
        <v>-23014</v>
      </c>
      <c r="J45" s="25"/>
      <c r="K45" s="1"/>
      <c r="L45" s="1"/>
      <c r="M45" s="1"/>
    </row>
    <row r="46" spans="1:13" x14ac:dyDescent="0.25">
      <c r="A46" s="26" t="s">
        <v>73</v>
      </c>
      <c r="B46" s="27">
        <f>SUM(B8,B10,B17,B21,B32,B41,B38,B45)</f>
        <v>294115</v>
      </c>
      <c r="C46" s="27">
        <f>C41+C38+C32+C21+C17+C10+C8</f>
        <v>339985</v>
      </c>
      <c r="D46" s="27">
        <f>D45+D41+D38+D32+D21+D17+D10+D8</f>
        <v>331875</v>
      </c>
      <c r="E46" s="28">
        <f>D46/(C46/100)</f>
        <v>97.614600644146066</v>
      </c>
      <c r="F46" s="29" t="s">
        <v>74</v>
      </c>
      <c r="G46" s="27">
        <f>SUM(G9,G14,G18,G28,G34,G37)</f>
        <v>294115</v>
      </c>
      <c r="H46" s="27">
        <f>H37+H34+H28+H18+H14+H9</f>
        <v>339985</v>
      </c>
      <c r="I46" s="27">
        <f>I45+I37+I34+I28+I18+I14+I9</f>
        <v>367215</v>
      </c>
      <c r="J46" s="28">
        <f>I46/(H46/100)</f>
        <v>108.00917687545039</v>
      </c>
      <c r="K46" s="1"/>
      <c r="L46" s="1"/>
      <c r="M46" s="1"/>
    </row>
  </sheetData>
  <mergeCells count="5">
    <mergeCell ref="A2:J2"/>
    <mergeCell ref="H3:J3"/>
    <mergeCell ref="A4:E4"/>
    <mergeCell ref="F4:J4"/>
    <mergeCell ref="G1:J1"/>
  </mergeCells>
  <pageMargins left="0.25" right="0.25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G6" sqref="G6"/>
    </sheetView>
  </sheetViews>
  <sheetFormatPr defaultRowHeight="15" x14ac:dyDescent="0.25"/>
  <cols>
    <col min="1" max="1" width="16.140625"/>
    <col min="2" max="2" width="35.7109375"/>
    <col min="3" max="3" width="11.28515625"/>
    <col min="4" max="257" width="8.5703125"/>
  </cols>
  <sheetData>
    <row r="1" spans="1:5" x14ac:dyDescent="0.25">
      <c r="C1" s="102" t="s">
        <v>146</v>
      </c>
      <c r="D1" s="102"/>
      <c r="E1" s="102"/>
    </row>
    <row r="2" spans="1:5" ht="15.75" x14ac:dyDescent="0.25">
      <c r="B2" s="30" t="s">
        <v>75</v>
      </c>
      <c r="C2" s="30"/>
      <c r="D2" s="30"/>
      <c r="E2" s="30"/>
    </row>
    <row r="3" spans="1:5" x14ac:dyDescent="0.25">
      <c r="B3" s="31" t="s">
        <v>139</v>
      </c>
      <c r="C3" s="31"/>
      <c r="D3" s="31"/>
      <c r="E3" s="31"/>
    </row>
    <row r="4" spans="1:5" x14ac:dyDescent="0.25">
      <c r="B4" s="32"/>
      <c r="C4" s="32"/>
      <c r="D4" s="32"/>
      <c r="E4" s="32"/>
    </row>
    <row r="6" spans="1:5" ht="15.75" x14ac:dyDescent="0.25">
      <c r="A6" s="33"/>
      <c r="B6" s="33"/>
      <c r="C6" s="103" t="s">
        <v>76</v>
      </c>
      <c r="D6" s="103"/>
      <c r="E6" s="103"/>
    </row>
    <row r="7" spans="1:5" x14ac:dyDescent="0.25">
      <c r="A7" s="34" t="s">
        <v>77</v>
      </c>
      <c r="B7" s="35" t="s">
        <v>78</v>
      </c>
      <c r="C7" s="104" t="s">
        <v>79</v>
      </c>
      <c r="D7" s="104"/>
      <c r="E7" s="105"/>
    </row>
    <row r="8" spans="1:5" x14ac:dyDescent="0.25">
      <c r="A8" s="36"/>
      <c r="B8" s="37"/>
      <c r="C8" s="38" t="s">
        <v>80</v>
      </c>
      <c r="D8" s="38" t="s">
        <v>81</v>
      </c>
      <c r="E8" s="39" t="s">
        <v>82</v>
      </c>
    </row>
    <row r="9" spans="1:5" x14ac:dyDescent="0.25">
      <c r="A9" s="40" t="s">
        <v>83</v>
      </c>
      <c r="B9" s="41"/>
      <c r="C9" s="42"/>
      <c r="D9" s="42"/>
      <c r="E9" s="43"/>
    </row>
    <row r="10" spans="1:5" x14ac:dyDescent="0.25">
      <c r="A10" s="44"/>
      <c r="B10" s="45" t="s">
        <v>84</v>
      </c>
      <c r="C10" s="42">
        <v>31318</v>
      </c>
      <c r="D10" s="42">
        <v>31318</v>
      </c>
      <c r="E10" s="43">
        <v>43624</v>
      </c>
    </row>
    <row r="11" spans="1:5" x14ac:dyDescent="0.25">
      <c r="A11" s="44"/>
      <c r="B11" s="45" t="s">
        <v>85</v>
      </c>
      <c r="C11" s="42">
        <v>9200</v>
      </c>
      <c r="D11" s="42">
        <v>9292</v>
      </c>
      <c r="E11" s="43">
        <v>9152</v>
      </c>
    </row>
    <row r="12" spans="1:5" x14ac:dyDescent="0.25">
      <c r="A12" s="44"/>
      <c r="B12" s="45" t="s">
        <v>32</v>
      </c>
      <c r="C12" s="42">
        <v>1600</v>
      </c>
      <c r="D12" s="42">
        <v>2121</v>
      </c>
      <c r="E12" s="46">
        <v>2121</v>
      </c>
    </row>
    <row r="13" spans="1:5" x14ac:dyDescent="0.25">
      <c r="A13" s="44"/>
      <c r="B13" s="45" t="s">
        <v>86</v>
      </c>
      <c r="C13" s="42">
        <v>101962</v>
      </c>
      <c r="D13" s="42">
        <v>118689</v>
      </c>
      <c r="E13" s="43">
        <v>118689</v>
      </c>
    </row>
    <row r="14" spans="1:5" x14ac:dyDescent="0.25">
      <c r="A14" s="44"/>
      <c r="B14" s="45" t="s">
        <v>87</v>
      </c>
      <c r="C14" s="42">
        <v>115193</v>
      </c>
      <c r="D14" s="42">
        <v>130049</v>
      </c>
      <c r="E14" s="43">
        <v>140494</v>
      </c>
    </row>
    <row r="15" spans="1:5" x14ac:dyDescent="0.25">
      <c r="A15" s="44"/>
      <c r="B15" s="45" t="s">
        <v>88</v>
      </c>
      <c r="C15" s="42">
        <v>5078</v>
      </c>
      <c r="D15" s="42">
        <v>5078</v>
      </c>
      <c r="E15" s="43">
        <v>5078</v>
      </c>
    </row>
    <row r="16" spans="1:5" x14ac:dyDescent="0.25">
      <c r="A16" s="44"/>
      <c r="B16" s="45" t="s">
        <v>89</v>
      </c>
      <c r="C16" s="42">
        <v>35</v>
      </c>
      <c r="D16" s="42">
        <v>35</v>
      </c>
      <c r="E16" s="43">
        <v>25</v>
      </c>
    </row>
    <row r="17" spans="1:5" x14ac:dyDescent="0.25">
      <c r="A17" s="44"/>
      <c r="B17" s="45" t="s">
        <v>90</v>
      </c>
      <c r="C17" s="42">
        <v>28874</v>
      </c>
      <c r="D17" s="42">
        <v>28874</v>
      </c>
      <c r="E17" s="46">
        <v>720</v>
      </c>
    </row>
    <row r="18" spans="1:5" x14ac:dyDescent="0.25">
      <c r="A18" s="44"/>
      <c r="B18" s="45" t="s">
        <v>69</v>
      </c>
      <c r="C18" s="42">
        <v>855</v>
      </c>
      <c r="D18" s="42">
        <v>855</v>
      </c>
      <c r="E18" s="46">
        <v>0</v>
      </c>
    </row>
    <row r="19" spans="1:5" x14ac:dyDescent="0.25">
      <c r="A19" s="44"/>
      <c r="B19" s="45" t="s">
        <v>91</v>
      </c>
      <c r="C19" s="42"/>
      <c r="D19" s="42">
        <v>182</v>
      </c>
      <c r="E19" s="46">
        <v>182</v>
      </c>
    </row>
    <row r="20" spans="1:5" x14ac:dyDescent="0.25">
      <c r="A20" s="44"/>
      <c r="B20" s="45" t="s">
        <v>140</v>
      </c>
      <c r="C20" s="42"/>
      <c r="D20" s="42">
        <v>13492</v>
      </c>
      <c r="E20" s="46">
        <v>13492</v>
      </c>
    </row>
    <row r="21" spans="1:5" x14ac:dyDescent="0.25">
      <c r="A21" s="40" t="s">
        <v>92</v>
      </c>
      <c r="B21" s="41"/>
      <c r="C21" s="47">
        <f>SUM(C10:C20)</f>
        <v>294115</v>
      </c>
      <c r="D21" s="47">
        <f>SUM(D10:D20)</f>
        <v>339985</v>
      </c>
      <c r="E21" s="48">
        <f>SUM(E10:E20)</f>
        <v>333577</v>
      </c>
    </row>
    <row r="22" spans="1:5" x14ac:dyDescent="0.25">
      <c r="A22" s="49" t="s">
        <v>93</v>
      </c>
      <c r="B22" s="50"/>
      <c r="C22" s="51"/>
      <c r="D22" s="51"/>
      <c r="E22" s="52">
        <v>-1702</v>
      </c>
    </row>
    <row r="23" spans="1:5" x14ac:dyDescent="0.25">
      <c r="A23" s="53" t="s">
        <v>94</v>
      </c>
      <c r="B23" s="54"/>
      <c r="C23" s="55">
        <f>SUM(C22+C21)</f>
        <v>294115</v>
      </c>
      <c r="D23" s="55">
        <f>SUM(D22+D21)</f>
        <v>339985</v>
      </c>
      <c r="E23" s="55">
        <f>SUM(E22+E21)</f>
        <v>331875</v>
      </c>
    </row>
  </sheetData>
  <mergeCells count="3">
    <mergeCell ref="C6:E6"/>
    <mergeCell ref="C7:E7"/>
    <mergeCell ref="C1:E1"/>
  </mergeCell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workbookViewId="0">
      <selection activeCell="V48" sqref="V48"/>
    </sheetView>
  </sheetViews>
  <sheetFormatPr defaultRowHeight="15" x14ac:dyDescent="0.25"/>
  <cols>
    <col min="1" max="1" width="16.7109375" customWidth="1"/>
    <col min="2" max="2" width="5.85546875" customWidth="1"/>
    <col min="3" max="3" width="6.28515625"/>
    <col min="4" max="4" width="8.140625" customWidth="1"/>
    <col min="5" max="5" width="7.7109375" customWidth="1"/>
    <col min="6" max="6" width="6.7109375"/>
    <col min="7" max="7" width="8.5703125" customWidth="1"/>
    <col min="8" max="8" width="6.5703125" customWidth="1"/>
    <col min="9" max="9" width="6.140625"/>
    <col min="10" max="11" width="6.85546875" customWidth="1"/>
    <col min="12" max="12" width="8.42578125" customWidth="1"/>
    <col min="13" max="13" width="6.7109375" customWidth="1"/>
    <col min="14" max="14" width="6.85546875"/>
    <col min="15" max="15" width="6.5703125" customWidth="1"/>
    <col min="16" max="17" width="7" customWidth="1"/>
    <col min="18" max="18" width="6.7109375"/>
    <col min="19" max="19" width="6.140625"/>
    <col min="20" max="20" width="7.140625" customWidth="1"/>
    <col min="21" max="21" width="5.7109375"/>
    <col min="22" max="22" width="7.28515625"/>
    <col min="23" max="23" width="7" bestFit="1" customWidth="1"/>
    <col min="24" max="24" width="7.140625" customWidth="1"/>
    <col min="25" max="25" width="8.5703125" customWidth="1"/>
    <col min="26" max="26" width="7.28515625"/>
    <col min="27" max="257" width="8.5703125"/>
  </cols>
  <sheetData>
    <row r="1" spans="1:26" x14ac:dyDescent="0.25">
      <c r="X1" s="102" t="s">
        <v>147</v>
      </c>
      <c r="Y1" s="102"/>
      <c r="Z1" s="102"/>
    </row>
    <row r="2" spans="1:26" x14ac:dyDescent="0.25">
      <c r="H2" s="56"/>
      <c r="I2" s="108" t="s">
        <v>143</v>
      </c>
      <c r="J2" s="109"/>
      <c r="K2" s="109"/>
      <c r="L2" s="109"/>
      <c r="M2" s="109"/>
      <c r="N2" s="109"/>
      <c r="O2" s="109"/>
      <c r="P2" s="109"/>
      <c r="Q2" s="109"/>
      <c r="R2" s="57"/>
      <c r="S2" s="57"/>
      <c r="T2" s="56"/>
    </row>
    <row r="3" spans="1:26" x14ac:dyDescent="0.25">
      <c r="A3" s="58"/>
      <c r="B3" s="58"/>
      <c r="C3" s="58"/>
      <c r="D3" s="58"/>
      <c r="E3" s="58"/>
      <c r="F3" s="58"/>
      <c r="G3" s="58"/>
      <c r="H3" s="58"/>
      <c r="I3" s="109" t="s">
        <v>95</v>
      </c>
      <c r="J3" s="109"/>
      <c r="K3" s="109"/>
      <c r="L3" s="109"/>
      <c r="M3" s="109"/>
      <c r="N3" s="109"/>
      <c r="O3" s="109"/>
      <c r="P3" s="109"/>
      <c r="Q3" s="109"/>
      <c r="R3" s="59"/>
      <c r="S3" s="59"/>
      <c r="T3" s="58"/>
      <c r="U3" s="58"/>
      <c r="V3" s="58"/>
      <c r="W3" s="58"/>
      <c r="X3" s="58"/>
      <c r="Y3" s="58"/>
      <c r="Z3" s="58"/>
    </row>
    <row r="4" spans="1:26" x14ac:dyDescent="0.25">
      <c r="A4" s="58"/>
      <c r="B4" s="58"/>
      <c r="C4" s="58"/>
      <c r="D4" s="58"/>
      <c r="E4" s="58"/>
      <c r="F4" s="58"/>
      <c r="G4" s="58"/>
      <c r="H4" s="58"/>
      <c r="I4" s="110" t="s">
        <v>95</v>
      </c>
      <c r="J4" s="110"/>
      <c r="K4" s="110"/>
      <c r="L4" s="110"/>
      <c r="M4" s="110"/>
      <c r="N4" s="110"/>
      <c r="O4" s="110"/>
      <c r="P4" s="110"/>
      <c r="Q4" s="110"/>
      <c r="R4" s="58"/>
      <c r="S4" s="58"/>
      <c r="T4" s="58"/>
      <c r="U4" s="58"/>
      <c r="V4" s="58"/>
      <c r="W4" s="58"/>
      <c r="X4" s="58"/>
      <c r="Y4" s="58"/>
      <c r="Z4" s="58"/>
    </row>
    <row r="5" spans="1:26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4.25" customHeight="1" x14ac:dyDescent="0.25">
      <c r="A6" s="112" t="s">
        <v>148</v>
      </c>
      <c r="B6" s="97" t="s">
        <v>96</v>
      </c>
      <c r="C6" s="113" t="s">
        <v>97</v>
      </c>
      <c r="D6" s="114"/>
      <c r="E6" s="115"/>
      <c r="F6" s="111" t="s">
        <v>98</v>
      </c>
      <c r="G6" s="111"/>
      <c r="H6" s="111"/>
      <c r="I6" s="116" t="s">
        <v>99</v>
      </c>
      <c r="J6" s="116"/>
      <c r="K6" s="116"/>
      <c r="L6" s="111" t="s">
        <v>100</v>
      </c>
      <c r="M6" s="111"/>
      <c r="N6" s="111"/>
      <c r="O6" s="111" t="s">
        <v>101</v>
      </c>
      <c r="P6" s="111"/>
      <c r="Q6" s="111"/>
      <c r="R6" s="106" t="s">
        <v>102</v>
      </c>
      <c r="S6" s="106"/>
      <c r="T6" s="106"/>
      <c r="U6" s="106" t="s">
        <v>103</v>
      </c>
      <c r="V6" s="106"/>
      <c r="W6" s="106"/>
      <c r="X6" s="107" t="s">
        <v>104</v>
      </c>
      <c r="Y6" s="107"/>
      <c r="Z6" s="107"/>
    </row>
    <row r="7" spans="1:26" x14ac:dyDescent="0.25">
      <c r="A7" s="112"/>
      <c r="B7" s="62" t="s">
        <v>105</v>
      </c>
      <c r="C7" s="61" t="s">
        <v>106</v>
      </c>
      <c r="D7" s="61" t="s">
        <v>107</v>
      </c>
      <c r="E7" s="64" t="s">
        <v>9</v>
      </c>
      <c r="F7" s="62" t="s">
        <v>106</v>
      </c>
      <c r="G7" s="61" t="s">
        <v>107</v>
      </c>
      <c r="H7" s="65" t="s">
        <v>9</v>
      </c>
      <c r="I7" s="63" t="s">
        <v>106</v>
      </c>
      <c r="J7" s="61" t="s">
        <v>107</v>
      </c>
      <c r="K7" s="64" t="s">
        <v>9</v>
      </c>
      <c r="L7" s="60" t="s">
        <v>106</v>
      </c>
      <c r="M7" s="66" t="s">
        <v>107</v>
      </c>
      <c r="N7" s="67" t="s">
        <v>9</v>
      </c>
      <c r="O7" s="60" t="s">
        <v>106</v>
      </c>
      <c r="P7" s="66" t="s">
        <v>107</v>
      </c>
      <c r="Q7" s="67" t="s">
        <v>9</v>
      </c>
      <c r="R7" s="68" t="s">
        <v>106</v>
      </c>
      <c r="S7" s="66" t="s">
        <v>107</v>
      </c>
      <c r="T7" s="67" t="s">
        <v>9</v>
      </c>
      <c r="U7" s="69" t="s">
        <v>106</v>
      </c>
      <c r="V7" s="70" t="s">
        <v>107</v>
      </c>
      <c r="W7" s="70" t="s">
        <v>9</v>
      </c>
      <c r="X7" s="71" t="s">
        <v>106</v>
      </c>
      <c r="Y7" s="71" t="s">
        <v>107</v>
      </c>
      <c r="Z7" s="71" t="s">
        <v>9</v>
      </c>
    </row>
    <row r="8" spans="1:26" ht="26.25" x14ac:dyDescent="0.25">
      <c r="A8" s="98" t="s">
        <v>108</v>
      </c>
      <c r="B8" s="72"/>
      <c r="C8" s="72"/>
      <c r="D8" s="72"/>
      <c r="E8" s="72"/>
      <c r="F8" s="72"/>
      <c r="G8" s="72"/>
      <c r="H8" s="73"/>
      <c r="I8" s="72"/>
      <c r="J8" s="72"/>
      <c r="K8" s="72"/>
      <c r="L8" s="72"/>
      <c r="M8" s="72"/>
      <c r="N8" s="72"/>
      <c r="O8" s="72"/>
      <c r="P8" s="72"/>
      <c r="Q8" s="72"/>
      <c r="R8" s="73"/>
      <c r="S8" s="73"/>
      <c r="T8" s="73"/>
      <c r="U8" s="74"/>
      <c r="V8" s="74"/>
      <c r="W8" s="74"/>
      <c r="X8" s="75"/>
      <c r="Y8" s="76"/>
      <c r="Z8" s="76"/>
    </row>
    <row r="9" spans="1:26" ht="26.25" x14ac:dyDescent="0.25">
      <c r="A9" s="91" t="s">
        <v>109</v>
      </c>
      <c r="B9" s="42"/>
      <c r="C9" s="42"/>
      <c r="D9" s="42">
        <v>9130</v>
      </c>
      <c r="E9" s="42">
        <v>1453</v>
      </c>
      <c r="F9" s="42"/>
      <c r="G9" s="42">
        <v>2370</v>
      </c>
      <c r="H9" s="77">
        <v>263</v>
      </c>
      <c r="I9" s="42"/>
      <c r="J9" s="42">
        <v>2085</v>
      </c>
      <c r="K9" s="42">
        <v>3063</v>
      </c>
      <c r="L9" s="42"/>
      <c r="M9" s="42"/>
      <c r="N9" s="42">
        <v>8472</v>
      </c>
      <c r="O9" s="42"/>
      <c r="P9" s="42"/>
      <c r="Q9" s="42"/>
      <c r="R9" s="77"/>
      <c r="S9" s="77"/>
      <c r="T9" s="77"/>
      <c r="U9" s="42"/>
      <c r="V9" s="42"/>
      <c r="W9" s="42"/>
      <c r="X9" s="78">
        <f t="shared" ref="X9:X36" si="0">SUM(C9+F9+I9+L9+O9+R9+U9)</f>
        <v>0</v>
      </c>
      <c r="Y9" s="78">
        <f>D9+G9+J9</f>
        <v>13585</v>
      </c>
      <c r="Z9" s="78">
        <f>E9+H9+K9+N9</f>
        <v>13251</v>
      </c>
    </row>
    <row r="10" spans="1:26" ht="26.25" x14ac:dyDescent="0.25">
      <c r="A10" s="91" t="s">
        <v>110</v>
      </c>
      <c r="B10" s="42">
        <v>1</v>
      </c>
      <c r="C10" s="42">
        <v>8581</v>
      </c>
      <c r="D10" s="42">
        <v>8581</v>
      </c>
      <c r="E10" s="42">
        <v>8129</v>
      </c>
      <c r="F10" s="42">
        <v>2010</v>
      </c>
      <c r="G10" s="42">
        <v>2010</v>
      </c>
      <c r="H10" s="77">
        <v>1927</v>
      </c>
      <c r="I10" s="42">
        <v>8680</v>
      </c>
      <c r="J10" s="42">
        <v>14910</v>
      </c>
      <c r="K10" s="42">
        <v>32482</v>
      </c>
      <c r="L10" s="42">
        <v>1360</v>
      </c>
      <c r="M10" s="42">
        <v>1360</v>
      </c>
      <c r="N10" s="42">
        <v>881</v>
      </c>
      <c r="O10" s="42"/>
      <c r="P10" s="42"/>
      <c r="Q10" s="42">
        <v>140</v>
      </c>
      <c r="R10" s="77"/>
      <c r="S10" s="77"/>
      <c r="T10" s="77"/>
      <c r="U10" s="42"/>
      <c r="V10" s="42"/>
      <c r="W10" s="42"/>
      <c r="X10" s="78">
        <f t="shared" si="0"/>
        <v>20631</v>
      </c>
      <c r="Y10" s="78">
        <f>D10+G10+J10+M10</f>
        <v>26861</v>
      </c>
      <c r="Z10" s="78">
        <f>E10+H10+K10+N10+Q10</f>
        <v>43559</v>
      </c>
    </row>
    <row r="11" spans="1:26" x14ac:dyDescent="0.25">
      <c r="A11" s="91" t="s">
        <v>111</v>
      </c>
      <c r="B11" s="42"/>
      <c r="C11" s="42"/>
      <c r="D11" s="42"/>
      <c r="E11" s="42"/>
      <c r="F11" s="42"/>
      <c r="G11" s="42"/>
      <c r="H11" s="77"/>
      <c r="I11" s="42">
        <v>5080</v>
      </c>
      <c r="J11" s="42">
        <v>5080</v>
      </c>
      <c r="K11" s="42">
        <v>3629</v>
      </c>
      <c r="L11" s="42"/>
      <c r="M11" s="42"/>
      <c r="N11" s="42"/>
      <c r="O11" s="42">
        <v>725</v>
      </c>
      <c r="P11" s="42">
        <v>725</v>
      </c>
      <c r="Q11" s="42">
        <v>165</v>
      </c>
      <c r="R11" s="77"/>
      <c r="S11" s="77"/>
      <c r="T11" s="77"/>
      <c r="U11" s="42"/>
      <c r="V11" s="42"/>
      <c r="W11" s="42"/>
      <c r="X11" s="78">
        <f t="shared" si="0"/>
        <v>5805</v>
      </c>
      <c r="Y11" s="78">
        <f t="shared" ref="Y11:Y36" si="1">SUM(D11+G11+J11+M11+P11+S11+V11)</f>
        <v>5805</v>
      </c>
      <c r="Z11" s="78">
        <f t="shared" ref="Z11:Z36" si="2">SUM(E11+H11+K11+N11+Q11+T11+W11)</f>
        <v>3794</v>
      </c>
    </row>
    <row r="12" spans="1:26" ht="42" customHeight="1" x14ac:dyDescent="0.25">
      <c r="A12" s="91" t="s">
        <v>112</v>
      </c>
      <c r="B12" s="79">
        <v>2</v>
      </c>
      <c r="C12" s="42">
        <v>3205</v>
      </c>
      <c r="D12" s="42">
        <v>4563</v>
      </c>
      <c r="E12" s="42">
        <v>4562</v>
      </c>
      <c r="F12" s="42">
        <v>546</v>
      </c>
      <c r="G12" s="42">
        <v>862</v>
      </c>
      <c r="H12" s="77">
        <v>891</v>
      </c>
      <c r="I12" s="42">
        <v>4856</v>
      </c>
      <c r="J12" s="42">
        <v>6669</v>
      </c>
      <c r="K12" s="42">
        <v>8016</v>
      </c>
      <c r="L12" s="42"/>
      <c r="M12" s="42"/>
      <c r="N12" s="42"/>
      <c r="O12" s="42"/>
      <c r="P12" s="42">
        <v>11984</v>
      </c>
      <c r="Q12" s="42">
        <v>34125</v>
      </c>
      <c r="R12" s="77"/>
      <c r="S12" s="77"/>
      <c r="T12" s="77"/>
      <c r="U12" s="42"/>
      <c r="V12" s="42"/>
      <c r="W12" s="42"/>
      <c r="X12" s="78">
        <f t="shared" si="0"/>
        <v>8607</v>
      </c>
      <c r="Y12" s="78">
        <f t="shared" si="1"/>
        <v>24078</v>
      </c>
      <c r="Z12" s="78">
        <f t="shared" si="2"/>
        <v>47594</v>
      </c>
    </row>
    <row r="13" spans="1:26" ht="26.25" x14ac:dyDescent="0.25">
      <c r="A13" s="92" t="s">
        <v>113</v>
      </c>
      <c r="B13" s="79"/>
      <c r="C13" s="42"/>
      <c r="D13" s="42"/>
      <c r="E13" s="42"/>
      <c r="F13" s="42"/>
      <c r="G13" s="42"/>
      <c r="H13" s="77"/>
      <c r="I13" s="42"/>
      <c r="J13" s="42"/>
      <c r="K13" s="42"/>
      <c r="L13" s="42">
        <v>21497</v>
      </c>
      <c r="M13" s="42">
        <v>36460</v>
      </c>
      <c r="N13" s="42">
        <v>38908</v>
      </c>
      <c r="O13" s="42"/>
      <c r="P13" s="42"/>
      <c r="Q13" s="42"/>
      <c r="R13" s="77">
        <v>64369</v>
      </c>
      <c r="S13" s="77">
        <v>37792</v>
      </c>
      <c r="T13" s="77">
        <v>38336</v>
      </c>
      <c r="U13" s="42"/>
      <c r="V13" s="42"/>
      <c r="W13" s="42"/>
      <c r="X13" s="78">
        <f t="shared" si="0"/>
        <v>85866</v>
      </c>
      <c r="Y13" s="78">
        <f t="shared" si="1"/>
        <v>74252</v>
      </c>
      <c r="Z13" s="78">
        <f t="shared" si="2"/>
        <v>77244</v>
      </c>
    </row>
    <row r="14" spans="1:26" ht="32.25" customHeight="1" x14ac:dyDescent="0.25">
      <c r="A14" s="91" t="s">
        <v>114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1">
        <v>4037</v>
      </c>
      <c r="M14" s="81">
        <v>775</v>
      </c>
      <c r="N14" s="81">
        <v>831</v>
      </c>
      <c r="O14" s="80"/>
      <c r="P14" s="80"/>
      <c r="Q14" s="80"/>
      <c r="R14" s="80"/>
      <c r="S14" s="80"/>
      <c r="T14" s="82"/>
      <c r="U14" s="80"/>
      <c r="V14" s="80"/>
      <c r="W14" s="80"/>
      <c r="X14" s="78">
        <f t="shared" si="0"/>
        <v>4037</v>
      </c>
      <c r="Y14" s="78">
        <f t="shared" si="1"/>
        <v>775</v>
      </c>
      <c r="Z14" s="78">
        <f t="shared" si="2"/>
        <v>831</v>
      </c>
    </row>
    <row r="15" spans="1:26" ht="26.25" x14ac:dyDescent="0.25">
      <c r="A15" s="91" t="s">
        <v>115</v>
      </c>
      <c r="B15" s="42"/>
      <c r="C15" s="42"/>
      <c r="D15" s="42"/>
      <c r="E15" s="42"/>
      <c r="F15" s="42"/>
      <c r="G15" s="42"/>
      <c r="H15" s="77"/>
      <c r="I15" s="42"/>
      <c r="J15" s="42"/>
      <c r="K15" s="42"/>
      <c r="L15" s="42"/>
      <c r="M15" s="42">
        <v>3262</v>
      </c>
      <c r="N15" s="42">
        <v>1718</v>
      </c>
      <c r="O15" s="42"/>
      <c r="P15" s="42"/>
      <c r="Q15" s="42"/>
      <c r="R15" s="77"/>
      <c r="S15" s="77"/>
      <c r="T15" s="77"/>
      <c r="U15" s="42"/>
      <c r="V15" s="42"/>
      <c r="W15" s="42"/>
      <c r="X15" s="78">
        <f t="shared" si="0"/>
        <v>0</v>
      </c>
      <c r="Y15" s="78">
        <f t="shared" si="1"/>
        <v>3262</v>
      </c>
      <c r="Z15" s="78">
        <f t="shared" si="2"/>
        <v>1718</v>
      </c>
    </row>
    <row r="16" spans="1:26" ht="30" customHeight="1" x14ac:dyDescent="0.25">
      <c r="A16" s="91" t="s">
        <v>116</v>
      </c>
      <c r="B16" s="42"/>
      <c r="C16" s="42">
        <v>840</v>
      </c>
      <c r="D16" s="42">
        <v>840</v>
      </c>
      <c r="E16" s="42">
        <v>780</v>
      </c>
      <c r="F16" s="42">
        <v>207</v>
      </c>
      <c r="G16" s="42">
        <v>207</v>
      </c>
      <c r="H16" s="77">
        <v>191</v>
      </c>
      <c r="I16" s="42">
        <v>606</v>
      </c>
      <c r="J16" s="42">
        <v>606</v>
      </c>
      <c r="K16" s="42">
        <v>390</v>
      </c>
      <c r="L16" s="42">
        <v>240</v>
      </c>
      <c r="M16" s="42">
        <v>240</v>
      </c>
      <c r="N16" s="42">
        <v>240</v>
      </c>
      <c r="O16" s="42"/>
      <c r="P16" s="42"/>
      <c r="Q16" s="42"/>
      <c r="R16" s="77"/>
      <c r="S16" s="77"/>
      <c r="T16" s="77"/>
      <c r="U16" s="42"/>
      <c r="V16" s="42"/>
      <c r="W16" s="42"/>
      <c r="X16" s="78">
        <f t="shared" si="0"/>
        <v>1893</v>
      </c>
      <c r="Y16" s="78">
        <f t="shared" si="1"/>
        <v>1893</v>
      </c>
      <c r="Z16" s="78">
        <f t="shared" si="2"/>
        <v>1601</v>
      </c>
    </row>
    <row r="17" spans="1:26" x14ac:dyDescent="0.25">
      <c r="A17" s="91" t="s">
        <v>117</v>
      </c>
      <c r="B17" s="42"/>
      <c r="C17" s="42">
        <v>840</v>
      </c>
      <c r="D17" s="42">
        <v>840</v>
      </c>
      <c r="E17" s="42">
        <v>780</v>
      </c>
      <c r="F17" s="42">
        <v>207</v>
      </c>
      <c r="G17" s="42">
        <v>207</v>
      </c>
      <c r="H17" s="77">
        <v>191</v>
      </c>
      <c r="I17" s="42">
        <v>606</v>
      </c>
      <c r="J17" s="42">
        <v>606</v>
      </c>
      <c r="K17" s="42">
        <v>390</v>
      </c>
      <c r="L17" s="42"/>
      <c r="M17" s="42"/>
      <c r="N17" s="42"/>
      <c r="O17" s="42"/>
      <c r="P17" s="42"/>
      <c r="Q17" s="42"/>
      <c r="R17" s="77"/>
      <c r="S17" s="77"/>
      <c r="T17" s="77"/>
      <c r="U17" s="42"/>
      <c r="V17" s="42"/>
      <c r="W17" s="42"/>
      <c r="X17" s="78">
        <f t="shared" si="0"/>
        <v>1653</v>
      </c>
      <c r="Y17" s="78">
        <f t="shared" si="1"/>
        <v>1653</v>
      </c>
      <c r="Z17" s="78">
        <f t="shared" si="2"/>
        <v>1361</v>
      </c>
    </row>
    <row r="18" spans="1:26" ht="26.25" x14ac:dyDescent="0.25">
      <c r="A18" s="91" t="s">
        <v>118</v>
      </c>
      <c r="B18" s="42"/>
      <c r="C18" s="42"/>
      <c r="D18" s="42"/>
      <c r="E18" s="42"/>
      <c r="F18" s="42"/>
      <c r="G18" s="42"/>
      <c r="H18" s="77"/>
      <c r="I18" s="42"/>
      <c r="J18" s="42"/>
      <c r="K18" s="42"/>
      <c r="L18" s="42"/>
      <c r="M18" s="42">
        <v>7196</v>
      </c>
      <c r="N18" s="42">
        <v>7020</v>
      </c>
      <c r="O18" s="42"/>
      <c r="P18" s="42"/>
      <c r="Q18" s="42"/>
      <c r="R18" s="77"/>
      <c r="S18" s="77"/>
      <c r="T18" s="77"/>
      <c r="U18" s="42"/>
      <c r="V18" s="42"/>
      <c r="W18" s="42"/>
      <c r="X18" s="78">
        <f t="shared" si="0"/>
        <v>0</v>
      </c>
      <c r="Y18" s="78">
        <f t="shared" si="1"/>
        <v>7196</v>
      </c>
      <c r="Z18" s="78">
        <f t="shared" si="2"/>
        <v>7020</v>
      </c>
    </row>
    <row r="19" spans="1:26" ht="39" x14ac:dyDescent="0.25">
      <c r="A19" s="91" t="s">
        <v>119</v>
      </c>
      <c r="B19" s="42"/>
      <c r="C19" s="42"/>
      <c r="D19" s="42"/>
      <c r="E19" s="42"/>
      <c r="F19" s="42"/>
      <c r="G19" s="42"/>
      <c r="H19" s="77"/>
      <c r="I19" s="42"/>
      <c r="J19" s="42"/>
      <c r="K19" s="42"/>
      <c r="L19" s="42"/>
      <c r="M19" s="42">
        <v>2795</v>
      </c>
      <c r="N19" s="42">
        <v>2816</v>
      </c>
      <c r="O19" s="42"/>
      <c r="P19" s="42"/>
      <c r="Q19" s="42"/>
      <c r="R19" s="77"/>
      <c r="S19" s="77"/>
      <c r="T19" s="77"/>
      <c r="U19" s="42"/>
      <c r="V19" s="42"/>
      <c r="W19" s="42"/>
      <c r="X19" s="78">
        <f t="shared" si="0"/>
        <v>0</v>
      </c>
      <c r="Y19" s="78">
        <f t="shared" si="1"/>
        <v>2795</v>
      </c>
      <c r="Z19" s="78">
        <f t="shared" si="2"/>
        <v>2816</v>
      </c>
    </row>
    <row r="20" spans="1:26" ht="28.5" customHeight="1" x14ac:dyDescent="0.25">
      <c r="A20" s="91" t="s">
        <v>120</v>
      </c>
      <c r="B20" s="42"/>
      <c r="C20" s="42"/>
      <c r="D20" s="42"/>
      <c r="E20" s="42"/>
      <c r="F20" s="42"/>
      <c r="G20" s="42"/>
      <c r="H20" s="77"/>
      <c r="I20" s="42"/>
      <c r="J20" s="42"/>
      <c r="K20" s="42"/>
      <c r="L20" s="42"/>
      <c r="M20" s="42">
        <v>280</v>
      </c>
      <c r="N20" s="42">
        <v>680</v>
      </c>
      <c r="O20" s="42"/>
      <c r="P20" s="42"/>
      <c r="Q20" s="42"/>
      <c r="R20" s="77"/>
      <c r="S20" s="77"/>
      <c r="T20" s="77"/>
      <c r="U20" s="42"/>
      <c r="V20" s="42"/>
      <c r="W20" s="42"/>
      <c r="X20" s="78">
        <f t="shared" si="0"/>
        <v>0</v>
      </c>
      <c r="Y20" s="78">
        <f t="shared" si="1"/>
        <v>280</v>
      </c>
      <c r="Z20" s="78">
        <f t="shared" si="2"/>
        <v>680</v>
      </c>
    </row>
    <row r="21" spans="1:26" ht="20.25" customHeight="1" x14ac:dyDescent="0.25">
      <c r="A21" s="91" t="s">
        <v>121</v>
      </c>
      <c r="B21" s="42"/>
      <c r="C21" s="42"/>
      <c r="D21" s="42"/>
      <c r="E21" s="42"/>
      <c r="F21" s="42"/>
      <c r="G21" s="42"/>
      <c r="H21" s="77"/>
      <c r="I21" s="42"/>
      <c r="J21" s="42"/>
      <c r="K21" s="42"/>
      <c r="L21" s="42">
        <v>300</v>
      </c>
      <c r="M21" s="42">
        <v>300</v>
      </c>
      <c r="N21" s="42">
        <v>180</v>
      </c>
      <c r="O21" s="42"/>
      <c r="P21" s="42"/>
      <c r="Q21" s="42"/>
      <c r="R21" s="77"/>
      <c r="S21" s="77"/>
      <c r="T21" s="77"/>
      <c r="U21" s="42"/>
      <c r="V21" s="42"/>
      <c r="W21" s="42"/>
      <c r="X21" s="78">
        <f t="shared" si="0"/>
        <v>300</v>
      </c>
      <c r="Y21" s="78">
        <f t="shared" si="1"/>
        <v>300</v>
      </c>
      <c r="Z21" s="78">
        <f t="shared" si="2"/>
        <v>180</v>
      </c>
    </row>
    <row r="22" spans="1:26" x14ac:dyDescent="0.25">
      <c r="A22" s="91" t="s">
        <v>122</v>
      </c>
      <c r="B22" s="42"/>
      <c r="C22" s="42"/>
      <c r="D22" s="42"/>
      <c r="E22" s="42"/>
      <c r="F22" s="42"/>
      <c r="G22" s="42"/>
      <c r="H22" s="77"/>
      <c r="I22" s="42"/>
      <c r="J22" s="42"/>
      <c r="K22" s="42"/>
      <c r="L22" s="42">
        <v>50</v>
      </c>
      <c r="M22" s="42">
        <v>50</v>
      </c>
      <c r="N22" s="42">
        <v>70</v>
      </c>
      <c r="O22" s="42"/>
      <c r="P22" s="42"/>
      <c r="Q22" s="42"/>
      <c r="R22" s="77"/>
      <c r="S22" s="77"/>
      <c r="T22" s="77"/>
      <c r="U22" s="42"/>
      <c r="V22" s="42"/>
      <c r="W22" s="42"/>
      <c r="X22" s="78">
        <f t="shared" si="0"/>
        <v>50</v>
      </c>
      <c r="Y22" s="78">
        <f t="shared" si="1"/>
        <v>50</v>
      </c>
      <c r="Z22" s="78">
        <f t="shared" si="2"/>
        <v>70</v>
      </c>
    </row>
    <row r="23" spans="1:26" ht="27" customHeight="1" x14ac:dyDescent="0.25">
      <c r="A23" s="91" t="s">
        <v>123</v>
      </c>
      <c r="B23" s="42"/>
      <c r="C23" s="42"/>
      <c r="D23" s="42"/>
      <c r="E23" s="42"/>
      <c r="F23" s="42"/>
      <c r="G23" s="42"/>
      <c r="H23" s="77"/>
      <c r="I23" s="42"/>
      <c r="J23" s="42"/>
      <c r="K23" s="42"/>
      <c r="L23" s="42"/>
      <c r="M23" s="42">
        <v>9220</v>
      </c>
      <c r="N23" s="42">
        <v>10143</v>
      </c>
      <c r="O23" s="42"/>
      <c r="P23" s="42"/>
      <c r="Q23" s="42"/>
      <c r="R23" s="77"/>
      <c r="S23" s="77"/>
      <c r="T23" s="77"/>
      <c r="U23" s="42"/>
      <c r="V23" s="42"/>
      <c r="W23" s="42"/>
      <c r="X23" s="78">
        <f t="shared" si="0"/>
        <v>0</v>
      </c>
      <c r="Y23" s="78">
        <f t="shared" si="1"/>
        <v>9220</v>
      </c>
      <c r="Z23" s="78">
        <f t="shared" si="2"/>
        <v>10143</v>
      </c>
    </row>
    <row r="24" spans="1:26" ht="26.25" x14ac:dyDescent="0.25">
      <c r="A24" s="91" t="s">
        <v>124</v>
      </c>
      <c r="B24" s="42"/>
      <c r="C24" s="42"/>
      <c r="D24" s="42"/>
      <c r="E24" s="42"/>
      <c r="F24" s="42"/>
      <c r="G24" s="42"/>
      <c r="H24" s="77"/>
      <c r="I24" s="42"/>
      <c r="J24" s="42"/>
      <c r="K24" s="42"/>
      <c r="L24" s="42">
        <v>13464</v>
      </c>
      <c r="M24" s="42">
        <v>13464</v>
      </c>
      <c r="N24" s="42">
        <v>11270</v>
      </c>
      <c r="O24" s="42"/>
      <c r="P24" s="42"/>
      <c r="Q24" s="42"/>
      <c r="R24" s="77"/>
      <c r="S24" s="77"/>
      <c r="T24" s="77"/>
      <c r="U24" s="42"/>
      <c r="V24" s="42"/>
      <c r="W24" s="42"/>
      <c r="X24" s="78">
        <f t="shared" si="0"/>
        <v>13464</v>
      </c>
      <c r="Y24" s="78">
        <f t="shared" si="1"/>
        <v>13464</v>
      </c>
      <c r="Z24" s="78">
        <f t="shared" si="2"/>
        <v>11270</v>
      </c>
    </row>
    <row r="25" spans="1:26" x14ac:dyDescent="0.25">
      <c r="A25" s="91" t="s">
        <v>125</v>
      </c>
      <c r="B25" s="42"/>
      <c r="C25" s="42"/>
      <c r="D25" s="42"/>
      <c r="E25" s="42"/>
      <c r="F25" s="42"/>
      <c r="G25" s="42"/>
      <c r="H25" s="77"/>
      <c r="I25" s="42"/>
      <c r="J25" s="42"/>
      <c r="K25" s="42"/>
      <c r="L25" s="42"/>
      <c r="M25" s="42">
        <v>145</v>
      </c>
      <c r="N25" s="42">
        <v>157</v>
      </c>
      <c r="O25" s="42"/>
      <c r="P25" s="42"/>
      <c r="Q25" s="42"/>
      <c r="R25" s="77"/>
      <c r="S25" s="77"/>
      <c r="T25" s="77"/>
      <c r="U25" s="42"/>
      <c r="V25" s="42"/>
      <c r="W25" s="42"/>
      <c r="X25" s="78">
        <f t="shared" si="0"/>
        <v>0</v>
      </c>
      <c r="Y25" s="78">
        <f t="shared" si="1"/>
        <v>145</v>
      </c>
      <c r="Z25" s="78">
        <f t="shared" si="2"/>
        <v>157</v>
      </c>
    </row>
    <row r="26" spans="1:26" x14ac:dyDescent="0.25">
      <c r="A26" s="91" t="s">
        <v>126</v>
      </c>
      <c r="B26" s="42"/>
      <c r="C26" s="42"/>
      <c r="D26" s="42"/>
      <c r="E26" s="42"/>
      <c r="F26" s="42"/>
      <c r="G26" s="42"/>
      <c r="H26" s="77"/>
      <c r="I26" s="42"/>
      <c r="J26" s="42"/>
      <c r="K26" s="42"/>
      <c r="L26" s="42">
        <v>300</v>
      </c>
      <c r="M26" s="42">
        <v>300</v>
      </c>
      <c r="N26" s="42">
        <v>0</v>
      </c>
      <c r="O26" s="42"/>
      <c r="P26" s="42"/>
      <c r="Q26" s="42"/>
      <c r="R26" s="77"/>
      <c r="S26" s="77"/>
      <c r="T26" s="77"/>
      <c r="U26" s="42"/>
      <c r="V26" s="42"/>
      <c r="W26" s="42"/>
      <c r="X26" s="78">
        <f t="shared" si="0"/>
        <v>300</v>
      </c>
      <c r="Y26" s="78">
        <f t="shared" si="1"/>
        <v>300</v>
      </c>
      <c r="Z26" s="78">
        <f t="shared" si="2"/>
        <v>0</v>
      </c>
    </row>
    <row r="27" spans="1:26" ht="26.25" customHeight="1" x14ac:dyDescent="0.25">
      <c r="A27" s="91" t="s">
        <v>127</v>
      </c>
      <c r="B27" s="42">
        <v>121</v>
      </c>
      <c r="C27" s="42">
        <v>73223</v>
      </c>
      <c r="D27" s="42">
        <v>73223</v>
      </c>
      <c r="E27" s="42">
        <v>88008</v>
      </c>
      <c r="F27" s="42">
        <v>9896</v>
      </c>
      <c r="G27" s="42">
        <v>9896</v>
      </c>
      <c r="H27" s="77">
        <v>11605</v>
      </c>
      <c r="I27" s="42">
        <v>22204</v>
      </c>
      <c r="J27" s="42">
        <v>22205</v>
      </c>
      <c r="K27" s="42">
        <v>22403</v>
      </c>
      <c r="L27" s="42"/>
      <c r="M27" s="42"/>
      <c r="N27" s="42"/>
      <c r="O27" s="42">
        <v>5078</v>
      </c>
      <c r="P27" s="42">
        <v>5078</v>
      </c>
      <c r="Q27" s="42">
        <v>13259</v>
      </c>
      <c r="R27" s="77"/>
      <c r="S27" s="77"/>
      <c r="T27" s="77"/>
      <c r="U27" s="42"/>
      <c r="V27" s="42"/>
      <c r="W27" s="42"/>
      <c r="X27" s="78">
        <f t="shared" si="0"/>
        <v>110401</v>
      </c>
      <c r="Y27" s="78">
        <f t="shared" si="1"/>
        <v>110402</v>
      </c>
      <c r="Z27" s="78">
        <f t="shared" si="2"/>
        <v>135275</v>
      </c>
    </row>
    <row r="28" spans="1:26" ht="26.25" x14ac:dyDescent="0.25">
      <c r="A28" s="91" t="s">
        <v>128</v>
      </c>
      <c r="B28" s="42"/>
      <c r="C28" s="42">
        <v>570</v>
      </c>
      <c r="D28" s="42">
        <v>570</v>
      </c>
      <c r="E28" s="42">
        <v>530</v>
      </c>
      <c r="F28" s="42">
        <v>139</v>
      </c>
      <c r="G28" s="42">
        <v>140</v>
      </c>
      <c r="H28" s="77">
        <v>128</v>
      </c>
      <c r="I28" s="42">
        <v>552</v>
      </c>
      <c r="J28" s="42">
        <v>552</v>
      </c>
      <c r="K28" s="42">
        <v>153</v>
      </c>
      <c r="L28" s="42"/>
      <c r="M28" s="42"/>
      <c r="N28" s="42"/>
      <c r="O28" s="42"/>
      <c r="P28" s="42"/>
      <c r="Q28" s="42"/>
      <c r="R28" s="77"/>
      <c r="S28" s="77"/>
      <c r="T28" s="77"/>
      <c r="U28" s="42"/>
      <c r="V28" s="42"/>
      <c r="W28" s="42"/>
      <c r="X28" s="78">
        <f t="shared" si="0"/>
        <v>1261</v>
      </c>
      <c r="Y28" s="78">
        <f t="shared" si="1"/>
        <v>1262</v>
      </c>
      <c r="Z28" s="78">
        <f t="shared" si="2"/>
        <v>811</v>
      </c>
    </row>
    <row r="29" spans="1:26" ht="26.25" x14ac:dyDescent="0.25">
      <c r="A29" s="91" t="s">
        <v>129</v>
      </c>
      <c r="B29" s="42"/>
      <c r="C29" s="42"/>
      <c r="D29" s="42"/>
      <c r="E29" s="42"/>
      <c r="F29" s="42"/>
      <c r="G29" s="42"/>
      <c r="H29" s="77"/>
      <c r="I29" s="42">
        <v>1220</v>
      </c>
      <c r="J29" s="42">
        <v>1220</v>
      </c>
      <c r="K29" s="42">
        <v>213</v>
      </c>
      <c r="L29" s="42"/>
      <c r="M29" s="42"/>
      <c r="N29" s="42"/>
      <c r="O29" s="42"/>
      <c r="P29" s="42"/>
      <c r="Q29" s="42"/>
      <c r="R29" s="77"/>
      <c r="S29" s="77"/>
      <c r="T29" s="77"/>
      <c r="U29" s="42"/>
      <c r="V29" s="42"/>
      <c r="W29" s="42"/>
      <c r="X29" s="78">
        <f t="shared" si="0"/>
        <v>1220</v>
      </c>
      <c r="Y29" s="78">
        <f t="shared" si="1"/>
        <v>1220</v>
      </c>
      <c r="Z29" s="78">
        <f t="shared" si="2"/>
        <v>213</v>
      </c>
    </row>
    <row r="30" spans="1:26" ht="39.75" customHeight="1" x14ac:dyDescent="0.25">
      <c r="A30" s="93" t="s">
        <v>130</v>
      </c>
      <c r="B30" s="51"/>
      <c r="C30" s="51">
        <v>763</v>
      </c>
      <c r="D30" s="51">
        <v>905</v>
      </c>
      <c r="E30" s="51">
        <v>861</v>
      </c>
      <c r="F30" s="51">
        <v>59</v>
      </c>
      <c r="G30" s="51">
        <v>94</v>
      </c>
      <c r="H30" s="83">
        <v>189</v>
      </c>
      <c r="I30" s="51">
        <v>286</v>
      </c>
      <c r="J30" s="51">
        <v>286</v>
      </c>
      <c r="K30" s="51">
        <v>132</v>
      </c>
      <c r="L30" s="51"/>
      <c r="M30" s="51"/>
      <c r="N30" s="51"/>
      <c r="O30" s="51"/>
      <c r="P30" s="51"/>
      <c r="Q30" s="51"/>
      <c r="R30" s="83"/>
      <c r="S30" s="83"/>
      <c r="T30" s="83"/>
      <c r="U30" s="42"/>
      <c r="V30" s="42"/>
      <c r="W30" s="42"/>
      <c r="X30" s="78">
        <f t="shared" si="0"/>
        <v>1108</v>
      </c>
      <c r="Y30" s="78">
        <f t="shared" si="1"/>
        <v>1285</v>
      </c>
      <c r="Z30" s="78">
        <f t="shared" si="2"/>
        <v>1182</v>
      </c>
    </row>
    <row r="31" spans="1:26" ht="30" customHeight="1" x14ac:dyDescent="0.25">
      <c r="A31" s="94" t="s">
        <v>131</v>
      </c>
      <c r="B31" s="42">
        <v>4</v>
      </c>
      <c r="C31" s="42">
        <v>3370</v>
      </c>
      <c r="D31" s="42">
        <v>3496</v>
      </c>
      <c r="E31" s="42">
        <v>3846</v>
      </c>
      <c r="F31" s="42">
        <v>822</v>
      </c>
      <c r="G31" s="42">
        <v>850</v>
      </c>
      <c r="H31" s="42">
        <v>938</v>
      </c>
      <c r="I31" s="42">
        <v>15240</v>
      </c>
      <c r="J31" s="42">
        <v>17387</v>
      </c>
      <c r="K31" s="42">
        <v>11280</v>
      </c>
      <c r="L31" s="42"/>
      <c r="M31" s="42"/>
      <c r="N31" s="42"/>
      <c r="O31" s="42">
        <v>130</v>
      </c>
      <c r="P31" s="42">
        <v>130</v>
      </c>
      <c r="Q31" s="42">
        <v>130</v>
      </c>
      <c r="R31" s="42"/>
      <c r="S31" s="42"/>
      <c r="T31" s="42"/>
      <c r="U31" s="42"/>
      <c r="V31" s="42"/>
      <c r="W31" s="42"/>
      <c r="X31" s="78">
        <f t="shared" si="0"/>
        <v>19562</v>
      </c>
      <c r="Y31" s="78">
        <f t="shared" si="1"/>
        <v>21863</v>
      </c>
      <c r="Z31" s="78">
        <f t="shared" si="2"/>
        <v>16194</v>
      </c>
    </row>
    <row r="32" spans="1:26" ht="26.25" customHeight="1" x14ac:dyDescent="0.25">
      <c r="A32" s="94" t="s">
        <v>132</v>
      </c>
      <c r="B32" s="42"/>
      <c r="C32" s="42">
        <v>1714</v>
      </c>
      <c r="D32" s="42">
        <v>1752</v>
      </c>
      <c r="E32" s="42">
        <v>1146</v>
      </c>
      <c r="F32" s="42">
        <v>418</v>
      </c>
      <c r="G32" s="42">
        <v>427</v>
      </c>
      <c r="H32" s="42">
        <v>278</v>
      </c>
      <c r="I32" s="42">
        <v>7748</v>
      </c>
      <c r="J32" s="42">
        <v>7748</v>
      </c>
      <c r="K32" s="42">
        <v>4020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78">
        <f t="shared" si="0"/>
        <v>9880</v>
      </c>
      <c r="Y32" s="78">
        <f t="shared" si="1"/>
        <v>9927</v>
      </c>
      <c r="Z32" s="78">
        <f t="shared" si="2"/>
        <v>5444</v>
      </c>
    </row>
    <row r="33" spans="1:26" x14ac:dyDescent="0.25">
      <c r="A33" s="94" t="s">
        <v>133</v>
      </c>
      <c r="B33" s="42"/>
      <c r="C33" s="42">
        <v>514</v>
      </c>
      <c r="D33" s="42">
        <v>537</v>
      </c>
      <c r="E33" s="42">
        <v>734</v>
      </c>
      <c r="F33" s="42">
        <v>125</v>
      </c>
      <c r="G33" s="42">
        <v>131</v>
      </c>
      <c r="H33" s="42">
        <v>179</v>
      </c>
      <c r="I33" s="42">
        <v>2325</v>
      </c>
      <c r="J33" s="42">
        <v>2325</v>
      </c>
      <c r="K33" s="42">
        <v>2566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78">
        <f t="shared" si="0"/>
        <v>2964</v>
      </c>
      <c r="Y33" s="78">
        <f t="shared" si="1"/>
        <v>2993</v>
      </c>
      <c r="Z33" s="78">
        <f t="shared" si="2"/>
        <v>3479</v>
      </c>
    </row>
    <row r="34" spans="1:26" ht="27.75" customHeight="1" x14ac:dyDescent="0.25">
      <c r="A34" s="94" t="s">
        <v>134</v>
      </c>
      <c r="B34" s="42"/>
      <c r="C34" s="42">
        <v>115</v>
      </c>
      <c r="D34" s="42">
        <v>120</v>
      </c>
      <c r="E34" s="42">
        <v>147</v>
      </c>
      <c r="F34" s="42">
        <v>28</v>
      </c>
      <c r="G34" s="42">
        <v>29</v>
      </c>
      <c r="H34" s="42">
        <v>35</v>
      </c>
      <c r="I34" s="42">
        <v>515</v>
      </c>
      <c r="J34" s="42">
        <v>515</v>
      </c>
      <c r="K34" s="42">
        <v>414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78">
        <f t="shared" si="0"/>
        <v>658</v>
      </c>
      <c r="Y34" s="78">
        <f t="shared" si="1"/>
        <v>664</v>
      </c>
      <c r="Z34" s="78">
        <f t="shared" si="2"/>
        <v>596</v>
      </c>
    </row>
    <row r="35" spans="1:26" ht="24.75" customHeight="1" x14ac:dyDescent="0.25">
      <c r="A35" s="94" t="s">
        <v>135</v>
      </c>
      <c r="B35" s="42"/>
      <c r="C35" s="42"/>
      <c r="D35" s="42"/>
      <c r="E35" s="42"/>
      <c r="F35" s="42"/>
      <c r="G35" s="42"/>
      <c r="H35" s="42"/>
      <c r="I35" s="42">
        <v>4455</v>
      </c>
      <c r="J35" s="42">
        <v>4455</v>
      </c>
      <c r="K35" s="42">
        <v>3746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78">
        <f t="shared" si="0"/>
        <v>4455</v>
      </c>
      <c r="Y35" s="78">
        <f t="shared" si="1"/>
        <v>4455</v>
      </c>
      <c r="Z35" s="78">
        <f t="shared" si="2"/>
        <v>3746</v>
      </c>
    </row>
    <row r="36" spans="1:26" ht="39" x14ac:dyDescent="0.25">
      <c r="A36" s="95" t="s">
        <v>136</v>
      </c>
      <c r="B36" s="84">
        <v>128</v>
      </c>
      <c r="C36" s="84">
        <f t="shared" ref="C36:H36" si="3">SUM(C8:C34)</f>
        <v>93735</v>
      </c>
      <c r="D36" s="84">
        <f t="shared" si="3"/>
        <v>104557</v>
      </c>
      <c r="E36" s="84">
        <f t="shared" si="3"/>
        <v>110976</v>
      </c>
      <c r="F36" s="84">
        <f t="shared" si="3"/>
        <v>14457</v>
      </c>
      <c r="G36" s="84">
        <f t="shared" si="3"/>
        <v>17223</v>
      </c>
      <c r="H36" s="84">
        <f t="shared" si="3"/>
        <v>16815</v>
      </c>
      <c r="I36" s="84">
        <f>SUM(I8:I35)</f>
        <v>74373</v>
      </c>
      <c r="J36" s="84">
        <f>SUM(J8:J35)</f>
        <v>86649</v>
      </c>
      <c r="K36" s="84">
        <f>SUM(K8:K35)</f>
        <v>92897</v>
      </c>
      <c r="L36" s="84">
        <f t="shared" ref="L36:T36" si="4">SUM(L8:L31)</f>
        <v>41248</v>
      </c>
      <c r="M36" s="84">
        <f t="shared" si="4"/>
        <v>75847</v>
      </c>
      <c r="N36" s="84">
        <f t="shared" si="4"/>
        <v>83386</v>
      </c>
      <c r="O36" s="84">
        <f t="shared" si="4"/>
        <v>5933</v>
      </c>
      <c r="P36" s="84">
        <f t="shared" si="4"/>
        <v>17917</v>
      </c>
      <c r="Q36" s="84">
        <f t="shared" si="4"/>
        <v>47819</v>
      </c>
      <c r="R36" s="84">
        <f t="shared" si="4"/>
        <v>64369</v>
      </c>
      <c r="S36" s="84">
        <f t="shared" si="4"/>
        <v>37792</v>
      </c>
      <c r="T36" s="85">
        <f t="shared" si="4"/>
        <v>38336</v>
      </c>
      <c r="U36" s="86"/>
      <c r="V36" s="86"/>
      <c r="W36" s="86"/>
      <c r="X36" s="78">
        <f t="shared" si="0"/>
        <v>294115</v>
      </c>
      <c r="Y36" s="78">
        <f t="shared" si="1"/>
        <v>339985</v>
      </c>
      <c r="Z36" s="78">
        <f t="shared" si="2"/>
        <v>390229</v>
      </c>
    </row>
    <row r="37" spans="1:26" ht="26.25" x14ac:dyDescent="0.25">
      <c r="A37" s="96" t="s">
        <v>137</v>
      </c>
      <c r="B37" s="87"/>
      <c r="C37" s="87"/>
      <c r="D37" s="87"/>
      <c r="E37" s="87"/>
      <c r="F37" s="87"/>
      <c r="G37" s="87"/>
      <c r="H37" s="88"/>
      <c r="I37" s="87"/>
      <c r="J37" s="87"/>
      <c r="K37" s="87"/>
      <c r="L37" s="87"/>
      <c r="M37" s="87"/>
      <c r="N37" s="87"/>
      <c r="O37" s="87"/>
      <c r="P37" s="87"/>
      <c r="Q37" s="87"/>
      <c r="R37" s="88"/>
      <c r="S37" s="88"/>
      <c r="T37" s="88"/>
      <c r="U37" s="89"/>
      <c r="V37" s="66"/>
      <c r="W37" s="67">
        <v>-23014</v>
      </c>
      <c r="X37" s="90">
        <f>C37+F37+I37+L37+O37+R37</f>
        <v>0</v>
      </c>
      <c r="Y37" s="90">
        <f>D37+G37+J37+M37+P37+S37</f>
        <v>0</v>
      </c>
      <c r="Z37" s="90">
        <f>E37+H37+K37+N37+Q37+T37+W37</f>
        <v>-23014</v>
      </c>
    </row>
    <row r="38" spans="1:26" ht="39" x14ac:dyDescent="0.25">
      <c r="A38" s="97" t="s">
        <v>136</v>
      </c>
      <c r="B38" s="66">
        <v>128</v>
      </c>
      <c r="C38" s="66">
        <f t="shared" ref="C38:T38" si="5">SUM(C36)</f>
        <v>93735</v>
      </c>
      <c r="D38" s="66">
        <f t="shared" si="5"/>
        <v>104557</v>
      </c>
      <c r="E38" s="66">
        <f t="shared" si="5"/>
        <v>110976</v>
      </c>
      <c r="F38" s="66">
        <f t="shared" si="5"/>
        <v>14457</v>
      </c>
      <c r="G38" s="66">
        <f t="shared" si="5"/>
        <v>17223</v>
      </c>
      <c r="H38" s="66">
        <f t="shared" si="5"/>
        <v>16815</v>
      </c>
      <c r="I38" s="66">
        <f t="shared" si="5"/>
        <v>74373</v>
      </c>
      <c r="J38" s="66">
        <f t="shared" si="5"/>
        <v>86649</v>
      </c>
      <c r="K38" s="66">
        <f t="shared" si="5"/>
        <v>92897</v>
      </c>
      <c r="L38" s="66">
        <f t="shared" si="5"/>
        <v>41248</v>
      </c>
      <c r="M38" s="66">
        <f t="shared" si="5"/>
        <v>75847</v>
      </c>
      <c r="N38" s="66">
        <f t="shared" si="5"/>
        <v>83386</v>
      </c>
      <c r="O38" s="66">
        <f t="shared" si="5"/>
        <v>5933</v>
      </c>
      <c r="P38" s="66">
        <f t="shared" si="5"/>
        <v>17917</v>
      </c>
      <c r="Q38" s="66">
        <f t="shared" si="5"/>
        <v>47819</v>
      </c>
      <c r="R38" s="66">
        <f t="shared" si="5"/>
        <v>64369</v>
      </c>
      <c r="S38" s="66">
        <f t="shared" si="5"/>
        <v>37792</v>
      </c>
      <c r="T38" s="66">
        <f t="shared" si="5"/>
        <v>38336</v>
      </c>
      <c r="U38" s="84"/>
      <c r="V38" s="84"/>
      <c r="W38" s="84">
        <f>W36+W37</f>
        <v>-23014</v>
      </c>
      <c r="X38" s="66">
        <f>SUM(X36)</f>
        <v>294115</v>
      </c>
      <c r="Y38" s="66">
        <f>SUM(Y36)</f>
        <v>339985</v>
      </c>
      <c r="Z38" s="67">
        <f>SUM(Z36,Z37)</f>
        <v>367215</v>
      </c>
    </row>
  </sheetData>
  <mergeCells count="12">
    <mergeCell ref="A6:A7"/>
    <mergeCell ref="C6:E6"/>
    <mergeCell ref="F6:H6"/>
    <mergeCell ref="I6:K6"/>
    <mergeCell ref="L6:N6"/>
    <mergeCell ref="X1:Z1"/>
    <mergeCell ref="R6:T6"/>
    <mergeCell ref="U6:W6"/>
    <mergeCell ref="X6:Z6"/>
    <mergeCell ref="I2:Q3"/>
    <mergeCell ref="I4:Q4"/>
    <mergeCell ref="O6:Q6"/>
  </mergeCells>
  <printOptions horizontalCentered="1"/>
  <pageMargins left="0" right="0.59055118110236227" top="0.74803149606299213" bottom="0.74803149606299213" header="0.51181102362204722" footer="0.31496062992125984"/>
  <pageSetup paperSize="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Mérleg</vt:lpstr>
      <vt:lpstr>Bevétel</vt:lpstr>
      <vt:lpstr>Kiadás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Kismarja_penzugy</dc:creator>
  <cp:lastModifiedBy>Jegyzo-Kismarja</cp:lastModifiedBy>
  <cp:revision>0</cp:revision>
  <cp:lastPrinted>2014-04-25T07:26:58Z</cp:lastPrinted>
  <dcterms:created xsi:type="dcterms:W3CDTF">2013-08-26T08:19:17Z</dcterms:created>
  <dcterms:modified xsi:type="dcterms:W3CDTF">2014-06-02T12:12:30Z</dcterms:modified>
</cp:coreProperties>
</file>