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bookViews>
    <workbookView xWindow="0" yWindow="0" windowWidth="28800" windowHeight="12330"/>
  </bookViews>
  <sheets>
    <sheet name="1.sz.mell." sheetId="1" r:id="rId1"/>
    <sheet name="2.sz.mell." sheetId="2" r:id="rId2"/>
    <sheet name="3.sz.mell." sheetId="3" r:id="rId3"/>
    <sheet name="4.sz.mell." sheetId="4" r:id="rId4"/>
    <sheet name="5.sz.mell." sheetId="5" r:id="rId5"/>
    <sheet name="6.sz.mell." sheetId="6" r:id="rId6"/>
    <sheet name="7.sz.mell." sheetId="7" r:id="rId7"/>
    <sheet name="8.sz.mell." sheetId="8" r:id="rId8"/>
    <sheet name="9.sz.mell." sheetId="9" r:id="rId9"/>
    <sheet name="10.sz.mell." sheetId="10" r:id="rId10"/>
  </sheets>
  <externalReferences>
    <externalReference r:id="rId11"/>
  </externalReferences>
  <calcPr calcId="162913"/>
</workbook>
</file>

<file path=xl/calcChain.xml><?xml version="1.0" encoding="utf-8"?>
<calcChain xmlns="http://schemas.openxmlformats.org/spreadsheetml/2006/main">
  <c r="D14" i="10" l="1"/>
  <c r="C14" i="10"/>
  <c r="E12" i="10"/>
  <c r="E14" i="10" s="1"/>
  <c r="C13" i="9"/>
  <c r="D10" i="8"/>
  <c r="C10" i="8"/>
  <c r="C41" i="7"/>
  <c r="C10" i="7"/>
  <c r="C33" i="7" s="1"/>
  <c r="D108" i="6"/>
  <c r="D105" i="6"/>
  <c r="D109" i="6" s="1"/>
  <c r="D95" i="6"/>
  <c r="D96" i="6" s="1"/>
  <c r="E93" i="6"/>
  <c r="D81" i="6"/>
  <c r="D80" i="6"/>
  <c r="D78" i="6"/>
  <c r="D75" i="6"/>
  <c r="D74" i="6"/>
  <c r="D73" i="6"/>
  <c r="D72" i="6"/>
  <c r="D71" i="6"/>
  <c r="D70" i="6"/>
  <c r="D76" i="6" s="1"/>
  <c r="D69" i="6"/>
  <c r="D66" i="6"/>
  <c r="D65" i="6"/>
  <c r="D64" i="6"/>
  <c r="D63" i="6"/>
  <c r="D62" i="6"/>
  <c r="D60" i="6"/>
  <c r="D59" i="6"/>
  <c r="D58" i="6"/>
  <c r="D57" i="6"/>
  <c r="D56" i="6"/>
  <c r="D55" i="6"/>
  <c r="D67" i="6" s="1"/>
  <c r="D51" i="6"/>
  <c r="D50" i="6"/>
  <c r="D49" i="6"/>
  <c r="C49" i="6"/>
  <c r="D48" i="6"/>
  <c r="C48" i="6"/>
  <c r="D47" i="6"/>
  <c r="C47" i="6"/>
  <c r="D46" i="6"/>
  <c r="C46" i="6"/>
  <c r="D45" i="6"/>
  <c r="C45" i="6"/>
  <c r="D44" i="6"/>
  <c r="C44" i="6"/>
  <c r="D43" i="6"/>
  <c r="D42" i="6"/>
  <c r="D41" i="6"/>
  <c r="D40" i="6"/>
  <c r="D52" i="6" s="1"/>
  <c r="D37" i="6"/>
  <c r="D36" i="6"/>
  <c r="D35" i="6"/>
  <c r="C35" i="6"/>
  <c r="D34" i="6"/>
  <c r="C34" i="6"/>
  <c r="D33" i="6"/>
  <c r="C33" i="6"/>
  <c r="D32" i="6"/>
  <c r="C32" i="6"/>
  <c r="D31" i="6"/>
  <c r="C31" i="6"/>
  <c r="D30" i="6"/>
  <c r="C30" i="6"/>
  <c r="D29" i="6"/>
  <c r="D28" i="6"/>
  <c r="D27" i="6"/>
  <c r="D26" i="6"/>
  <c r="D38" i="6" s="1"/>
  <c r="D23" i="6"/>
  <c r="E21" i="6"/>
  <c r="D21" i="6"/>
  <c r="C21" i="6"/>
  <c r="E20" i="6"/>
  <c r="D20" i="6"/>
  <c r="C20" i="6"/>
  <c r="E19" i="6"/>
  <c r="D19" i="6"/>
  <c r="C19" i="6"/>
  <c r="E18" i="6"/>
  <c r="D18" i="6"/>
  <c r="C18" i="6"/>
  <c r="E17" i="6"/>
  <c r="D17" i="6"/>
  <c r="C17" i="6"/>
  <c r="E16" i="6"/>
  <c r="D16" i="6"/>
  <c r="C16" i="6"/>
  <c r="E15" i="6"/>
  <c r="D15" i="6"/>
  <c r="C15" i="6"/>
  <c r="E14" i="6"/>
  <c r="D14" i="6"/>
  <c r="E13" i="6"/>
  <c r="D13" i="6"/>
  <c r="E12" i="6"/>
  <c r="D12" i="6"/>
  <c r="E11" i="6"/>
  <c r="D11" i="6"/>
  <c r="F22" i="5"/>
  <c r="F21" i="5"/>
  <c r="F20" i="5"/>
  <c r="F19" i="5"/>
  <c r="F18" i="5"/>
  <c r="F17" i="5"/>
  <c r="F23" i="5" s="1"/>
  <c r="F12" i="5"/>
  <c r="F9" i="5"/>
  <c r="F10" i="5" s="1"/>
  <c r="C46" i="4"/>
  <c r="C45" i="4"/>
  <c r="C44" i="4"/>
  <c r="C42" i="4"/>
  <c r="C41" i="4"/>
  <c r="C40" i="4"/>
  <c r="C36" i="4"/>
  <c r="C35" i="4"/>
  <c r="C34" i="4"/>
  <c r="C33" i="4"/>
  <c r="C32" i="4"/>
  <c r="C31" i="4"/>
  <c r="C29" i="4"/>
  <c r="C22" i="4"/>
  <c r="F48" i="3"/>
  <c r="F46" i="3"/>
  <c r="F43" i="3"/>
  <c r="F42" i="3"/>
  <c r="F41" i="3"/>
  <c r="F38" i="3"/>
  <c r="F37" i="3"/>
  <c r="F36" i="3"/>
  <c r="F35" i="3"/>
  <c r="F39" i="3" s="1"/>
  <c r="F34" i="3"/>
  <c r="F28" i="3"/>
  <c r="F29" i="3" s="1"/>
  <c r="F24" i="3"/>
  <c r="F16" i="3"/>
  <c r="F15" i="3"/>
  <c r="F14" i="3"/>
  <c r="F13" i="3"/>
  <c r="F12" i="3"/>
  <c r="F11" i="3"/>
  <c r="G54" i="2"/>
  <c r="G52" i="2"/>
  <c r="G51" i="2"/>
  <c r="G53" i="2" s="1"/>
  <c r="G49" i="2"/>
  <c r="G48" i="2"/>
  <c r="G47" i="2"/>
  <c r="G50" i="2" s="1"/>
  <c r="G45" i="2"/>
  <c r="G44" i="2"/>
  <c r="G43" i="2"/>
  <c r="G42" i="2"/>
  <c r="G46" i="2" s="1"/>
  <c r="G41" i="2"/>
  <c r="G36" i="2"/>
  <c r="G35" i="2"/>
  <c r="G34" i="2"/>
  <c r="G33" i="2"/>
  <c r="G30" i="2"/>
  <c r="G29" i="2"/>
  <c r="G28" i="2"/>
  <c r="G26" i="2"/>
  <c r="G25" i="2"/>
  <c r="G23" i="2"/>
  <c r="G22" i="2"/>
  <c r="G20" i="2" s="1"/>
  <c r="G21" i="2"/>
  <c r="G19" i="2"/>
  <c r="G18" i="2"/>
  <c r="G38" i="2" s="1"/>
  <c r="G17" i="2"/>
  <c r="G16" i="2"/>
  <c r="G15" i="2"/>
  <c r="G14" i="2"/>
  <c r="G13" i="2"/>
  <c r="G12" i="2"/>
  <c r="G11" i="2"/>
  <c r="G10" i="2" s="1"/>
  <c r="E27" i="1"/>
  <c r="C27" i="1"/>
  <c r="C26" i="1" s="1"/>
  <c r="E26" i="1"/>
  <c r="E22" i="1"/>
  <c r="C22" i="1"/>
  <c r="C24" i="1" s="1"/>
  <c r="E21" i="1"/>
  <c r="E24" i="1" s="1"/>
  <c r="E20" i="1"/>
  <c r="C20" i="1"/>
  <c r="C19" i="1"/>
  <c r="C18" i="1"/>
  <c r="C17" i="1"/>
  <c r="E16" i="1"/>
  <c r="C16" i="1"/>
  <c r="E15" i="1"/>
  <c r="C15" i="1"/>
  <c r="E14" i="1"/>
  <c r="C13" i="1"/>
  <c r="E12" i="1"/>
  <c r="C12" i="1"/>
  <c r="C11" i="1" s="1"/>
  <c r="E11" i="1"/>
  <c r="E10" i="1"/>
  <c r="C10" i="1"/>
  <c r="C21" i="1" s="1"/>
  <c r="C25" i="1" s="1"/>
  <c r="C28" i="1" s="1"/>
  <c r="E19" i="1" l="1"/>
  <c r="G24" i="2"/>
  <c r="G32" i="2" s="1"/>
  <c r="G39" i="2" s="1"/>
  <c r="F17" i="3"/>
  <c r="F31" i="3" s="1"/>
  <c r="F44" i="3"/>
  <c r="C47" i="4"/>
  <c r="C37" i="4"/>
  <c r="F13" i="5"/>
  <c r="E22" i="6"/>
  <c r="E112" i="6" s="1"/>
  <c r="D22" i="6"/>
  <c r="D24" i="6" s="1"/>
  <c r="D84" i="6" s="1"/>
  <c r="D112" i="6" s="1"/>
  <c r="D82" i="6"/>
  <c r="G56" i="2"/>
  <c r="D83" i="6"/>
  <c r="E95" i="6"/>
  <c r="E105" i="6" s="1"/>
  <c r="F49" i="3"/>
  <c r="E25" i="1"/>
  <c r="E28" i="1"/>
  <c r="E108" i="6" l="1"/>
</calcChain>
</file>

<file path=xl/comments1.xml><?xml version="1.0" encoding="utf-8"?>
<comments xmlns="http://schemas.openxmlformats.org/spreadsheetml/2006/main">
  <authors>
    <author>User</author>
  </authors>
  <commentList>
    <comment ref="E23" authorId="0" shapeId="0">
      <text>
        <r>
          <rPr>
            <b/>
            <sz val="9"/>
            <color indexed="81"/>
            <rFont val="Tahoma"/>
            <family val="2"/>
            <charset val="238"/>
          </rPr>
          <t>2018-ről:36 fő
2019:21 fő</t>
        </r>
      </text>
    </comment>
  </commentList>
</comments>
</file>

<file path=xl/sharedStrings.xml><?xml version="1.0" encoding="utf-8"?>
<sst xmlns="http://schemas.openxmlformats.org/spreadsheetml/2006/main" count="396" uniqueCount="289">
  <si>
    <t>1. melléklet a 2/2020.(III.12.) önkormányzati rendelethez</t>
  </si>
  <si>
    <t>Tárkány Község Önkormányzata 2020. évi mérlege</t>
  </si>
  <si>
    <t>Adatok E Ft-ban</t>
  </si>
  <si>
    <t>A</t>
  </si>
  <si>
    <t>B</t>
  </si>
  <si>
    <t>C</t>
  </si>
  <si>
    <t>D</t>
  </si>
  <si>
    <t>Eredeti előirányzat</t>
  </si>
  <si>
    <t>Sorszám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</si>
  <si>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</si>
  <si>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</si>
  <si>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</si>
  <si>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</si>
  <si>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</si>
  <si>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</si>
  <si>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Helyi adók</t>
  </si>
  <si>
    <t>Dologi kiadások, egyéb folyó kiadások</t>
  </si>
  <si>
    <t>gépjárműadó</t>
  </si>
  <si>
    <t>Működési célú pénzeszközátadások</t>
  </si>
  <si>
    <t>Központi költségvetésből kapott támogatás</t>
  </si>
  <si>
    <t xml:space="preserve">Működési célú pénzeszközátadás-pénzügyi v. </t>
  </si>
  <si>
    <t>Működési célú támogatásértékű bevétel tb alapoktól</t>
  </si>
  <si>
    <t>Ellátottak pénzbeli juttatásai</t>
  </si>
  <si>
    <t>Működési célú támogatásértékű bevétel elk. Alaptól</t>
  </si>
  <si>
    <t>Működési célú támogatásértékű bevétel fej.kez.elői.</t>
  </si>
  <si>
    <t>Működési célú támogatásértékű bev egyéb</t>
  </si>
  <si>
    <t>Működési kiadás összesen</t>
  </si>
  <si>
    <t>Működési célú pénzeszközátvétel -pénzügyi v.</t>
  </si>
  <si>
    <t>Felhalmozási kiadások</t>
  </si>
  <si>
    <t>Működési bevételek összesen</t>
  </si>
  <si>
    <t>Céltartalék</t>
  </si>
  <si>
    <t>Felhalmozási célú támogatások</t>
  </si>
  <si>
    <t>Általános tartalék</t>
  </si>
  <si>
    <t>Felhalmozási célú bevételek</t>
  </si>
  <si>
    <t>Tartalék összesen</t>
  </si>
  <si>
    <t>Költségvetési pénzforgalmi bevétel</t>
  </si>
  <si>
    <t>Költségvetési pénzforg. kiadás</t>
  </si>
  <si>
    <t>Hiány</t>
  </si>
  <si>
    <t>Finanszírozási kiadás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</si>
  <si>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</si>
  <si>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 xml:space="preserve">Közös Hivatal pénzmaradvány korrigálás </t>
  </si>
  <si>
    <t>Bevételek összesen</t>
  </si>
  <si>
    <t>Kiadások összesen</t>
  </si>
  <si>
    <t>2. melléklet az 2/2020.(III.12.) önkormányzati rendelethez</t>
  </si>
  <si>
    <t xml:space="preserve">Tárkány Község Önkormányzata, a Közös Önkormányzati Hivatal </t>
  </si>
  <si>
    <t>együttes kiadásai és bevételei 2020. évben</t>
  </si>
  <si>
    <t xml:space="preserve">Adatok E Ft-ban </t>
  </si>
  <si>
    <t>Működési célú BEVÉTELEK</t>
  </si>
  <si>
    <t xml:space="preserve">Eredeti előirányzat </t>
  </si>
  <si>
    <t>1. Intézményi működési bevételek</t>
  </si>
  <si>
    <t>Közvetített szolgáltatás</t>
  </si>
  <si>
    <t xml:space="preserve">Bérleti díjak </t>
  </si>
  <si>
    <t>Szociális étkezés</t>
  </si>
  <si>
    <t>Szolgáltatások</t>
  </si>
  <si>
    <t>Befektetett pénzügyi eszközök</t>
  </si>
  <si>
    <t xml:space="preserve">Tulajdonosi bevételek </t>
  </si>
  <si>
    <t xml:space="preserve">Egyéb működési bevétel </t>
  </si>
  <si>
    <t>Kiszámlázott termékek és szolg. ÁFA</t>
  </si>
  <si>
    <t>2. Önkormányzatok sajátos működési bevétele</t>
  </si>
  <si>
    <t>Talajterhelési díj</t>
  </si>
  <si>
    <t>Gépjárműadó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</si>
  <si>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</si>
  <si>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</si>
  <si>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</si>
  <si>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</si>
  <si>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</si>
  <si>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Egyéb tevékenység miatti bevétel (Közös,Társulás)</t>
  </si>
  <si>
    <t>4. Működési célú pénzeszköz átvétel pénzügyi vállalkozástól</t>
  </si>
  <si>
    <t>5. Tárgyi eszköz értékesítése</t>
  </si>
  <si>
    <t>I.</t>
  </si>
  <si>
    <t>Saját bevételek</t>
  </si>
  <si>
    <t>Központi költségvetéstől kapott támogatás</t>
  </si>
  <si>
    <t>II.</t>
  </si>
  <si>
    <t>Támogatás</t>
  </si>
  <si>
    <t xml:space="preserve">Felhalmoási célú támogatás </t>
  </si>
  <si>
    <t>III</t>
  </si>
  <si>
    <t>Pénzforgalom nélküli bevétel (pénzmaradvány)</t>
  </si>
  <si>
    <t>Pénzforgalom nélküli bevétel (pénzmaradvány korrigálás KÖH)</t>
  </si>
  <si>
    <t>IV.</t>
  </si>
  <si>
    <t>Finanszírozási bevételek (óvoda, közös)</t>
  </si>
  <si>
    <t>Bevételek együtt I-II-III-IV.</t>
  </si>
  <si>
    <t>KIADÁSOK</t>
  </si>
  <si>
    <t>Személyi jellegű 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</si>
  <si>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</si>
  <si>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</si>
  <si>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</si>
  <si>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</si>
  <si>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</si>
  <si>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</si>
  <si>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</si>
  <si>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Áfa</t>
  </si>
  <si>
    <t xml:space="preserve">Finanszírozási kiadások (közös) </t>
  </si>
  <si>
    <t>Finaszírozási kiadás korrigálás (KÖH pénzmaradvány)</t>
  </si>
  <si>
    <t>Kiadások mindösszesen</t>
  </si>
  <si>
    <t>Költségvetési létszámkeret</t>
  </si>
  <si>
    <t>Közfoglalkoztatottak engedélyezett létszámkeret</t>
  </si>
  <si>
    <t>3. melléklet az 2/2020.(III.12.) önkormányzati rendelethez</t>
  </si>
  <si>
    <t>Tárkány Község Önkormányzat kiadási és bevételei 2020. évben</t>
  </si>
  <si>
    <t>Sorsz.</t>
  </si>
  <si>
    <t>MEGNEVEZÉS</t>
  </si>
  <si>
    <t>Intézményi működési bevételek</t>
  </si>
  <si>
    <t>Önkormányzat sajátos működési bevétele-helyi adók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</si>
  <si>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</si>
  <si>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</si>
  <si>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</si>
  <si>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Működési célú pénzeszközátvétel pénzügyi vállalkozástól</t>
  </si>
  <si>
    <t>Összesen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</si>
  <si>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</si>
  <si>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</si>
  <si>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</si>
  <si>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</si>
  <si>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</si>
  <si>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</si>
  <si>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</si>
  <si>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 xml:space="preserve">Helyi önkormányzat bevételek összesen: </t>
  </si>
  <si>
    <t>Működési célú KIADÁSOK</t>
  </si>
  <si>
    <t>Munkaadót terhelő járulék</t>
  </si>
  <si>
    <t>Dologi jellegű kiadások, adók, díjak</t>
  </si>
  <si>
    <t>Műk.célú pénzeszköz átadás</t>
  </si>
  <si>
    <t>Társ.-és szoc.pol.juttatások</t>
  </si>
  <si>
    <t xml:space="preserve">Működési kiadások </t>
  </si>
  <si>
    <t>Felhalmozási, felújítási célú KIADÁSOK</t>
  </si>
  <si>
    <t xml:space="preserve">Beruházási kiadások </t>
  </si>
  <si>
    <t xml:space="preserve">Felújítási kiadások </t>
  </si>
  <si>
    <t>Falhamozási kiadások ÁFA</t>
  </si>
  <si>
    <t>Tartalék</t>
  </si>
  <si>
    <t>Tartalék összesen:</t>
  </si>
  <si>
    <t xml:space="preserve">Helyi önkormányzat kiadások összesen </t>
  </si>
  <si>
    <t>4. melléklet az 2/2020.(III.12.)  önkormányzati rendelethez</t>
  </si>
  <si>
    <t>BEVÉTELEK   2020.</t>
  </si>
  <si>
    <t>sorszám</t>
  </si>
  <si>
    <t>Bevétel</t>
  </si>
  <si>
    <t>Helyi önkorm. működésének ált. támogatása</t>
  </si>
  <si>
    <t>Önkormányzati hivatal működésének támogatása</t>
  </si>
  <si>
    <t>Óvoda működési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</si>
  <si>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</si>
  <si>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</si>
  <si>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</si>
  <si>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</si>
  <si>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</si>
  <si>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Gyermekétkeztetés támogatása</t>
  </si>
  <si>
    <t>Szociális feladatok támogatása</t>
  </si>
  <si>
    <t>Szociális étkeztetés</t>
  </si>
  <si>
    <t>Polgármesteri illetmény támogatása</t>
  </si>
  <si>
    <t>Könyvtári, közművelődési és múzeumi feladatok támogatása</t>
  </si>
  <si>
    <t>Működési célú költségvetési és kiegészítő támogatások</t>
  </si>
  <si>
    <t>Normatív, kötött felhasználású támogatás összesen:</t>
  </si>
  <si>
    <t xml:space="preserve">Építményadó </t>
  </si>
  <si>
    <t>Magánszemélyek kommunális adója</t>
  </si>
  <si>
    <t>Iparűzési adó</t>
  </si>
  <si>
    <t>Közvetített szolgáltatások</t>
  </si>
  <si>
    <t xml:space="preserve">Bérleti díj  </t>
  </si>
  <si>
    <t>Étkezési térítési díj (szociális étkezés)</t>
  </si>
  <si>
    <t xml:space="preserve">Tulajdonosi bevétel </t>
  </si>
  <si>
    <t>Egyéb működési bevétel</t>
  </si>
  <si>
    <t>Saját bevételek összesen:</t>
  </si>
  <si>
    <t>Védőnő  támogatása Tb-i alaptól</t>
  </si>
  <si>
    <t>Iskola egészségügyi szolgáltatás támogatása Tb. Alaptól</t>
  </si>
  <si>
    <t>KÖH hozzájárulás</t>
  </si>
  <si>
    <t>Közfoglalkoztatási programok támogatása</t>
  </si>
  <si>
    <t>Mezei őrszolgálat támogatása (NAV)</t>
  </si>
  <si>
    <t xml:space="preserve">Tárkány-Ete Köznevelési Társulás </t>
  </si>
  <si>
    <t xml:space="preserve">Működési célú támogatás-pályázati bevételek </t>
  </si>
  <si>
    <t xml:space="preserve">Likviditású célú hitel </t>
  </si>
  <si>
    <t>Pénzmaradvány (pénzforgalom nélküli bevétel)</t>
  </si>
  <si>
    <t>Költségvetési bevételek összesen</t>
  </si>
  <si>
    <t>5. melléklet az 2/2020.(III.12.) önkormányzati rendelethez</t>
  </si>
  <si>
    <t>Tárkányi Közös Önkormányzati Hivatal kiadásai és bevételei 2020. évben</t>
  </si>
  <si>
    <t>Önkormányzatok elszámolása költségvetési szerveikkel</t>
  </si>
  <si>
    <t>Pénzforgalom nélküli BEVÉTELEK</t>
  </si>
  <si>
    <t>Közös Hivatal bevétel összesen:</t>
  </si>
  <si>
    <t>Készletbeszerzések</t>
  </si>
  <si>
    <t>Kiküldetések, reklám- és propagadakiadások</t>
  </si>
  <si>
    <t>Vásárolt termékek és szolg. ÁFA</t>
  </si>
  <si>
    <t>Felhalmozási, felújítási célú kiadások</t>
  </si>
  <si>
    <t>Kiadások összesen:</t>
  </si>
  <si>
    <t>Engedélyezett létszám:</t>
  </si>
  <si>
    <t>6. melléklet az 2/2020. (III.12.)önkormányzati rendelethez</t>
  </si>
  <si>
    <t xml:space="preserve">Tárkány Község Önkormányzatának </t>
  </si>
  <si>
    <t>2020. évi kiadásai és foglalkoztatotti létszáma feladatonként</t>
  </si>
  <si>
    <t>I.Kötelezően ellátandó feladatok</t>
  </si>
  <si>
    <t>Megnevezés</t>
  </si>
  <si>
    <t xml:space="preserve">   Engedélyezett létszám fő</t>
  </si>
  <si>
    <t xml:space="preserve">1/ Személyi juttatások </t>
  </si>
  <si>
    <t>Önkormányzatok és önkormányzati hivatalok jogalkotó és igazgatási tevékenysége</t>
  </si>
  <si>
    <t>Köztemető-fenntartás és -működtetés</t>
  </si>
  <si>
    <t xml:space="preserve">Az önkomrányzati vagyonnal való gazdálkodással kapcsolatos feladatok </t>
  </si>
  <si>
    <t>Közvilágítás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</si>
  <si>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</si>
  <si>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</si>
  <si>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</si>
  <si>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</si>
  <si>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 xml:space="preserve">Szociális étkeztetés szociális konyhán </t>
  </si>
  <si>
    <t xml:space="preserve">   Munkaadókat terhelő járulék összesen</t>
  </si>
  <si>
    <t>3/ Dologi kiadások, adók, díjak</t>
  </si>
  <si>
    <t xml:space="preserve">    Dologi kiadás összesen</t>
  </si>
  <si>
    <t>4/ Pénzeszköz átadások</t>
  </si>
  <si>
    <t xml:space="preserve">      Államháztartáson belülre</t>
  </si>
  <si>
    <t xml:space="preserve">Köznevelési Társulás - Óvoda működési támogatása </t>
  </si>
  <si>
    <t>Közös Hivatal működési támogatása</t>
  </si>
  <si>
    <t>Többcélú Kist. Társ. Működési kiadásaihoz</t>
  </si>
  <si>
    <t xml:space="preserve">Működési célú pe. Átadás nem önk </t>
  </si>
  <si>
    <t xml:space="preserve">Elvonások, visszafizetések </t>
  </si>
  <si>
    <t>Etei tagóvoda pályázati pénz átadás</t>
  </si>
  <si>
    <t xml:space="preserve">      Államháztartáson kívülre</t>
  </si>
  <si>
    <t xml:space="preserve">Tárkányi Roma Nemzetiségi Önkormányzat </t>
  </si>
  <si>
    <t xml:space="preserve">Ösztöndíjak </t>
  </si>
  <si>
    <t>Non-profit szervezetek támogatása</t>
  </si>
  <si>
    <t>Tagdíjak, hozzárjáulások</t>
  </si>
  <si>
    <t xml:space="preserve">Egyházak támogatása </t>
  </si>
  <si>
    <t xml:space="preserve">    Pénzeszköz átadás összesen:</t>
  </si>
  <si>
    <t>5/ Társadalom és szociálpolitikai juttatások</t>
  </si>
  <si>
    <t xml:space="preserve">Idősek nappali ell.kiegészítése(térítési díj átvállalás) </t>
  </si>
  <si>
    <t>Szociális étkezők térítési díj kedvezmény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</si>
  <si>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</si>
  <si>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</si>
  <si>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</si>
  <si>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</si>
  <si>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</si>
  <si>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</si>
  <si>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</si>
  <si>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</si>
  <si>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</si>
  <si>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</si>
  <si>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>Beruházások Áfája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</si>
  <si>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</si>
  <si>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</si>
  <si>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</si>
  <si>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</si>
  <si>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</si>
  <si>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</si>
  <si>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</si>
  <si>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Országos,területi választás</t>
  </si>
  <si>
    <t>2/ Dologi kiadások</t>
  </si>
  <si>
    <t>Kiadás választások</t>
  </si>
  <si>
    <t>7. melléklet az 2/2020. (III.12.) önkormányzati rendelethez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</si>
  <si>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</si>
  <si>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</si>
  <si>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</si>
  <si>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 xml:space="preserve">Óvoda működési támogatása-Tárkány-Ete Köznevelési Társulás </t>
  </si>
  <si>
    <t>Települési Önkormányzatok Országos Szövetsége (TÖOSZ tagdíj)</t>
  </si>
  <si>
    <t>Polgárőr Egyesület</t>
  </si>
  <si>
    <t>Polgárőr Egyesület pályázati önrész</t>
  </si>
  <si>
    <t>Sport Egyesület - öregfiúk</t>
  </si>
  <si>
    <t xml:space="preserve">Labdarúgó Utánpótlás Egyesület </t>
  </si>
  <si>
    <t>Tűzoltó Egyesület</t>
  </si>
  <si>
    <t>Hóvirág Egyesület</t>
  </si>
  <si>
    <t xml:space="preserve">Szivárvány Tánccsoport </t>
  </si>
  <si>
    <t xml:space="preserve">Vadásztársaság </t>
  </si>
  <si>
    <t>Borverseny</t>
  </si>
  <si>
    <t>Keresztény Gondolkodású Polgárok Honvédelmi Egyesülete</t>
  </si>
  <si>
    <t>Katolikus egyház támogatása</t>
  </si>
  <si>
    <t>Református egyház támogatása</t>
  </si>
  <si>
    <t xml:space="preserve">Bursa Hungarica-felsőoktatási ösztöndíj </t>
  </si>
  <si>
    <t>Arany János tehetséggondozó program-ösztöndíj</t>
  </si>
  <si>
    <t xml:space="preserve">Védőnői rendelői műk.ktsghez hozzájárulás 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</si>
  <si>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</si>
  <si>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</si>
  <si>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</si>
  <si>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</si>
  <si>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Működési célú pénzeszközátadás összesen:</t>
  </si>
  <si>
    <t>Idősek nappali ell.kiegészítése(térítési díj átvállalás) - egész évi</t>
  </si>
  <si>
    <t>Szociális pénzbeli ellátások összesen:</t>
  </si>
  <si>
    <t>8. melléklet az 2/2020. (III.12.) önkormányzati rendelethez</t>
  </si>
  <si>
    <t>Az önkormányzat 2020. évi felújítási előirányzatai célonként</t>
  </si>
  <si>
    <t xml:space="preserve">  </t>
  </si>
  <si>
    <t>Felújítási kiadás megnevezése</t>
  </si>
  <si>
    <t xml:space="preserve">Eredeti tervezett bevétel </t>
  </si>
  <si>
    <t>Eredeti tervezett kiadás</t>
  </si>
  <si>
    <t>Önrész</t>
  </si>
  <si>
    <t xml:space="preserve">Zártkerti út </t>
  </si>
  <si>
    <t>Felújítási kiadások összesen</t>
  </si>
  <si>
    <t>9. melléklet az 2/2020. (III.12.) önkormányzati rendelethez</t>
  </si>
  <si>
    <t>Az önkormányzat 2020. évi felhalmozási kiadásai feladatonként</t>
  </si>
  <si>
    <t>Felhalmozási kiadás megnevezése</t>
  </si>
  <si>
    <t>nemleges</t>
  </si>
  <si>
    <t>Felhalmozási kiadások összesen</t>
  </si>
  <si>
    <t>10. melléklet az 2/2020. (III.12.) önkormányzati rendelethez</t>
  </si>
  <si>
    <t>Az európai uniós forrásból finanszírozott támogatással megvalósuló programok, projektek bevételei, kiadásai</t>
  </si>
  <si>
    <t xml:space="preserve">                                                                Adatok E Ft-ban </t>
  </si>
  <si>
    <t>Projekt megnevezése</t>
  </si>
  <si>
    <t>Eredeti tervezett bevétel</t>
  </si>
  <si>
    <t xml:space="preserve">TOP-2.1.3-15 Tó pályázat </t>
  </si>
  <si>
    <t>Magyar Falu</t>
  </si>
  <si>
    <t xml:space="preserve">VP-6-7.2.1-7.4.1.2-16 Külterületi út </t>
  </si>
  <si>
    <t>VP6-7.2.1-7.4.1.3-17 Konyha</t>
  </si>
  <si>
    <t>EFOP-3.9.2-16-2017-00018 Térségi gyermek</t>
  </si>
  <si>
    <t>Leader</t>
  </si>
  <si>
    <t>Támogatással finansz.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</si>
</sst>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_-* #,##0&quot; Ft&quot;_-;\-* #,##0&quot; Ft&quot;_-;_-* \-??&quot; Ft&quot;_-;_-@_-"/>
    <numFmt numFmtId="166" formatCode="_-* #,##0\ _F_t_-;\-* #,##0\ _F_t_-;_-* &quot;-&quot;??\ _F_t_-;_-@_-"/>
    <numFmt numFmtId="167" formatCode="_-* #,##0\ _F_t_-;\-* #,##0\ _F_t_-;_-* \-??\ _F_t_-;_-@_-"/>
    <numFmt numFmtId="168" formatCode="#,##0\ &quot;Ft&quot;"/>
    <numFmt numFmtId="169" formatCode="#,##0&quot; Ft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1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/>
    <xf numFmtId="0" fontId="3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8" fillId="0" borderId="0" xfId="0" applyFont="1" applyBorder="1"/>
    <xf numFmtId="0" fontId="3" fillId="0" borderId="7" xfId="0" applyFont="1" applyBorder="1" applyAlignment="1">
      <alignment horizontal="center"/>
    </xf>
    <xf numFmtId="0" fontId="6" fillId="0" borderId="11" xfId="0" applyFont="1" applyBorder="1"/>
    <xf numFmtId="164" fontId="6" fillId="0" borderId="11" xfId="0" applyNumberFormat="1" applyFont="1" applyBorder="1"/>
    <xf numFmtId="0" fontId="3" fillId="0" borderId="11" xfId="0" applyFont="1" applyBorder="1"/>
    <xf numFmtId="164" fontId="3" fillId="0" borderId="12" xfId="0" applyNumberFormat="1" applyFont="1" applyFill="1" applyBorder="1"/>
    <xf numFmtId="0" fontId="3" fillId="0" borderId="11" xfId="0" applyFont="1" applyBorder="1" applyAlignment="1">
      <alignment horizontal="right"/>
    </xf>
    <xf numFmtId="164" fontId="3" fillId="0" borderId="11" xfId="0" applyNumberFormat="1" applyFont="1" applyBorder="1"/>
    <xf numFmtId="164" fontId="3" fillId="0" borderId="12" xfId="0" applyNumberFormat="1" applyFont="1" applyBorder="1"/>
    <xf numFmtId="0" fontId="6" fillId="2" borderId="11" xfId="0" applyFont="1" applyFill="1" applyBorder="1" applyAlignment="1">
      <alignment wrapText="1"/>
    </xf>
    <xf numFmtId="164" fontId="6" fillId="2" borderId="11" xfId="0" applyNumberFormat="1" applyFont="1" applyFill="1" applyBorder="1"/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6" fillId="0" borderId="11" xfId="0" applyNumberFormat="1" applyFont="1" applyFill="1" applyBorder="1"/>
    <xf numFmtId="0" fontId="0" fillId="0" borderId="0" xfId="0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5" fillId="0" borderId="11" xfId="0" applyFont="1" applyFill="1" applyBorder="1"/>
    <xf numFmtId="164" fontId="5" fillId="0" borderId="12" xfId="0" applyNumberFormat="1" applyFont="1" applyBorder="1"/>
    <xf numFmtId="164" fontId="5" fillId="0" borderId="12" xfId="0" applyNumberFormat="1" applyFont="1" applyFill="1" applyBorder="1"/>
    <xf numFmtId="0" fontId="5" fillId="0" borderId="11" xfId="0" applyFont="1" applyBorder="1"/>
    <xf numFmtId="164" fontId="5" fillId="0" borderId="11" xfId="0" applyNumberFormat="1" applyFont="1" applyBorder="1"/>
    <xf numFmtId="0" fontId="3" fillId="2" borderId="11" xfId="0" applyFont="1" applyFill="1" applyBorder="1"/>
    <xf numFmtId="164" fontId="3" fillId="2" borderId="12" xfId="0" applyNumberFormat="1" applyFont="1" applyFill="1" applyBorder="1"/>
    <xf numFmtId="0" fontId="9" fillId="0" borderId="11" xfId="0" applyFont="1" applyFill="1" applyBorder="1"/>
    <xf numFmtId="164" fontId="9" fillId="0" borderId="12" xfId="0" applyNumberFormat="1" applyFont="1" applyFill="1" applyBorder="1"/>
    <xf numFmtId="0" fontId="6" fillId="2" borderId="11" xfId="0" applyFont="1" applyFill="1" applyBorder="1"/>
    <xf numFmtId="0" fontId="3" fillId="0" borderId="13" xfId="0" applyFont="1" applyBorder="1" applyAlignment="1">
      <alignment horizontal="center"/>
    </xf>
    <xf numFmtId="0" fontId="5" fillId="0" borderId="14" xfId="0" applyFont="1" applyBorder="1"/>
    <xf numFmtId="164" fontId="5" fillId="0" borderId="14" xfId="0" applyNumberFormat="1" applyFont="1" applyBorder="1"/>
    <xf numFmtId="164" fontId="5" fillId="0" borderId="15" xfId="0" applyNumberFormat="1" applyFont="1" applyBorder="1"/>
    <xf numFmtId="164" fontId="0" fillId="0" borderId="0" xfId="0" applyNumberFormat="1"/>
    <xf numFmtId="0" fontId="10" fillId="0" borderId="0" xfId="0" applyFont="1" applyBorder="1" applyAlignment="1">
      <alignment horizontal="center"/>
    </xf>
    <xf numFmtId="165" fontId="10" fillId="0" borderId="0" xfId="2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0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3" fillId="0" borderId="16" xfId="0" applyFont="1" applyBorder="1"/>
    <xf numFmtId="0" fontId="3" fillId="0" borderId="17" xfId="0" applyFont="1" applyBorder="1"/>
    <xf numFmtId="0" fontId="6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66" fontId="6" fillId="0" borderId="21" xfId="1" applyNumberFormat="1" applyFont="1" applyBorder="1" applyAlignment="1">
      <alignment horizontal="right"/>
    </xf>
    <xf numFmtId="0" fontId="8" fillId="0" borderId="0" xfId="0" applyFont="1"/>
    <xf numFmtId="0" fontId="3" fillId="0" borderId="20" xfId="0" applyFont="1" applyBorder="1" applyAlignment="1">
      <alignment horizontal="center"/>
    </xf>
    <xf numFmtId="166" fontId="3" fillId="0" borderId="21" xfId="1" applyNumberFormat="1" applyFont="1" applyBorder="1" applyAlignment="1">
      <alignment horizontal="right"/>
    </xf>
    <xf numFmtId="0" fontId="6" fillId="0" borderId="20" xfId="0" applyFont="1" applyFill="1" applyBorder="1" applyAlignment="1">
      <alignment horizontal="left"/>
    </xf>
    <xf numFmtId="166" fontId="0" fillId="0" borderId="0" xfId="0" applyNumberFormat="1"/>
    <xf numFmtId="0" fontId="6" fillId="0" borderId="20" xfId="0" applyFont="1" applyFill="1" applyBorder="1"/>
    <xf numFmtId="0" fontId="6" fillId="0" borderId="20" xfId="0" applyFont="1" applyBorder="1"/>
    <xf numFmtId="0" fontId="3" fillId="0" borderId="20" xfId="0" applyFont="1" applyFill="1" applyBorder="1"/>
    <xf numFmtId="0" fontId="3" fillId="0" borderId="20" xfId="0" applyFont="1" applyBorder="1"/>
    <xf numFmtId="166" fontId="6" fillId="0" borderId="21" xfId="0" applyNumberFormat="1" applyFont="1" applyBorder="1"/>
    <xf numFmtId="0" fontId="11" fillId="0" borderId="20" xfId="0" applyFont="1" applyBorder="1" applyAlignment="1">
      <alignment horizontal="center"/>
    </xf>
    <xf numFmtId="0" fontId="11" fillId="3" borderId="20" xfId="0" applyFont="1" applyFill="1" applyBorder="1" applyAlignment="1">
      <alignment horizontal="left"/>
    </xf>
    <xf numFmtId="166" fontId="11" fillId="3" borderId="21" xfId="0" applyNumberFormat="1" applyFont="1" applyFill="1" applyBorder="1"/>
    <xf numFmtId="0" fontId="13" fillId="0" borderId="0" xfId="0" applyFont="1"/>
    <xf numFmtId="166" fontId="6" fillId="3" borderId="21" xfId="0" applyNumberFormat="1" applyFont="1" applyFill="1" applyBorder="1"/>
    <xf numFmtId="0" fontId="11" fillId="0" borderId="19" xfId="0" applyFont="1" applyFill="1" applyBorder="1" applyAlignment="1">
      <alignment horizontal="center"/>
    </xf>
    <xf numFmtId="0" fontId="6" fillId="0" borderId="21" xfId="0" applyFont="1" applyBorder="1" applyAlignment="1">
      <alignment horizontal="center"/>
    </xf>
    <xf numFmtId="166" fontId="11" fillId="0" borderId="21" xfId="0" applyNumberFormat="1" applyFont="1" applyFill="1" applyBorder="1"/>
    <xf numFmtId="166" fontId="11" fillId="0" borderId="21" xfId="0" applyNumberFormat="1" applyFont="1" applyBorder="1"/>
    <xf numFmtId="0" fontId="11" fillId="0" borderId="20" xfId="0" applyFont="1" applyBorder="1" applyAlignment="1">
      <alignment horizontal="left"/>
    </xf>
    <xf numFmtId="166" fontId="8" fillId="0" borderId="0" xfId="0" applyNumberFormat="1" applyFont="1"/>
    <xf numFmtId="41" fontId="6" fillId="0" borderId="21" xfId="0" applyNumberFormat="1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41" fontId="6" fillId="0" borderId="2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0" xfId="0" applyFont="1" applyFill="1" applyBorder="1"/>
    <xf numFmtId="0" fontId="0" fillId="0" borderId="0" xfId="0" applyAlignment="1"/>
    <xf numFmtId="0" fontId="14" fillId="0" borderId="0" xfId="0" applyFont="1"/>
    <xf numFmtId="0" fontId="15" fillId="0" borderId="0" xfId="0" applyFont="1" applyBorder="1"/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167" fontId="3" fillId="0" borderId="12" xfId="1" applyNumberFormat="1" applyFont="1" applyFill="1" applyBorder="1" applyAlignment="1" applyProtection="1">
      <alignment horizontal="right"/>
    </xf>
    <xf numFmtId="167" fontId="16" fillId="2" borderId="12" xfId="1" applyNumberFormat="1" applyFont="1" applyFill="1" applyBorder="1" applyAlignment="1" applyProtection="1">
      <alignment horizontal="right"/>
    </xf>
    <xf numFmtId="0" fontId="4" fillId="0" borderId="7" xfId="0" applyFont="1" applyBorder="1" applyAlignment="1">
      <alignment horizontal="center"/>
    </xf>
    <xf numFmtId="167" fontId="15" fillId="0" borderId="12" xfId="0" applyNumberFormat="1" applyFont="1" applyBorder="1"/>
    <xf numFmtId="0" fontId="15" fillId="0" borderId="7" xfId="0" applyFont="1" applyBorder="1" applyAlignment="1">
      <alignment horizontal="center"/>
    </xf>
    <xf numFmtId="167" fontId="16" fillId="0" borderId="12" xfId="1" applyNumberFormat="1" applyFont="1" applyFill="1" applyBorder="1" applyAlignment="1" applyProtection="1">
      <alignment horizontal="right"/>
    </xf>
    <xf numFmtId="167" fontId="15" fillId="0" borderId="12" xfId="1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167" fontId="15" fillId="0" borderId="12" xfId="1" applyNumberFormat="1" applyFont="1" applyFill="1" applyBorder="1" applyAlignment="1" applyProtection="1"/>
    <xf numFmtId="0" fontId="16" fillId="0" borderId="7" xfId="0" applyFont="1" applyBorder="1" applyAlignment="1">
      <alignment horizontal="center"/>
    </xf>
    <xf numFmtId="0" fontId="15" fillId="0" borderId="11" xfId="0" applyFont="1" applyFill="1" applyBorder="1"/>
    <xf numFmtId="0" fontId="3" fillId="0" borderId="11" xfId="0" applyFont="1" applyBorder="1" applyAlignment="1">
      <alignment horizontal="left"/>
    </xf>
    <xf numFmtId="0" fontId="3" fillId="0" borderId="12" xfId="0" applyFont="1" applyBorder="1"/>
    <xf numFmtId="0" fontId="15" fillId="0" borderId="3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center"/>
    </xf>
    <xf numFmtId="167" fontId="15" fillId="0" borderId="27" xfId="1" applyNumberFormat="1" applyFont="1" applyFill="1" applyBorder="1" applyAlignment="1" applyProtection="1">
      <alignment horizontal="right"/>
    </xf>
    <xf numFmtId="0" fontId="15" fillId="0" borderId="35" xfId="0" applyFont="1" applyBorder="1" applyAlignment="1"/>
    <xf numFmtId="0" fontId="15" fillId="0" borderId="16" xfId="0" applyFont="1" applyBorder="1" applyAlignment="1"/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5" fillId="0" borderId="20" xfId="0" applyFont="1" applyBorder="1"/>
    <xf numFmtId="0" fontId="15" fillId="0" borderId="21" xfId="0" applyFont="1" applyBorder="1" applyAlignment="1">
      <alignment horizontal="center" wrapText="1"/>
    </xf>
    <xf numFmtId="0" fontId="15" fillId="0" borderId="20" xfId="0" applyFont="1" applyBorder="1" applyAlignment="1">
      <alignment horizontal="left"/>
    </xf>
    <xf numFmtId="41" fontId="15" fillId="0" borderId="21" xfId="0" applyNumberFormat="1" applyFont="1" applyBorder="1" applyAlignment="1">
      <alignment horizontal="left"/>
    </xf>
    <xf numFmtId="41" fontId="3" fillId="0" borderId="21" xfId="0" applyNumberFormat="1" applyFont="1" applyBorder="1"/>
    <xf numFmtId="41" fontId="0" fillId="0" borderId="0" xfId="0" applyNumberFormat="1"/>
    <xf numFmtId="0" fontId="3" fillId="0" borderId="20" xfId="0" applyFont="1" applyBorder="1" applyAlignment="1">
      <alignment wrapText="1"/>
    </xf>
    <xf numFmtId="41" fontId="3" fillId="0" borderId="21" xfId="0" applyNumberFormat="1" applyFont="1" applyBorder="1" applyAlignment="1"/>
    <xf numFmtId="0" fontId="16" fillId="0" borderId="20" xfId="0" applyFont="1" applyBorder="1"/>
    <xf numFmtId="41" fontId="16" fillId="0" borderId="21" xfId="0" applyNumberFormat="1" applyFont="1" applyBorder="1"/>
    <xf numFmtId="0" fontId="16" fillId="0" borderId="20" xfId="0" applyFont="1" applyFill="1" applyBorder="1"/>
    <xf numFmtId="41" fontId="16" fillId="0" borderId="21" xfId="0" applyNumberFormat="1" applyFont="1" applyFill="1" applyBorder="1"/>
    <xf numFmtId="3" fontId="16" fillId="0" borderId="20" xfId="0" applyNumberFormat="1" applyFont="1" applyBorder="1"/>
    <xf numFmtId="41" fontId="15" fillId="0" borderId="21" xfId="0" applyNumberFormat="1" applyFont="1" applyFill="1" applyBorder="1"/>
    <xf numFmtId="3" fontId="15" fillId="0" borderId="20" xfId="0" applyNumberFormat="1" applyFont="1" applyBorder="1" applyAlignment="1">
      <alignment horizontal="left"/>
    </xf>
    <xf numFmtId="41" fontId="15" fillId="0" borderId="21" xfId="0" applyNumberFormat="1" applyFont="1" applyFill="1" applyBorder="1" applyAlignment="1">
      <alignment horizontal="left"/>
    </xf>
    <xf numFmtId="168" fontId="15" fillId="0" borderId="20" xfId="0" applyNumberFormat="1" applyFont="1" applyBorder="1"/>
    <xf numFmtId="0" fontId="15" fillId="0" borderId="26" xfId="0" applyFont="1" applyBorder="1"/>
    <xf numFmtId="41" fontId="15" fillId="0" borderId="27" xfId="0" applyNumberFormat="1" applyFont="1" applyBorder="1"/>
    <xf numFmtId="0" fontId="10" fillId="0" borderId="0" xfId="0" applyFont="1"/>
    <xf numFmtId="0" fontId="16" fillId="0" borderId="0" xfId="0" applyFont="1" applyFill="1" applyBorder="1"/>
    <xf numFmtId="0" fontId="1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67" fontId="3" fillId="0" borderId="12" xfId="1" applyNumberFormat="1" applyFont="1" applyFill="1" applyBorder="1" applyAlignment="1" applyProtection="1">
      <alignment horizontal="right" vertical="center"/>
    </xf>
    <xf numFmtId="0" fontId="15" fillId="0" borderId="28" xfId="0" applyFont="1" applyBorder="1" applyAlignment="1">
      <alignment horizontal="center" vertical="center"/>
    </xf>
    <xf numFmtId="0" fontId="3" fillId="0" borderId="11" xfId="0" applyFont="1" applyFill="1" applyBorder="1"/>
    <xf numFmtId="41" fontId="3" fillId="0" borderId="12" xfId="0" applyNumberFormat="1" applyFont="1" applyBorder="1" applyAlignment="1">
      <alignment horizontal="right"/>
    </xf>
    <xf numFmtId="41" fontId="0" fillId="0" borderId="12" xfId="0" applyNumberFormat="1" applyFont="1" applyBorder="1" applyAlignment="1">
      <alignment horizontal="right"/>
    </xf>
    <xf numFmtId="0" fontId="0" fillId="0" borderId="15" xfId="0" applyBorder="1" applyAlignment="1">
      <alignment horizontal="right"/>
    </xf>
    <xf numFmtId="0" fontId="17" fillId="0" borderId="0" xfId="0" applyFont="1"/>
    <xf numFmtId="0" fontId="13" fillId="0" borderId="0" xfId="0" applyFont="1" applyFill="1" applyAlignment="1"/>
    <xf numFmtId="0" fontId="6" fillId="0" borderId="0" xfId="0" applyFont="1"/>
    <xf numFmtId="0" fontId="6" fillId="0" borderId="0" xfId="0" applyFont="1" applyAlignment="1"/>
    <xf numFmtId="0" fontId="6" fillId="0" borderId="0" xfId="0" applyFont="1" applyFill="1" applyAlignment="1"/>
    <xf numFmtId="0" fontId="18" fillId="0" borderId="20" xfId="0" applyFont="1" applyBorder="1"/>
    <xf numFmtId="0" fontId="0" fillId="0" borderId="24" xfId="0" applyBorder="1" applyAlignment="1">
      <alignment horizontal="center"/>
    </xf>
    <xf numFmtId="0" fontId="18" fillId="0" borderId="20" xfId="0" applyFont="1" applyFill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18" fillId="0" borderId="0" xfId="0" applyFont="1" applyBorder="1"/>
    <xf numFmtId="164" fontId="18" fillId="0" borderId="43" xfId="1" applyNumberFormat="1" applyFont="1" applyBorder="1"/>
    <xf numFmtId="0" fontId="18" fillId="0" borderId="44" xfId="0" applyFont="1" applyFill="1" applyBorder="1"/>
    <xf numFmtId="0" fontId="20" fillId="0" borderId="44" xfId="0" applyFont="1" applyBorder="1" applyAlignment="1">
      <alignment horizontal="left" vertical="center" wrapText="1"/>
    </xf>
    <xf numFmtId="164" fontId="18" fillId="0" borderId="43" xfId="1" applyNumberFormat="1" applyFont="1" applyFill="1" applyBorder="1"/>
    <xf numFmtId="0" fontId="18" fillId="0" borderId="43" xfId="0" applyFont="1" applyFill="1" applyBorder="1" applyAlignment="1">
      <alignment horizontal="center"/>
    </xf>
    <xf numFmtId="0" fontId="20" fillId="0" borderId="0" xfId="0" applyFont="1" applyBorder="1" applyAlignment="1">
      <alignment horizontal="left" vertic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wrapText="1"/>
    </xf>
    <xf numFmtId="49" fontId="18" fillId="0" borderId="0" xfId="0" applyNumberFormat="1" applyFont="1" applyFill="1" applyBorder="1"/>
    <xf numFmtId="0" fontId="19" fillId="4" borderId="23" xfId="0" applyFont="1" applyFill="1" applyBorder="1"/>
    <xf numFmtId="164" fontId="19" fillId="4" borderId="20" xfId="1" applyNumberFormat="1" applyFont="1" applyFill="1" applyBorder="1"/>
    <xf numFmtId="164" fontId="19" fillId="4" borderId="20" xfId="1" applyNumberFormat="1" applyFont="1" applyFill="1" applyBorder="1" applyAlignment="1">
      <alignment horizontal="center"/>
    </xf>
    <xf numFmtId="0" fontId="19" fillId="0" borderId="39" xfId="0" applyFont="1" applyFill="1" applyBorder="1" applyAlignment="1">
      <alignment horizontal="center"/>
    </xf>
    <xf numFmtId="0" fontId="19" fillId="3" borderId="23" xfId="0" applyFont="1" applyFill="1" applyBorder="1"/>
    <xf numFmtId="164" fontId="18" fillId="3" borderId="20" xfId="0" applyNumberFormat="1" applyFont="1" applyFill="1" applyBorder="1"/>
    <xf numFmtId="0" fontId="18" fillId="0" borderId="39" xfId="0" applyFont="1" applyFill="1" applyBorder="1"/>
    <xf numFmtId="0" fontId="18" fillId="0" borderId="43" xfId="0" applyFont="1" applyFill="1" applyBorder="1"/>
    <xf numFmtId="0" fontId="19" fillId="4" borderId="36" xfId="0" applyFont="1" applyFill="1" applyBorder="1"/>
    <xf numFmtId="0" fontId="18" fillId="4" borderId="36" xfId="0" applyFont="1" applyFill="1" applyBorder="1"/>
    <xf numFmtId="164" fontId="19" fillId="4" borderId="39" xfId="1" applyNumberFormat="1" applyFont="1" applyFill="1" applyBorder="1"/>
    <xf numFmtId="0" fontId="21" fillId="0" borderId="0" xfId="0" applyFont="1" applyBorder="1"/>
    <xf numFmtId="0" fontId="21" fillId="0" borderId="0" xfId="0" applyFont="1" applyFill="1" applyBorder="1"/>
    <xf numFmtId="164" fontId="18" fillId="0" borderId="43" xfId="1" quotePrefix="1" applyNumberFormat="1" applyFont="1" applyBorder="1"/>
    <xf numFmtId="0" fontId="19" fillId="4" borderId="45" xfId="0" applyFont="1" applyFill="1" applyBorder="1"/>
    <xf numFmtId="164" fontId="19" fillId="4" borderId="26" xfId="1" applyNumberFormat="1" applyFont="1" applyFill="1" applyBorder="1"/>
    <xf numFmtId="0" fontId="19" fillId="4" borderId="23" xfId="0" applyFont="1" applyFill="1" applyBorder="1" applyAlignment="1">
      <alignment horizontal="left" indent="2"/>
    </xf>
    <xf numFmtId="0" fontId="19" fillId="5" borderId="46" xfId="0" applyFont="1" applyFill="1" applyBorder="1"/>
    <xf numFmtId="164" fontId="19" fillId="5" borderId="47" xfId="0" applyNumberFormat="1" applyFont="1" applyFill="1" applyBorder="1"/>
    <xf numFmtId="0" fontId="18" fillId="0" borderId="48" xfId="0" applyFont="1" applyFill="1" applyBorder="1" applyAlignment="1">
      <alignment horizontal="center"/>
    </xf>
    <xf numFmtId="0" fontId="3" fillId="0" borderId="49" xfId="0" applyFont="1" applyBorder="1"/>
    <xf numFmtId="0" fontId="3" fillId="0" borderId="0" xfId="0" applyFont="1" applyFill="1"/>
    <xf numFmtId="0" fontId="19" fillId="0" borderId="48" xfId="0" applyFont="1" applyBorder="1" applyAlignment="1">
      <alignment horizontal="center"/>
    </xf>
    <xf numFmtId="0" fontId="18" fillId="0" borderId="19" xfId="0" applyFont="1" applyFill="1" applyBorder="1" applyAlignment="1">
      <alignment horizontal="center"/>
    </xf>
    <xf numFmtId="0" fontId="0" fillId="0" borderId="24" xfId="0" applyBorder="1" applyAlignment="1"/>
    <xf numFmtId="0" fontId="19" fillId="0" borderId="20" xfId="0" applyFont="1" applyFill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9" fillId="4" borderId="20" xfId="0" applyFont="1" applyFill="1" applyBorder="1"/>
    <xf numFmtId="0" fontId="18" fillId="0" borderId="20" xfId="0" applyFont="1" applyFill="1" applyBorder="1"/>
    <xf numFmtId="164" fontId="18" fillId="0" borderId="20" xfId="1" applyNumberFormat="1" applyFont="1" applyBorder="1" applyAlignment="1">
      <alignment horizontal="center"/>
    </xf>
    <xf numFmtId="0" fontId="19" fillId="5" borderId="26" xfId="0" applyFont="1" applyFill="1" applyBorder="1"/>
    <xf numFmtId="164" fontId="19" fillId="5" borderId="26" xfId="0" applyNumberFormat="1" applyFont="1" applyFill="1" applyBorder="1" applyAlignment="1">
      <alignment horizontal="center"/>
    </xf>
    <xf numFmtId="164" fontId="22" fillId="0" borderId="0" xfId="1" applyNumberFormat="1" applyFont="1" applyBorder="1"/>
    <xf numFmtId="0" fontId="19" fillId="4" borderId="20" xfId="0" applyFont="1" applyFill="1" applyBorder="1" applyAlignment="1">
      <alignment horizontal="center"/>
    </xf>
    <xf numFmtId="0" fontId="19" fillId="0" borderId="20" xfId="0" applyFont="1" applyFill="1" applyBorder="1"/>
    <xf numFmtId="0" fontId="18" fillId="0" borderId="51" xfId="0" applyFont="1" applyFill="1" applyBorder="1" applyAlignment="1">
      <alignment horizontal="center"/>
    </xf>
    <xf numFmtId="164" fontId="19" fillId="5" borderId="58" xfId="0" applyNumberFormat="1" applyFont="1" applyFill="1" applyBorder="1"/>
    <xf numFmtId="0" fontId="22" fillId="0" borderId="0" xfId="0" applyFont="1" applyFill="1" applyBorder="1" applyAlignment="1">
      <alignment horizontal="center"/>
    </xf>
    <xf numFmtId="0" fontId="0" fillId="0" borderId="0" xfId="0" applyFill="1"/>
    <xf numFmtId="169" fontId="0" fillId="0" borderId="0" xfId="0" applyNumberFormat="1"/>
    <xf numFmtId="0" fontId="5" fillId="0" borderId="0" xfId="0" applyFont="1" applyBorder="1" applyAlignment="1">
      <alignment horizontal="center"/>
    </xf>
    <xf numFmtId="0" fontId="24" fillId="0" borderId="0" xfId="0" applyFont="1"/>
    <xf numFmtId="169" fontId="8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8" fillId="0" borderId="0" xfId="0" applyFont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/>
    <xf numFmtId="3" fontId="3" fillId="0" borderId="20" xfId="0" applyNumberFormat="1" applyFont="1" applyFill="1" applyBorder="1"/>
    <xf numFmtId="0" fontId="3" fillId="0" borderId="20" xfId="0" applyFont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15" fillId="0" borderId="20" xfId="0" applyFont="1" applyFill="1" applyBorder="1"/>
    <xf numFmtId="3" fontId="15" fillId="0" borderId="20" xfId="0" applyNumberFormat="1" applyFont="1" applyFill="1" applyBorder="1"/>
    <xf numFmtId="3" fontId="16" fillId="0" borderId="20" xfId="0" applyNumberFormat="1" applyFont="1" applyFill="1" applyBorder="1"/>
    <xf numFmtId="0" fontId="16" fillId="0" borderId="39" xfId="0" applyFont="1" applyFill="1" applyBorder="1"/>
    <xf numFmtId="3" fontId="16" fillId="0" borderId="39" xfId="0" applyNumberFormat="1" applyFont="1" applyFill="1" applyBorder="1"/>
    <xf numFmtId="0" fontId="15" fillId="0" borderId="26" xfId="0" applyFont="1" applyFill="1" applyBorder="1"/>
    <xf numFmtId="3" fontId="15" fillId="0" borderId="26" xfId="0" applyNumberFormat="1" applyFont="1" applyFill="1" applyBorder="1"/>
    <xf numFmtId="0" fontId="0" fillId="0" borderId="0" xfId="0" applyFont="1" applyBorder="1" applyAlignment="1">
      <alignment horizontal="center"/>
    </xf>
    <xf numFmtId="0" fontId="11" fillId="0" borderId="0" xfId="0" applyFont="1" applyBorder="1"/>
    <xf numFmtId="169" fontId="11" fillId="0" borderId="0" xfId="0" applyNumberFormat="1" applyFont="1" applyFill="1" applyBorder="1"/>
    <xf numFmtId="169" fontId="0" fillId="0" borderId="0" xfId="0" applyNumberFormat="1" applyBorder="1"/>
    <xf numFmtId="0" fontId="25" fillId="0" borderId="0" xfId="0" applyFont="1" applyAlignment="1">
      <alignment horizontal="left" indent="2"/>
    </xf>
    <xf numFmtId="0" fontId="25" fillId="0" borderId="0" xfId="0" applyFont="1" applyAlignment="1">
      <alignment horizontal="center"/>
    </xf>
    <xf numFmtId="0" fontId="24" fillId="0" borderId="0" xfId="0" applyFont="1" applyAlignment="1"/>
    <xf numFmtId="0" fontId="25" fillId="0" borderId="0" xfId="0" applyFont="1"/>
    <xf numFmtId="0" fontId="24" fillId="0" borderId="0" xfId="0" applyFont="1" applyAlignment="1">
      <alignment horizontal="right"/>
    </xf>
    <xf numFmtId="0" fontId="24" fillId="0" borderId="16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4" fillId="0" borderId="19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41" fontId="24" fillId="0" borderId="20" xfId="0" applyNumberFormat="1" applyFont="1" applyBorder="1" applyAlignment="1">
      <alignment horizontal="center" vertical="center"/>
    </xf>
    <xf numFmtId="41" fontId="0" fillId="0" borderId="20" xfId="0" applyNumberFormat="1" applyBorder="1" applyAlignment="1">
      <alignment vertical="center"/>
    </xf>
    <xf numFmtId="0" fontId="24" fillId="0" borderId="25" xfId="0" applyFont="1" applyBorder="1" applyAlignment="1">
      <alignment vertical="top" wrapText="1"/>
    </xf>
    <xf numFmtId="0" fontId="25" fillId="0" borderId="26" xfId="0" applyFont="1" applyBorder="1"/>
    <xf numFmtId="41" fontId="25" fillId="0" borderId="26" xfId="0" applyNumberFormat="1" applyFont="1" applyBorder="1"/>
    <xf numFmtId="41" fontId="25" fillId="0" borderId="26" xfId="0" applyNumberFormat="1" applyFont="1" applyBorder="1" applyAlignment="1">
      <alignment horizontal="center"/>
    </xf>
    <xf numFmtId="41" fontId="2" fillId="0" borderId="26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 indent="2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top" wrapText="1"/>
    </xf>
    <xf numFmtId="3" fontId="3" fillId="0" borderId="21" xfId="0" applyNumberFormat="1" applyFont="1" applyBorder="1" applyAlignment="1">
      <alignment horizontal="center"/>
    </xf>
    <xf numFmtId="0" fontId="3" fillId="0" borderId="59" xfId="0" applyFont="1" applyBorder="1" applyAlignment="1">
      <alignment vertical="top" wrapText="1"/>
    </xf>
    <xf numFmtId="0" fontId="3" fillId="0" borderId="39" xfId="0" applyFont="1" applyBorder="1"/>
    <xf numFmtId="3" fontId="3" fillId="0" borderId="60" xfId="0" applyNumberFormat="1" applyFont="1" applyBorder="1" applyAlignment="1">
      <alignment horizontal="center"/>
    </xf>
    <xf numFmtId="0" fontId="4" fillId="0" borderId="25" xfId="0" applyFont="1" applyBorder="1" applyAlignment="1">
      <alignment vertical="top" wrapText="1"/>
    </xf>
    <xf numFmtId="0" fontId="4" fillId="0" borderId="26" xfId="0" applyFont="1" applyBorder="1"/>
    <xf numFmtId="3" fontId="4" fillId="0" borderId="27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right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41" fontId="3" fillId="0" borderId="20" xfId="0" applyNumberFormat="1" applyFont="1" applyBorder="1" applyAlignment="1">
      <alignment vertical="center" wrapText="1"/>
    </xf>
    <xf numFmtId="41" fontId="0" fillId="0" borderId="21" xfId="0" applyNumberFormat="1" applyBorder="1"/>
    <xf numFmtId="41" fontId="3" fillId="0" borderId="20" xfId="0" applyNumberFormat="1" applyFont="1" applyFill="1" applyBorder="1" applyAlignment="1">
      <alignment vertical="center" wrapText="1"/>
    </xf>
    <xf numFmtId="0" fontId="3" fillId="0" borderId="59" xfId="0" applyFont="1" applyBorder="1" applyAlignment="1">
      <alignment vertical="center" wrapText="1"/>
    </xf>
    <xf numFmtId="0" fontId="3" fillId="0" borderId="39" xfId="0" applyFont="1" applyBorder="1" applyAlignment="1">
      <alignment vertical="center"/>
    </xf>
    <xf numFmtId="41" fontId="3" fillId="0" borderId="39" xfId="0" applyNumberFormat="1" applyFont="1" applyFill="1" applyBorder="1" applyAlignment="1">
      <alignment vertical="center" wrapText="1"/>
    </xf>
    <xf numFmtId="41" fontId="0" fillId="0" borderId="60" xfId="0" applyNumberFormat="1" applyBorder="1"/>
    <xf numFmtId="0" fontId="3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41" fontId="4" fillId="0" borderId="26" xfId="0" applyNumberFormat="1" applyFont="1" applyBorder="1" applyAlignment="1">
      <alignment vertical="center" wrapText="1"/>
    </xf>
    <xf numFmtId="41" fontId="4" fillId="0" borderId="27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6" fillId="0" borderId="26" xfId="0" applyFont="1" applyBorder="1" applyAlignment="1"/>
    <xf numFmtId="0" fontId="3" fillId="0" borderId="26" xfId="0" applyFont="1" applyBorder="1" applyAlignment="1"/>
    <xf numFmtId="0" fontId="11" fillId="0" borderId="20" xfId="0" applyFont="1" applyBorder="1" applyAlignment="1">
      <alignment horizontal="left"/>
    </xf>
    <xf numFmtId="0" fontId="11" fillId="3" borderId="20" xfId="0" applyFont="1" applyFill="1" applyBorder="1" applyAlignment="1">
      <alignment horizontal="left"/>
    </xf>
    <xf numFmtId="0" fontId="6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6" fillId="3" borderId="20" xfId="0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3" fillId="0" borderId="20" xfId="0" applyFont="1" applyBorder="1" applyAlignment="1"/>
    <xf numFmtId="0" fontId="3" fillId="0" borderId="20" xfId="0" applyFont="1" applyFill="1" applyBorder="1" applyAlignment="1"/>
    <xf numFmtId="0" fontId="6" fillId="0" borderId="20" xfId="0" applyFont="1" applyFill="1" applyBorder="1" applyAlignment="1"/>
    <xf numFmtId="0" fontId="3" fillId="0" borderId="2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8" xfId="0" applyFont="1" applyFill="1" applyBorder="1" applyAlignment="1"/>
    <xf numFmtId="0" fontId="3" fillId="0" borderId="9" xfId="0" applyFont="1" applyBorder="1" applyAlignment="1"/>
    <xf numFmtId="0" fontId="3" fillId="0" borderId="30" xfId="0" applyFont="1" applyBorder="1" applyAlignment="1"/>
    <xf numFmtId="0" fontId="15" fillId="0" borderId="8" xfId="0" applyFont="1" applyBorder="1" applyAlignment="1"/>
    <xf numFmtId="0" fontId="3" fillId="2" borderId="8" xfId="0" applyFont="1" applyFill="1" applyBorder="1" applyAlignment="1"/>
    <xf numFmtId="0" fontId="15" fillId="0" borderId="11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15" fillId="0" borderId="11" xfId="0" applyFont="1" applyBorder="1" applyAlignment="1"/>
    <xf numFmtId="0" fontId="3" fillId="0" borderId="11" xfId="0" applyFont="1" applyBorder="1" applyAlignment="1"/>
    <xf numFmtId="0" fontId="3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0" fillId="0" borderId="29" xfId="0" applyBorder="1" applyAlignment="1"/>
    <xf numFmtId="0" fontId="0" fillId="0" borderId="6" xfId="0" applyBorder="1" applyAlignment="1"/>
    <xf numFmtId="0" fontId="3" fillId="2" borderId="11" xfId="0" applyFont="1" applyFill="1" applyBorder="1" applyAlignment="1">
      <alignment horizontal="left"/>
    </xf>
    <xf numFmtId="0" fontId="16" fillId="0" borderId="7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11" xfId="0" applyFont="1" applyBorder="1" applyAlignment="1">
      <alignment horizontal="left"/>
    </xf>
    <xf numFmtId="0" fontId="3" fillId="2" borderId="9" xfId="0" applyFont="1" applyFill="1" applyBorder="1" applyAlignment="1"/>
    <xf numFmtId="0" fontId="3" fillId="2" borderId="30" xfId="0" applyFont="1" applyFill="1" applyBorder="1" applyAlignment="1"/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11" xfId="0" applyFont="1" applyBorder="1" applyAlignment="1"/>
    <xf numFmtId="0" fontId="15" fillId="0" borderId="14" xfId="0" applyFont="1" applyFill="1" applyBorder="1" applyAlignment="1"/>
    <xf numFmtId="0" fontId="0" fillId="0" borderId="14" xfId="0" applyFont="1" applyBorder="1" applyAlignment="1"/>
    <xf numFmtId="0" fontId="15" fillId="0" borderId="6" xfId="0" applyFont="1" applyBorder="1" applyAlignment="1">
      <alignment horizontal="center" vertical="center"/>
    </xf>
    <xf numFmtId="0" fontId="3" fillId="0" borderId="11" xfId="0" applyFont="1" applyFill="1" applyBorder="1" applyAlignment="1"/>
    <xf numFmtId="0" fontId="15" fillId="0" borderId="29" xfId="0" applyFont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15" fillId="0" borderId="9" xfId="0" applyFont="1" applyBorder="1" applyAlignment="1"/>
    <xf numFmtId="0" fontId="15" fillId="0" borderId="30" xfId="0" applyFont="1" applyBorder="1" applyAlignment="1"/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/>
    </xf>
    <xf numFmtId="0" fontId="15" fillId="0" borderId="28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8" fillId="0" borderId="22" xfId="0" applyFont="1" applyBorder="1" applyAlignment="1"/>
    <xf numFmtId="0" fontId="0" fillId="0" borderId="24" xfId="0" applyBorder="1" applyAlignment="1"/>
    <xf numFmtId="0" fontId="18" fillId="0" borderId="16" xfId="0" applyFont="1" applyFill="1" applyBorder="1" applyAlignment="1">
      <alignment horizontal="center"/>
    </xf>
    <xf numFmtId="0" fontId="18" fillId="0" borderId="19" xfId="0" applyFont="1" applyFill="1" applyBorder="1" applyAlignment="1">
      <alignment horizontal="center"/>
    </xf>
    <xf numFmtId="0" fontId="19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18" fillId="0" borderId="52" xfId="0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19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wrapText="1"/>
    </xf>
    <xf numFmtId="0" fontId="0" fillId="0" borderId="51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36" xfId="0" applyFont="1" applyBorder="1" applyAlignment="1">
      <alignment wrapText="1"/>
    </xf>
    <xf numFmtId="0" fontId="3" fillId="0" borderId="35" xfId="0" applyFont="1" applyBorder="1" applyAlignment="1">
      <alignment wrapText="1"/>
    </xf>
    <xf numFmtId="0" fontId="19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~1/AppData/Local/Temp/K&#246;lts&#233;gvet&#233;s_&#214;nkorm&#225;nyzat_2020_T&#225;rk&#225;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ámú melléklet"/>
      <sheetName val="2.számú melléklet"/>
      <sheetName val="3.számú melléklet"/>
      <sheetName val="4.számú melléklet"/>
      <sheetName val="5.számú melléklet"/>
      <sheetName val="6.számú melléklet"/>
      <sheetName val="7.számú melléklet"/>
      <sheetName val="8.számú melléklet"/>
      <sheetName val="9.számú melléklet "/>
      <sheetName val="10.számú melléklet"/>
      <sheetName val="Részletező_Önk"/>
      <sheetName val="Bér_Önk"/>
      <sheetName val="Részletező_Közös"/>
      <sheetName val="Bér_Közös"/>
    </sheetNames>
    <sheetDataSet>
      <sheetData sheetId="0"/>
      <sheetData sheetId="1">
        <row r="21">
          <cell r="G21">
            <v>0</v>
          </cell>
        </row>
        <row r="22">
          <cell r="G22">
            <v>5800</v>
          </cell>
        </row>
        <row r="23">
          <cell r="G23">
            <v>66460</v>
          </cell>
        </row>
        <row r="25">
          <cell r="G25">
            <v>4259</v>
          </cell>
        </row>
        <row r="26">
          <cell r="G26">
            <v>8341.5349999999999</v>
          </cell>
        </row>
        <row r="27">
          <cell r="G27">
            <v>0</v>
          </cell>
        </row>
        <row r="28">
          <cell r="G28">
            <v>1080</v>
          </cell>
        </row>
        <row r="29">
          <cell r="G29">
            <v>15241.037</v>
          </cell>
        </row>
        <row r="33">
          <cell r="G33">
            <v>161471</v>
          </cell>
        </row>
        <row r="36">
          <cell r="G36">
            <v>45952.364000000001</v>
          </cell>
        </row>
        <row r="37">
          <cell r="G37">
            <v>-254</v>
          </cell>
        </row>
        <row r="41">
          <cell r="G41">
            <v>98542.739999999991</v>
          </cell>
        </row>
        <row r="42">
          <cell r="G42">
            <v>16719.979500000001</v>
          </cell>
        </row>
        <row r="43">
          <cell r="G43">
            <v>59009.488999999994</v>
          </cell>
        </row>
        <row r="44">
          <cell r="G44">
            <v>236220.10399999999</v>
          </cell>
        </row>
        <row r="45">
          <cell r="G45">
            <v>2065</v>
          </cell>
        </row>
        <row r="50">
          <cell r="G50">
            <v>132955</v>
          </cell>
        </row>
        <row r="51">
          <cell r="G51">
            <v>0</v>
          </cell>
        </row>
        <row r="52">
          <cell r="G52">
            <v>1842.4559999999999</v>
          </cell>
        </row>
        <row r="54">
          <cell r="G54">
            <v>91664.566999999995</v>
          </cell>
        </row>
        <row r="55">
          <cell r="G55">
            <v>-254</v>
          </cell>
        </row>
      </sheetData>
      <sheetData sheetId="2">
        <row r="11">
          <cell r="F11">
            <v>4582.9120000000003</v>
          </cell>
        </row>
        <row r="16">
          <cell r="F16">
            <v>60000</v>
          </cell>
        </row>
        <row r="34">
          <cell r="F34">
            <v>30207.040000000001</v>
          </cell>
        </row>
        <row r="35">
          <cell r="F35">
            <v>5286.232</v>
          </cell>
        </row>
        <row r="36">
          <cell r="F36">
            <v>46860.608999999997</v>
          </cell>
        </row>
        <row r="37">
          <cell r="F37">
            <v>236220.10399999999</v>
          </cell>
        </row>
        <row r="38">
          <cell r="F38">
            <v>2065</v>
          </cell>
        </row>
        <row r="41">
          <cell r="F41">
            <v>96814.960629921261</v>
          </cell>
        </row>
        <row r="42">
          <cell r="F42">
            <v>7874.0157480314956</v>
          </cell>
        </row>
        <row r="43">
          <cell r="F43">
            <v>28266.023622047247</v>
          </cell>
        </row>
        <row r="46">
          <cell r="F46">
            <v>1842.4559999999999</v>
          </cell>
        </row>
        <row r="47">
          <cell r="F47">
            <v>0</v>
          </cell>
        </row>
      </sheetData>
      <sheetData sheetId="3">
        <row r="9">
          <cell r="C9">
            <v>91665</v>
          </cell>
        </row>
        <row r="10">
          <cell r="C10">
            <v>46572</v>
          </cell>
        </row>
        <row r="22">
          <cell r="C22">
            <v>161471</v>
          </cell>
        </row>
        <row r="24">
          <cell r="C24">
            <v>0</v>
          </cell>
        </row>
        <row r="25">
          <cell r="C25">
            <v>1460</v>
          </cell>
        </row>
        <row r="26">
          <cell r="C26">
            <v>65000</v>
          </cell>
        </row>
        <row r="27">
          <cell r="C27">
            <v>0</v>
          </cell>
        </row>
        <row r="28">
          <cell r="C28">
            <v>5800</v>
          </cell>
        </row>
        <row r="29">
          <cell r="C29">
            <v>600</v>
          </cell>
        </row>
        <row r="30">
          <cell r="C30">
            <v>0</v>
          </cell>
        </row>
        <row r="31">
          <cell r="C31">
            <v>235</v>
          </cell>
        </row>
        <row r="32">
          <cell r="C32">
            <v>2041</v>
          </cell>
        </row>
        <row r="33">
          <cell r="C33">
            <v>0</v>
          </cell>
        </row>
        <row r="34">
          <cell r="C34">
            <v>200</v>
          </cell>
        </row>
        <row r="35">
          <cell r="C35">
            <v>756</v>
          </cell>
        </row>
        <row r="36">
          <cell r="C36">
            <v>750.91200000000003</v>
          </cell>
        </row>
        <row r="38">
          <cell r="C38">
            <v>4168</v>
          </cell>
        </row>
        <row r="39">
          <cell r="C39">
            <v>91</v>
          </cell>
        </row>
        <row r="40">
          <cell r="C40">
            <v>14028.037</v>
          </cell>
        </row>
        <row r="41">
          <cell r="C41">
            <v>8341.5349999999999</v>
          </cell>
        </row>
        <row r="42">
          <cell r="C42">
            <v>1080</v>
          </cell>
        </row>
        <row r="43">
          <cell r="C43">
            <v>1213</v>
          </cell>
        </row>
        <row r="44">
          <cell r="C44">
            <v>82502</v>
          </cell>
        </row>
        <row r="46">
          <cell r="C46">
            <v>45698.603000000003</v>
          </cell>
        </row>
      </sheetData>
      <sheetData sheetId="4">
        <row r="12">
          <cell r="F12">
            <v>253.761</v>
          </cell>
        </row>
        <row r="17">
          <cell r="F17">
            <v>68335.7</v>
          </cell>
        </row>
        <row r="18">
          <cell r="F18">
            <v>11433.747499999999</v>
          </cell>
        </row>
        <row r="19">
          <cell r="F19">
            <v>2157.7170000000001</v>
          </cell>
        </row>
        <row r="20">
          <cell r="F20">
            <v>4079</v>
          </cell>
        </row>
        <row r="21">
          <cell r="F21">
            <v>4500</v>
          </cell>
        </row>
        <row r="22">
          <cell r="F22">
            <v>1412.163</v>
          </cell>
        </row>
        <row r="26">
          <cell r="F26">
            <v>0</v>
          </cell>
        </row>
        <row r="27">
          <cell r="F27">
            <v>0</v>
          </cell>
        </row>
      </sheetData>
      <sheetData sheetId="5">
        <row r="24">
          <cell r="D24">
            <v>30207.040000000001</v>
          </cell>
        </row>
        <row r="38">
          <cell r="D38">
            <v>5286.232</v>
          </cell>
        </row>
        <row r="52">
          <cell r="D52">
            <v>46860.608999999997</v>
          </cell>
        </row>
        <row r="67">
          <cell r="D67">
            <v>236220.10399999999</v>
          </cell>
        </row>
        <row r="76">
          <cell r="D76">
            <v>2065</v>
          </cell>
        </row>
        <row r="78">
          <cell r="D78">
            <v>1842.4559999999999</v>
          </cell>
        </row>
        <row r="80">
          <cell r="D80">
            <v>7874.0157480314956</v>
          </cell>
        </row>
        <row r="81">
          <cell r="D81">
            <v>96814.960629921261</v>
          </cell>
        </row>
        <row r="82">
          <cell r="D82">
            <v>28266.023622047247</v>
          </cell>
        </row>
        <row r="94">
          <cell r="D94">
            <v>0</v>
          </cell>
        </row>
        <row r="104">
          <cell r="D104">
            <v>0</v>
          </cell>
        </row>
        <row r="108">
          <cell r="D108">
            <v>0</v>
          </cell>
        </row>
      </sheetData>
      <sheetData sheetId="6">
        <row r="8">
          <cell r="C8">
            <v>2938</v>
          </cell>
        </row>
        <row r="9">
          <cell r="C9">
            <v>960</v>
          </cell>
        </row>
        <row r="10">
          <cell r="C10">
            <v>67017.548999999999</v>
          </cell>
        </row>
        <row r="11">
          <cell r="C11">
            <v>91665</v>
          </cell>
        </row>
        <row r="12">
          <cell r="C12">
            <v>30</v>
          </cell>
        </row>
        <row r="13">
          <cell r="C13">
            <v>400</v>
          </cell>
        </row>
        <row r="14">
          <cell r="C14">
            <v>700</v>
          </cell>
        </row>
        <row r="15">
          <cell r="C15">
            <v>105</v>
          </cell>
        </row>
        <row r="16">
          <cell r="C16">
            <v>50</v>
          </cell>
        </row>
        <row r="17">
          <cell r="C17">
            <v>400</v>
          </cell>
        </row>
        <row r="18">
          <cell r="C18">
            <v>500</v>
          </cell>
        </row>
        <row r="19">
          <cell r="C19">
            <v>50</v>
          </cell>
        </row>
        <row r="20">
          <cell r="C20">
            <v>100</v>
          </cell>
        </row>
        <row r="21">
          <cell r="C21">
            <v>200</v>
          </cell>
        </row>
        <row r="22">
          <cell r="C22">
            <v>200</v>
          </cell>
        </row>
        <row r="23">
          <cell r="C23">
            <v>200</v>
          </cell>
        </row>
        <row r="24">
          <cell r="C24">
            <v>250</v>
          </cell>
        </row>
        <row r="25">
          <cell r="C25">
            <v>250</v>
          </cell>
        </row>
        <row r="26">
          <cell r="C26">
            <v>300</v>
          </cell>
        </row>
        <row r="27">
          <cell r="C27">
            <v>25</v>
          </cell>
        </row>
        <row r="28">
          <cell r="C28">
            <v>300</v>
          </cell>
        </row>
        <row r="29">
          <cell r="C29">
            <v>43</v>
          </cell>
        </row>
        <row r="30">
          <cell r="C30">
            <v>161</v>
          </cell>
        </row>
        <row r="31">
          <cell r="C31">
            <v>95</v>
          </cell>
        </row>
        <row r="32">
          <cell r="C32">
            <v>52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200</v>
          </cell>
        </row>
        <row r="37">
          <cell r="C37">
            <v>500</v>
          </cell>
        </row>
        <row r="38">
          <cell r="C38">
            <v>200</v>
          </cell>
        </row>
        <row r="39">
          <cell r="C39">
            <v>200</v>
          </cell>
        </row>
        <row r="40">
          <cell r="C40">
            <v>965</v>
          </cell>
        </row>
      </sheetData>
      <sheetData sheetId="7">
        <row r="10">
          <cell r="C10">
            <v>2500</v>
          </cell>
          <cell r="D10">
            <v>10000</v>
          </cell>
        </row>
      </sheetData>
      <sheetData sheetId="8"/>
      <sheetData sheetId="9">
        <row r="14">
          <cell r="C14">
            <v>80002</v>
          </cell>
          <cell r="D14">
            <v>122955</v>
          </cell>
        </row>
      </sheetData>
      <sheetData sheetId="10">
        <row r="1">
          <cell r="L1" t="str">
            <v>Zöldterület-kezelés</v>
          </cell>
          <cell r="M1" t="str">
            <v xml:space="preserve">Váors, községszolgáltatási egyéb szolgáltatások </v>
          </cell>
          <cell r="N1" t="str">
            <v xml:space="preserve">Család és nővédelmi egészségügyi gondozás </v>
          </cell>
          <cell r="O1" t="str">
            <v>Sportlétesítmények, edzőtáborok működtetési és fejlesztése</v>
          </cell>
          <cell r="P1" t="str">
            <v xml:space="preserve">Könyvtári szolgáltatások </v>
          </cell>
          <cell r="Q1" t="str">
            <v>Közművelődés-hagyományos közösségi kulturális értékek gondozása</v>
          </cell>
          <cell r="U1" t="str">
            <v xml:space="preserve">Szociális étkeztetés szociális konyhán </v>
          </cell>
        </row>
        <row r="4">
          <cell r="D4">
            <v>2</v>
          </cell>
          <cell r="E4">
            <v>0</v>
          </cell>
          <cell r="F4">
            <v>1</v>
          </cell>
          <cell r="K4">
            <v>0</v>
          </cell>
          <cell r="L4">
            <v>1</v>
          </cell>
          <cell r="M4">
            <v>0.5</v>
          </cell>
          <cell r="N4">
            <v>1</v>
          </cell>
          <cell r="O4">
            <v>0</v>
          </cell>
          <cell r="P4">
            <v>0.5</v>
          </cell>
          <cell r="Q4">
            <v>1</v>
          </cell>
          <cell r="U4">
            <v>0</v>
          </cell>
        </row>
        <row r="7">
          <cell r="D7">
            <v>10239.700000000001</v>
          </cell>
          <cell r="E7">
            <v>0</v>
          </cell>
          <cell r="F7">
            <v>3072.5</v>
          </cell>
          <cell r="I7">
            <v>9005.24</v>
          </cell>
          <cell r="J7">
            <v>0</v>
          </cell>
          <cell r="K7">
            <v>0</v>
          </cell>
          <cell r="L7">
            <v>0</v>
          </cell>
          <cell r="M7">
            <v>1805.8</v>
          </cell>
          <cell r="N7">
            <v>1728</v>
          </cell>
          <cell r="O7">
            <v>0</v>
          </cell>
          <cell r="P7">
            <v>1355.8</v>
          </cell>
          <cell r="Q7">
            <v>3000</v>
          </cell>
          <cell r="U7">
            <v>0</v>
          </cell>
        </row>
        <row r="9">
          <cell r="U9">
            <v>0</v>
          </cell>
        </row>
        <row r="10">
          <cell r="D10">
            <v>1791.9475</v>
          </cell>
          <cell r="E10">
            <v>0</v>
          </cell>
          <cell r="F10">
            <v>537.6875</v>
          </cell>
          <cell r="I10">
            <v>1575.9169999999999</v>
          </cell>
          <cell r="J10">
            <v>0</v>
          </cell>
          <cell r="L10">
            <v>0</v>
          </cell>
          <cell r="M10">
            <v>316.01499999999999</v>
          </cell>
          <cell r="N10">
            <v>302.39999999999998</v>
          </cell>
          <cell r="O10">
            <v>0</v>
          </cell>
          <cell r="P10">
            <v>237.26499999999999</v>
          </cell>
          <cell r="Q10">
            <v>525</v>
          </cell>
        </row>
        <row r="11">
          <cell r="D11">
            <v>799</v>
          </cell>
          <cell r="E11">
            <v>831</v>
          </cell>
          <cell r="F11">
            <v>550</v>
          </cell>
          <cell r="I11">
            <v>893.73500000000001</v>
          </cell>
          <cell r="J11">
            <v>0</v>
          </cell>
          <cell r="K11">
            <v>2802</v>
          </cell>
          <cell r="L11">
            <v>517</v>
          </cell>
          <cell r="M11">
            <v>25247</v>
          </cell>
          <cell r="N11">
            <v>265</v>
          </cell>
          <cell r="O11">
            <v>665</v>
          </cell>
          <cell r="P11">
            <v>1107</v>
          </cell>
          <cell r="Q11">
            <v>5683</v>
          </cell>
          <cell r="U11">
            <v>7500.8739999999998</v>
          </cell>
        </row>
        <row r="37">
          <cell r="F37">
            <v>1842.4559999999999</v>
          </cell>
          <cell r="H37">
            <v>67017.548999999999</v>
          </cell>
        </row>
        <row r="40">
          <cell r="G40">
            <v>13000</v>
          </cell>
        </row>
        <row r="41">
          <cell r="D41">
            <v>52000</v>
          </cell>
          <cell r="G41">
            <v>4228.5550000000003</v>
          </cell>
        </row>
        <row r="43">
          <cell r="I43">
            <v>8341.5349999999999</v>
          </cell>
          <cell r="J43">
            <v>0</v>
          </cell>
        </row>
        <row r="48">
          <cell r="W48">
            <v>235</v>
          </cell>
        </row>
        <row r="49">
          <cell r="W49">
            <v>600</v>
          </cell>
        </row>
        <row r="50">
          <cell r="W50">
            <v>200</v>
          </cell>
        </row>
        <row r="51">
          <cell r="W51">
            <v>2041</v>
          </cell>
        </row>
        <row r="52">
          <cell r="W52">
            <v>750.91200000000003</v>
          </cell>
        </row>
        <row r="54">
          <cell r="W54">
            <v>0</v>
          </cell>
        </row>
        <row r="56">
          <cell r="W56">
            <v>756</v>
          </cell>
        </row>
        <row r="58">
          <cell r="F58">
            <v>15241.037</v>
          </cell>
        </row>
        <row r="60">
          <cell r="D60">
            <v>60000</v>
          </cell>
          <cell r="H60">
            <v>45698.603000000003</v>
          </cell>
        </row>
      </sheetData>
      <sheetData sheetId="11"/>
      <sheetData sheetId="12">
        <row r="7">
          <cell r="F7">
            <v>68335.7</v>
          </cell>
        </row>
        <row r="11">
          <cell r="F11">
            <v>11433.747499999999</v>
          </cell>
        </row>
        <row r="13">
          <cell r="D13">
            <v>2157.7170000000001</v>
          </cell>
        </row>
        <row r="17">
          <cell r="D17">
            <v>2087</v>
          </cell>
        </row>
        <row r="20">
          <cell r="D20">
            <v>1992</v>
          </cell>
        </row>
        <row r="28">
          <cell r="D28">
            <v>4500</v>
          </cell>
        </row>
        <row r="32">
          <cell r="D32">
            <v>1412.163</v>
          </cell>
        </row>
        <row r="44">
          <cell r="E44">
            <v>91664.566999999995</v>
          </cell>
        </row>
        <row r="61">
          <cell r="D61">
            <v>253.761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workbookViewId="0">
      <selection activeCell="H7" sqref="H7"/>
    </sheetView>
  </sheetViews>
  <sheetFormatPr defaultRowHeight="15" x14ac:dyDescent="0.25"/>
  <cols>
    <col min="1" max="1" width="8.42578125" customWidth="1"/>
    <col min="2" max="2" width="40.7109375" customWidth="1"/>
    <col min="3" max="3" width="13.28515625" customWidth="1"/>
    <col min="4" max="4" width="34.28515625" customWidth="1"/>
    <col min="5" max="5" width="13.28515625" customWidth="1"/>
    <col min="6" max="8" width="13.42578125" customWidth="1"/>
    <col min="11" max="11" width="10.42578125" bestFit="1" customWidth="1"/>
  </cols>
  <sheetData>
    <row r="1" spans="1:13" x14ac:dyDescent="0.25">
      <c r="A1" s="296" t="s">
        <v>0</v>
      </c>
      <c r="B1" s="296"/>
      <c r="C1" s="296"/>
      <c r="D1" s="296"/>
      <c r="E1" s="296"/>
      <c r="F1" s="1"/>
      <c r="G1" s="1"/>
      <c r="H1" s="1"/>
    </row>
    <row r="2" spans="1:13" x14ac:dyDescent="0.25">
      <c r="A2" s="2"/>
      <c r="B2" s="2"/>
      <c r="C2" s="2"/>
      <c r="D2" s="2"/>
      <c r="E2" s="2"/>
      <c r="F2" s="2"/>
      <c r="G2" s="2"/>
      <c r="H2" s="2"/>
    </row>
    <row r="3" spans="1:13" x14ac:dyDescent="0.25">
      <c r="A3" s="2"/>
      <c r="B3" s="2"/>
      <c r="C3" s="2"/>
      <c r="D3" s="2"/>
      <c r="E3" s="2"/>
      <c r="F3" s="2"/>
      <c r="G3" s="2"/>
      <c r="H3" s="2"/>
    </row>
    <row r="4" spans="1:13" x14ac:dyDescent="0.25">
      <c r="A4" s="2"/>
      <c r="B4" s="2"/>
      <c r="C4" s="2"/>
      <c r="D4" s="2"/>
      <c r="E4" s="2"/>
      <c r="F4" s="2"/>
      <c r="G4" s="2"/>
      <c r="H4" s="2"/>
    </row>
    <row r="5" spans="1:13" x14ac:dyDescent="0.25">
      <c r="A5" s="297" t="s">
        <v>1</v>
      </c>
      <c r="B5" s="298"/>
      <c r="C5" s="298"/>
      <c r="D5" s="298"/>
      <c r="E5" s="298"/>
      <c r="F5" s="3"/>
      <c r="G5" s="3"/>
      <c r="H5" s="1"/>
      <c r="I5" s="4"/>
      <c r="J5" s="4"/>
      <c r="K5" s="4"/>
      <c r="L5" s="4"/>
      <c r="M5" s="4"/>
    </row>
    <row r="6" spans="1:13" ht="16.5" thickBot="1" x14ac:dyDescent="0.3">
      <c r="A6" s="2"/>
      <c r="B6" s="5"/>
      <c r="C6" s="5"/>
      <c r="D6" s="5"/>
      <c r="E6" s="6" t="s">
        <v>2</v>
      </c>
      <c r="F6" s="6"/>
      <c r="G6" s="7"/>
      <c r="H6" s="6"/>
      <c r="I6" s="4"/>
      <c r="J6" s="4"/>
      <c r="K6" s="4"/>
      <c r="L6" s="4"/>
      <c r="M6" s="4"/>
    </row>
    <row r="7" spans="1:13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4"/>
      <c r="G7" s="4"/>
      <c r="H7" s="11"/>
      <c r="I7" s="4"/>
      <c r="J7" s="4"/>
    </row>
    <row r="8" spans="1:13" ht="26.25" x14ac:dyDescent="0.25">
      <c r="A8" s="12"/>
      <c r="B8" s="13"/>
      <c r="C8" s="14" t="s">
        <v>7</v>
      </c>
      <c r="D8" s="13"/>
      <c r="E8" s="15" t="s">
        <v>7</v>
      </c>
      <c r="F8" s="4"/>
      <c r="G8" s="4"/>
      <c r="H8" s="11"/>
      <c r="I8" s="4"/>
      <c r="J8" s="4"/>
    </row>
    <row r="9" spans="1:13" ht="15.75" x14ac:dyDescent="0.25">
      <c r="A9" s="16" t="s">
        <v>8</v>
      </c>
      <c r="B9" s="299" t="s">
        <v>9</v>
      </c>
      <c r="C9" s="300"/>
      <c r="D9" s="299" t="s">
        <v>10</v>
      </c>
      <c r="E9" s="301"/>
      <c r="F9" s="17"/>
      <c r="G9" s="17"/>
      <c r="H9" s="4"/>
      <c r="I9" s="4"/>
      <c r="J9" s="4"/>
    </row>
    <row r="10" spans="1:13" x14ac:dyDescent="0.25">
      <c r="A10" s="18">
        <v>1</v>
      </c>
      <c r="B10" s="19" t="s">
        <v>11</v>
      </c>
      <c r="C10" s="20">
        <f>'[1]3.számú melléklet'!F11</f>
        <v>4582.9120000000003</v>
      </c>
      <c r="D10" s="21" t="s">
        <v>12</v>
      </c>
      <c r="E10" s="22">
        <f>'[1]2.számú melléklet'!G41</f>
        <v>98542.739999999991</v>
      </c>
      <c r="F10" s="17"/>
      <c r="G10" s="17"/>
      <c r="H10" s="4"/>
      <c r="I10" s="4"/>
      <c r="J10" s="4"/>
    </row>
    <row r="11" spans="1:13" x14ac:dyDescent="0.25">
      <c r="A11" s="18">
        <v>2</v>
      </c>
      <c r="B11" s="19" t="s">
        <v>13</v>
      </c>
      <c r="C11" s="20">
        <f>(C12+C13)</f>
        <v>72260</v>
      </c>
      <c r="D11" s="21" t="s">
        <v>14</v>
      </c>
      <c r="E11" s="22">
        <f>'[1]2.számú melléklet'!G42</f>
        <v>16719.979500000001</v>
      </c>
      <c r="F11" s="17"/>
      <c r="G11" s="17"/>
      <c r="H11" s="11"/>
      <c r="I11" s="4"/>
      <c r="J11" s="4"/>
    </row>
    <row r="12" spans="1:13" x14ac:dyDescent="0.25">
      <c r="A12" s="18">
        <v>3</v>
      </c>
      <c r="B12" s="23" t="s">
        <v>15</v>
      </c>
      <c r="C12" s="24">
        <f>('[1]2.számú melléklet'!G21+'[1]2.számú melléklet'!G23)</f>
        <v>66460</v>
      </c>
      <c r="D12" s="21" t="s">
        <v>16</v>
      </c>
      <c r="E12" s="22">
        <f>'[1]2.számú melléklet'!G43</f>
        <v>59009.488999999994</v>
      </c>
      <c r="F12" s="4"/>
      <c r="G12" s="4"/>
      <c r="H12" s="4"/>
      <c r="I12" s="4"/>
      <c r="J12" s="4"/>
    </row>
    <row r="13" spans="1:13" x14ac:dyDescent="0.25">
      <c r="A13" s="18">
        <v>4</v>
      </c>
      <c r="B13" s="23" t="s">
        <v>17</v>
      </c>
      <c r="C13" s="24">
        <f>'[1]2.számú melléklet'!G22</f>
        <v>5800</v>
      </c>
      <c r="D13" s="21"/>
      <c r="E13" s="25"/>
      <c r="F13" s="11"/>
      <c r="G13" s="11"/>
      <c r="H13" s="11"/>
      <c r="I13" s="11"/>
      <c r="J13" s="4"/>
    </row>
    <row r="14" spans="1:13" x14ac:dyDescent="0.25">
      <c r="A14" s="18">
        <v>5</v>
      </c>
      <c r="B14" s="26"/>
      <c r="C14" s="27"/>
      <c r="D14" s="21" t="s">
        <v>18</v>
      </c>
      <c r="E14" s="25">
        <f>'[1]2.számú melléklet'!G44-[1]Részletező_Önk!D41</f>
        <v>184220.10399999999</v>
      </c>
      <c r="F14" s="28"/>
      <c r="G14" s="28"/>
      <c r="H14" s="28"/>
      <c r="I14" s="28"/>
      <c r="J14" s="4"/>
    </row>
    <row r="15" spans="1:13" x14ac:dyDescent="0.25">
      <c r="A15" s="18">
        <v>6</v>
      </c>
      <c r="B15" s="26" t="s">
        <v>19</v>
      </c>
      <c r="C15" s="20">
        <f>'[1]2.számú melléklet'!G33</f>
        <v>161471</v>
      </c>
      <c r="D15" s="21" t="s">
        <v>20</v>
      </c>
      <c r="E15" s="25">
        <f>[1]Részletező_Önk!D41</f>
        <v>52000</v>
      </c>
      <c r="F15" s="28"/>
      <c r="G15" s="29"/>
      <c r="H15" s="28"/>
      <c r="I15" s="28"/>
      <c r="J15" s="4"/>
    </row>
    <row r="16" spans="1:13" x14ac:dyDescent="0.25">
      <c r="A16" s="18">
        <v>7</v>
      </c>
      <c r="B16" s="19" t="s">
        <v>21</v>
      </c>
      <c r="C16" s="30">
        <f>'[1]2.számú melléklet'!G25</f>
        <v>4259</v>
      </c>
      <c r="D16" s="21" t="s">
        <v>22</v>
      </c>
      <c r="E16" s="25">
        <f>'[1]2.számú melléklet'!G45</f>
        <v>2065</v>
      </c>
      <c r="F16" s="31"/>
      <c r="G16" s="32"/>
      <c r="H16" s="31"/>
      <c r="I16" s="33"/>
      <c r="J16" s="4"/>
    </row>
    <row r="17" spans="1:15" x14ac:dyDescent="0.25">
      <c r="A17" s="18">
        <v>8</v>
      </c>
      <c r="B17" s="19" t="s">
        <v>23</v>
      </c>
      <c r="C17" s="20">
        <f>'[1]2.számú melléklet'!G26+'[1]2.számú melléklet'!G29</f>
        <v>23582.572</v>
      </c>
      <c r="D17" s="21"/>
      <c r="E17" s="25"/>
      <c r="F17" s="34"/>
      <c r="G17" s="34"/>
      <c r="H17" s="34"/>
      <c r="I17" s="35"/>
      <c r="J17" s="4"/>
    </row>
    <row r="18" spans="1:15" ht="17.100000000000001" customHeight="1" x14ac:dyDescent="0.25">
      <c r="A18" s="18">
        <v>9</v>
      </c>
      <c r="B18" s="19" t="s">
        <v>24</v>
      </c>
      <c r="C18" s="20">
        <f>'[1]2.számú melléklet'!G27</f>
        <v>0</v>
      </c>
      <c r="D18" s="21"/>
      <c r="E18" s="25"/>
      <c r="F18" s="34"/>
      <c r="G18" s="34"/>
      <c r="H18" s="34"/>
      <c r="I18" s="35"/>
      <c r="J18" s="4"/>
    </row>
    <row r="19" spans="1:15" ht="17.100000000000001" customHeight="1" x14ac:dyDescent="0.25">
      <c r="A19" s="18">
        <v>10</v>
      </c>
      <c r="B19" s="36" t="s">
        <v>25</v>
      </c>
      <c r="C19" s="20">
        <f>'[1]2.számú melléklet'!G28</f>
        <v>1080</v>
      </c>
      <c r="D19" s="37" t="s">
        <v>26</v>
      </c>
      <c r="E19" s="38">
        <f>SUM(E10:E18)</f>
        <v>412557.3125</v>
      </c>
      <c r="F19" s="31"/>
      <c r="G19" s="31"/>
      <c r="H19" s="31"/>
      <c r="I19" s="33"/>
      <c r="J19" s="4"/>
    </row>
    <row r="20" spans="1:15" ht="17.100000000000001" customHeight="1" x14ac:dyDescent="0.25">
      <c r="A20" s="18">
        <v>11</v>
      </c>
      <c r="B20" s="19" t="s">
        <v>27</v>
      </c>
      <c r="C20" s="20">
        <f>'[1]3.számú melléklet'!F16</f>
        <v>60000</v>
      </c>
      <c r="D20" s="37" t="s">
        <v>28</v>
      </c>
      <c r="E20" s="39">
        <f>'[1]2.számú melléklet'!G50</f>
        <v>132955</v>
      </c>
      <c r="F20" s="31"/>
      <c r="G20" s="32"/>
      <c r="H20" s="31"/>
      <c r="I20" s="33"/>
      <c r="J20" s="4"/>
    </row>
    <row r="21" spans="1:15" ht="17.100000000000001" customHeight="1" x14ac:dyDescent="0.25">
      <c r="A21" s="18">
        <v>12</v>
      </c>
      <c r="B21" s="40" t="s">
        <v>29</v>
      </c>
      <c r="C21" s="41">
        <f t="shared" ref="C21" si="0">C10+C11+C15+C16+C17+C18+C19+C20</f>
        <v>327235.484</v>
      </c>
      <c r="D21" s="42" t="s">
        <v>30</v>
      </c>
      <c r="E21" s="43">
        <f>'[1]2.számú melléklet'!G51</f>
        <v>0</v>
      </c>
      <c r="F21" s="31"/>
      <c r="G21" s="31"/>
      <c r="H21" s="31"/>
      <c r="I21" s="33"/>
      <c r="J21" s="4"/>
    </row>
    <row r="22" spans="1:15" ht="17.100000000000001" customHeight="1" x14ac:dyDescent="0.25">
      <c r="A22" s="18">
        <v>13</v>
      </c>
      <c r="B22" s="21" t="s">
        <v>31</v>
      </c>
      <c r="C22" s="24">
        <f>'[1]8.számú melléklet'!C10+'[1]10.számú melléklet'!C14</f>
        <v>82502</v>
      </c>
      <c r="D22" s="42" t="s">
        <v>32</v>
      </c>
      <c r="E22" s="22">
        <f>'[1]2.számú melléklet'!G52</f>
        <v>1842.4559999999999</v>
      </c>
      <c r="F22" s="31"/>
      <c r="G22" s="31"/>
      <c r="H22" s="31"/>
      <c r="I22" s="33"/>
      <c r="J22" s="4"/>
    </row>
    <row r="23" spans="1:15" ht="17.100000000000001" customHeight="1" x14ac:dyDescent="0.25">
      <c r="A23" s="18">
        <v>14</v>
      </c>
      <c r="B23" s="21"/>
      <c r="C23" s="24"/>
      <c r="D23" s="21"/>
      <c r="E23" s="25"/>
      <c r="F23" s="31"/>
      <c r="G23" s="31"/>
      <c r="H23" s="31"/>
      <c r="I23" s="33"/>
      <c r="J23" s="4"/>
    </row>
    <row r="24" spans="1:15" ht="17.100000000000001" customHeight="1" x14ac:dyDescent="0.25">
      <c r="A24" s="18">
        <v>15</v>
      </c>
      <c r="B24" s="19" t="s">
        <v>33</v>
      </c>
      <c r="C24" s="20">
        <f>SUM(C22)</f>
        <v>82502</v>
      </c>
      <c r="D24" s="37" t="s">
        <v>34</v>
      </c>
      <c r="E24" s="38">
        <f t="shared" ref="E24" si="1">SUM(E21:E23)</f>
        <v>1842.4559999999999</v>
      </c>
      <c r="F24" s="34"/>
      <c r="G24" s="34"/>
      <c r="H24" s="34"/>
      <c r="I24" s="35"/>
      <c r="J24" s="4"/>
    </row>
    <row r="25" spans="1:15" ht="17.100000000000001" customHeight="1" x14ac:dyDescent="0.25">
      <c r="A25" s="18">
        <v>16</v>
      </c>
      <c r="B25" s="40" t="s">
        <v>35</v>
      </c>
      <c r="C25" s="41">
        <f t="shared" ref="C25" si="2">SUM(C21+C24)</f>
        <v>409737.484</v>
      </c>
      <c r="D25" s="37" t="s">
        <v>36</v>
      </c>
      <c r="E25" s="38">
        <f t="shared" ref="E25" si="3">SUM(E19+E20+E24)</f>
        <v>547354.76850000001</v>
      </c>
      <c r="F25" s="34"/>
      <c r="G25" s="34"/>
      <c r="H25" s="34"/>
      <c r="I25" s="35"/>
      <c r="J25" s="4"/>
    </row>
    <row r="26" spans="1:15" ht="17.100000000000001" customHeight="1" x14ac:dyDescent="0.25">
      <c r="A26" s="18">
        <v>17</v>
      </c>
      <c r="B26" s="21" t="s">
        <v>37</v>
      </c>
      <c r="C26" s="24">
        <f>C27</f>
        <v>45698.364000000001</v>
      </c>
      <c r="D26" s="44" t="s">
        <v>38</v>
      </c>
      <c r="E26" s="45">
        <f>'[1]2.számú melléklet'!G54</f>
        <v>91664.566999999995</v>
      </c>
      <c r="F26" s="34"/>
      <c r="G26" s="34"/>
      <c r="H26" s="34"/>
      <c r="I26" s="35"/>
      <c r="J26" s="4"/>
    </row>
    <row r="27" spans="1:15" ht="17.100000000000001" customHeight="1" x14ac:dyDescent="0.25">
      <c r="A27" s="18">
        <v>18</v>
      </c>
      <c r="B27" s="46" t="s">
        <v>39</v>
      </c>
      <c r="C27" s="27">
        <f>'[1]2.számú melléklet'!G36+'[1]2.számú melléklet'!G37</f>
        <v>45698.364000000001</v>
      </c>
      <c r="D27" s="21" t="s">
        <v>40</v>
      </c>
      <c r="E27" s="25">
        <f>'[1]2.számú melléklet'!G55</f>
        <v>-254</v>
      </c>
      <c r="F27" s="34"/>
      <c r="G27" s="34"/>
      <c r="H27" s="34"/>
      <c r="I27" s="35"/>
      <c r="J27" s="4"/>
    </row>
    <row r="28" spans="1:15" ht="17.100000000000001" customHeight="1" thickBot="1" x14ac:dyDescent="0.3">
      <c r="A28" s="47">
        <v>19</v>
      </c>
      <c r="B28" s="48" t="s">
        <v>41</v>
      </c>
      <c r="C28" s="49">
        <f t="shared" ref="C28" si="4">C25+C27</f>
        <v>455435.848</v>
      </c>
      <c r="D28" s="48" t="s">
        <v>42</v>
      </c>
      <c r="E28" s="50">
        <f>E19+E20+E24-E26+E27</f>
        <v>455436.20150000002</v>
      </c>
      <c r="F28" s="31"/>
      <c r="G28" s="31"/>
      <c r="H28" s="31"/>
      <c r="I28" s="33"/>
      <c r="J28" s="4"/>
    </row>
    <row r="29" spans="1:15" x14ac:dyDescent="0.25">
      <c r="E29" s="51"/>
      <c r="H29" s="51"/>
      <c r="I29" s="4"/>
      <c r="J29" s="31"/>
      <c r="K29" s="31"/>
      <c r="L29" s="31"/>
      <c r="M29" s="33"/>
      <c r="N29" s="4"/>
    </row>
    <row r="30" spans="1:15" ht="15.75" x14ac:dyDescent="0.25">
      <c r="B30" s="52"/>
      <c r="C30" s="52"/>
      <c r="D30" s="52"/>
      <c r="E30" s="53"/>
      <c r="F30" s="4"/>
      <c r="G30" s="4"/>
      <c r="H30" s="4"/>
      <c r="I30" s="4"/>
      <c r="J30" s="31"/>
      <c r="K30" s="31"/>
      <c r="L30" s="31"/>
      <c r="M30" s="33"/>
      <c r="N30" s="4"/>
    </row>
    <row r="31" spans="1:15" hidden="1" x14ac:dyDescent="0.25">
      <c r="B31" s="33"/>
      <c r="C31" s="33"/>
      <c r="D31" s="33"/>
      <c r="E31" s="4"/>
      <c r="F31" s="4"/>
      <c r="G31" s="4"/>
      <c r="H31" s="4"/>
      <c r="I31" s="4"/>
      <c r="J31" s="31"/>
      <c r="K31" s="31"/>
      <c r="L31" s="31"/>
      <c r="M31" s="33"/>
      <c r="N31" s="4"/>
    </row>
    <row r="32" spans="1:15" x14ac:dyDescent="0.25">
      <c r="B32" s="33"/>
      <c r="C32" s="33"/>
      <c r="D32" s="33"/>
      <c r="E32" s="4"/>
      <c r="F32" s="4"/>
      <c r="G32" s="4"/>
      <c r="H32" s="4"/>
      <c r="I32" s="4"/>
      <c r="J32" s="31"/>
      <c r="K32" s="31"/>
      <c r="L32" s="31"/>
      <c r="M32" s="33"/>
      <c r="N32" s="4"/>
      <c r="O32" s="54"/>
    </row>
    <row r="33" spans="2:15" hidden="1" x14ac:dyDescent="0.25">
      <c r="B33" s="33"/>
      <c r="C33" s="33"/>
      <c r="D33" s="33"/>
      <c r="E33" s="4"/>
      <c r="F33" s="4"/>
      <c r="G33" s="4"/>
      <c r="H33" s="4"/>
      <c r="I33" s="4"/>
      <c r="J33" s="31"/>
      <c r="K33" s="31"/>
      <c r="L33" s="31"/>
      <c r="M33" s="33"/>
      <c r="N33" s="4"/>
    </row>
    <row r="34" spans="2:15" x14ac:dyDescent="0.25">
      <c r="B34" s="33"/>
      <c r="C34" s="33"/>
      <c r="D34" s="33"/>
      <c r="E34" s="17"/>
      <c r="F34" s="4"/>
      <c r="G34" s="4"/>
      <c r="H34" s="4"/>
      <c r="I34" s="4"/>
      <c r="J34" s="34"/>
      <c r="K34" s="34"/>
      <c r="L34" s="34"/>
      <c r="M34" s="35"/>
      <c r="N34" s="4"/>
      <c r="O34" s="55"/>
    </row>
    <row r="35" spans="2:15" x14ac:dyDescent="0.25">
      <c r="B35" s="33"/>
      <c r="C35" s="33"/>
      <c r="D35" s="33"/>
      <c r="E35" s="4"/>
      <c r="F35" s="4"/>
      <c r="G35" s="4"/>
      <c r="H35" s="4"/>
      <c r="I35" s="4"/>
      <c r="J35" s="31"/>
      <c r="K35" s="31"/>
      <c r="L35" s="31"/>
      <c r="M35" s="33"/>
      <c r="N35" s="4"/>
      <c r="O35" s="54"/>
    </row>
    <row r="36" spans="2:15" x14ac:dyDescent="0.25">
      <c r="B36" s="33"/>
      <c r="C36" s="33"/>
      <c r="D36" s="33"/>
      <c r="E36" s="4"/>
      <c r="F36" s="4"/>
      <c r="G36" s="4"/>
      <c r="H36" s="4"/>
      <c r="I36" s="4"/>
      <c r="J36" s="31"/>
      <c r="K36" s="31"/>
      <c r="L36" s="31"/>
      <c r="M36" s="33"/>
      <c r="N36" s="4"/>
    </row>
    <row r="37" spans="2:15" x14ac:dyDescent="0.25">
      <c r="B37" s="33"/>
      <c r="C37" s="33"/>
      <c r="D37" s="33"/>
      <c r="E37" s="4"/>
      <c r="F37" s="4"/>
      <c r="G37" s="4"/>
      <c r="H37" s="4"/>
      <c r="I37" s="4"/>
      <c r="J37" s="31"/>
      <c r="K37" s="31"/>
      <c r="L37" s="31"/>
      <c r="M37" s="33"/>
      <c r="N37" s="4"/>
    </row>
    <row r="38" spans="2:15" x14ac:dyDescent="0.25">
      <c r="B38" s="33"/>
      <c r="C38" s="33"/>
      <c r="D38" s="33"/>
      <c r="E38" s="17"/>
      <c r="F38" s="4"/>
      <c r="G38" s="4"/>
      <c r="H38" s="4"/>
      <c r="I38" s="4"/>
      <c r="J38" s="34"/>
      <c r="K38" s="34"/>
      <c r="L38" s="34"/>
      <c r="M38" s="35"/>
      <c r="N38" s="4"/>
    </row>
    <row r="39" spans="2:15" x14ac:dyDescent="0.25">
      <c r="B39" s="33"/>
      <c r="C39" s="33"/>
      <c r="D39" s="33"/>
      <c r="E39" s="4"/>
      <c r="F39" s="4"/>
      <c r="G39" s="4"/>
      <c r="H39" s="4"/>
      <c r="I39" s="4"/>
      <c r="J39" s="31"/>
      <c r="K39" s="31"/>
      <c r="L39" s="31"/>
      <c r="M39" s="33"/>
      <c r="N39" s="4"/>
    </row>
    <row r="40" spans="2:15" x14ac:dyDescent="0.25">
      <c r="B40" s="33"/>
      <c r="C40" s="33"/>
      <c r="D40" s="33"/>
      <c r="E40" s="4"/>
      <c r="F40" s="4"/>
      <c r="G40" s="4"/>
      <c r="H40" s="4"/>
      <c r="I40" s="4"/>
      <c r="J40" s="31"/>
      <c r="K40" s="31"/>
      <c r="L40" s="31"/>
      <c r="M40" s="33"/>
      <c r="N40" s="4"/>
    </row>
    <row r="41" spans="2:15" x14ac:dyDescent="0.25">
      <c r="B41" s="33"/>
      <c r="C41" s="33"/>
      <c r="D41" s="33"/>
      <c r="E41" s="17"/>
      <c r="F41" s="4"/>
      <c r="G41" s="4"/>
      <c r="H41" s="4"/>
      <c r="I41" s="4"/>
      <c r="J41" s="34"/>
      <c r="K41" s="34"/>
      <c r="L41" s="34"/>
      <c r="M41" s="35"/>
      <c r="N41" s="4"/>
    </row>
    <row r="42" spans="2:15" x14ac:dyDescent="0.25">
      <c r="B42" s="33"/>
      <c r="C42" s="33"/>
      <c r="D42" s="33"/>
      <c r="E42" s="4"/>
      <c r="F42" s="4"/>
      <c r="G42" s="4"/>
      <c r="H42" s="4"/>
      <c r="I42" s="4"/>
      <c r="J42" s="31"/>
      <c r="K42" s="31"/>
      <c r="L42" s="31"/>
      <c r="M42" s="33"/>
      <c r="N42" s="4"/>
    </row>
    <row r="43" spans="2:15" x14ac:dyDescent="0.25">
      <c r="B43" s="33"/>
      <c r="C43" s="33"/>
      <c r="D43" s="33"/>
      <c r="E43" s="17"/>
      <c r="F43" s="4"/>
      <c r="G43" s="4"/>
      <c r="H43" s="4"/>
      <c r="I43" s="4"/>
      <c r="J43" s="34"/>
      <c r="K43" s="34"/>
      <c r="L43" s="34"/>
      <c r="M43" s="35"/>
      <c r="N43" s="4"/>
    </row>
    <row r="44" spans="2:15" x14ac:dyDescent="0.25">
      <c r="B44" s="33"/>
      <c r="C44" s="33"/>
      <c r="D44" s="33"/>
      <c r="E44" s="56"/>
      <c r="F44" s="4"/>
      <c r="G44" s="4"/>
      <c r="H44" s="4"/>
      <c r="I44" s="4"/>
      <c r="J44" s="31"/>
      <c r="K44" s="31"/>
      <c r="L44" s="31"/>
      <c r="M44" s="33"/>
      <c r="N44" s="4"/>
    </row>
    <row r="45" spans="2:15" x14ac:dyDescent="0.25">
      <c r="B45" s="33"/>
      <c r="C45" s="33"/>
      <c r="D45" s="33"/>
      <c r="E45" s="56"/>
      <c r="F45" s="4"/>
      <c r="G45" s="4"/>
      <c r="H45" s="4"/>
      <c r="I45" s="4"/>
      <c r="J45" s="31"/>
      <c r="K45" s="31"/>
      <c r="L45" s="31"/>
      <c r="M45" s="33"/>
      <c r="N45" s="4"/>
    </row>
    <row r="46" spans="2:15" x14ac:dyDescent="0.25">
      <c r="B46" s="33"/>
      <c r="C46" s="33"/>
      <c r="D46" s="33"/>
      <c r="E46" s="17"/>
      <c r="F46" s="4"/>
      <c r="G46" s="4"/>
      <c r="H46" s="4"/>
      <c r="I46" s="4"/>
      <c r="J46" s="34"/>
      <c r="K46" s="34"/>
      <c r="L46" s="34"/>
      <c r="M46" s="35"/>
      <c r="N46" s="4"/>
    </row>
    <row r="47" spans="2:15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2:15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2:14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2:14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</sheetData>
  <mergeCells count="4">
    <mergeCell ref="A1:E1"/>
    <mergeCell ref="A5:E5"/>
    <mergeCell ref="B9:C9"/>
    <mergeCell ref="D9:E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sqref="A1:E1"/>
    </sheetView>
  </sheetViews>
  <sheetFormatPr defaultRowHeight="15" x14ac:dyDescent="0.25"/>
  <cols>
    <col min="1" max="1" width="4.42578125" customWidth="1"/>
    <col min="2" max="2" width="42" customWidth="1"/>
    <col min="3" max="3" width="19.140625" customWidth="1"/>
    <col min="4" max="8" width="16.7109375" customWidth="1"/>
  </cols>
  <sheetData>
    <row r="1" spans="1:8" x14ac:dyDescent="0.25">
      <c r="A1" s="409" t="s">
        <v>277</v>
      </c>
      <c r="B1" s="298"/>
      <c r="C1" s="298"/>
      <c r="D1" s="298"/>
      <c r="E1" s="298"/>
      <c r="F1" s="93"/>
      <c r="G1" s="93"/>
      <c r="H1" s="93"/>
    </row>
    <row r="2" spans="1:8" x14ac:dyDescent="0.25">
      <c r="A2" s="261"/>
      <c r="B2" s="2"/>
      <c r="C2" s="2"/>
      <c r="D2" s="2"/>
      <c r="E2" s="2"/>
      <c r="F2" s="2"/>
      <c r="G2" s="2"/>
      <c r="H2" s="2"/>
    </row>
    <row r="3" spans="1:8" ht="33" customHeight="1" x14ac:dyDescent="0.25">
      <c r="A3" s="410" t="s">
        <v>278</v>
      </c>
      <c r="B3" s="298"/>
      <c r="C3" s="298"/>
      <c r="D3" s="298"/>
      <c r="E3" s="298"/>
      <c r="F3" s="93"/>
      <c r="G3" s="93"/>
      <c r="H3" s="93"/>
    </row>
    <row r="4" spans="1:8" x14ac:dyDescent="0.25">
      <c r="A4" s="262" t="s">
        <v>265</v>
      </c>
      <c r="B4" s="2"/>
      <c r="C4" s="2"/>
      <c r="D4" s="2"/>
      <c r="E4" s="2"/>
      <c r="F4" s="2"/>
      <c r="G4" s="2"/>
      <c r="H4" s="2"/>
    </row>
    <row r="5" spans="1:8" ht="15.75" thickBot="1" x14ac:dyDescent="0.3">
      <c r="A5" s="1"/>
      <c r="B5" s="1"/>
      <c r="C5" s="1"/>
      <c r="D5" s="279"/>
      <c r="E5" s="279" t="s">
        <v>279</v>
      </c>
      <c r="F5" s="1"/>
      <c r="G5" s="1"/>
    </row>
    <row r="6" spans="1:8" ht="30.75" customHeight="1" x14ac:dyDescent="0.25">
      <c r="A6" s="265"/>
      <c r="B6" s="280" t="s">
        <v>3</v>
      </c>
      <c r="C6" s="281" t="s">
        <v>4</v>
      </c>
      <c r="D6" s="281" t="s">
        <v>5</v>
      </c>
      <c r="E6" s="282" t="s">
        <v>6</v>
      </c>
    </row>
    <row r="7" spans="1:8" ht="44.25" customHeight="1" x14ac:dyDescent="0.25">
      <c r="A7" s="283"/>
      <c r="B7" s="268" t="s">
        <v>280</v>
      </c>
      <c r="C7" s="222" t="s">
        <v>281</v>
      </c>
      <c r="D7" s="222" t="s">
        <v>268</v>
      </c>
      <c r="E7" s="269" t="s">
        <v>269</v>
      </c>
    </row>
    <row r="8" spans="1:8" x14ac:dyDescent="0.25">
      <c r="A8" s="283">
        <v>1</v>
      </c>
      <c r="B8" s="284" t="s">
        <v>282</v>
      </c>
      <c r="C8" s="285">
        <v>15000</v>
      </c>
      <c r="D8" s="285">
        <v>21000</v>
      </c>
      <c r="E8" s="286">
        <v>0</v>
      </c>
    </row>
    <row r="9" spans="1:8" x14ac:dyDescent="0.25">
      <c r="A9" s="283">
        <v>2</v>
      </c>
      <c r="B9" s="284" t="s">
        <v>283</v>
      </c>
      <c r="C9" s="285">
        <v>0</v>
      </c>
      <c r="D9" s="287">
        <v>29800</v>
      </c>
      <c r="E9" s="286">
        <v>0</v>
      </c>
    </row>
    <row r="10" spans="1:8" x14ac:dyDescent="0.25">
      <c r="A10" s="283">
        <v>3</v>
      </c>
      <c r="B10" s="284" t="s">
        <v>284</v>
      </c>
      <c r="C10" s="287">
        <v>49602</v>
      </c>
      <c r="D10" s="287">
        <v>63155</v>
      </c>
      <c r="E10" s="286">
        <v>0</v>
      </c>
    </row>
    <row r="11" spans="1:8" x14ac:dyDescent="0.25">
      <c r="A11" s="283">
        <v>4</v>
      </c>
      <c r="B11" s="284" t="s">
        <v>285</v>
      </c>
      <c r="C11" s="285">
        <v>6400</v>
      </c>
      <c r="D11" s="285">
        <v>0</v>
      </c>
      <c r="E11" s="286"/>
    </row>
    <row r="12" spans="1:8" x14ac:dyDescent="0.25">
      <c r="A12" s="283">
        <v>5</v>
      </c>
      <c r="B12" s="284" t="s">
        <v>286</v>
      </c>
      <c r="C12" s="287">
        <v>4000</v>
      </c>
      <c r="D12" s="287">
        <v>4000</v>
      </c>
      <c r="E12" s="286">
        <f t="shared" ref="E12" si="0">D12-C12</f>
        <v>0</v>
      </c>
    </row>
    <row r="13" spans="1:8" x14ac:dyDescent="0.25">
      <c r="A13" s="288">
        <v>6</v>
      </c>
      <c r="B13" s="289" t="s">
        <v>287</v>
      </c>
      <c r="C13" s="290">
        <v>5000</v>
      </c>
      <c r="D13" s="290">
        <v>5000</v>
      </c>
      <c r="E13" s="291"/>
    </row>
    <row r="14" spans="1:8" ht="15.75" thickBot="1" x14ac:dyDescent="0.3">
      <c r="A14" s="292"/>
      <c r="B14" s="293" t="s">
        <v>288</v>
      </c>
      <c r="C14" s="294">
        <f>SUM(C8:C13)</f>
        <v>80002</v>
      </c>
      <c r="D14" s="294">
        <f>SUM(D8:D13)</f>
        <v>122955</v>
      </c>
      <c r="E14" s="295">
        <f t="shared" ref="E14" si="1">SUM(E8:E12)</f>
        <v>0</v>
      </c>
    </row>
    <row r="15" spans="1:8" ht="15.75" x14ac:dyDescent="0.25">
      <c r="A15" s="213"/>
    </row>
  </sheetData>
  <mergeCells count="2">
    <mergeCell ref="A1:E1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selection activeCell="I29" sqref="I29"/>
    </sheetView>
  </sheetViews>
  <sheetFormatPr defaultRowHeight="15" x14ac:dyDescent="0.25"/>
  <cols>
    <col min="1" max="2" width="5.7109375" customWidth="1"/>
    <col min="6" max="6" width="22" customWidth="1"/>
    <col min="7" max="7" width="12.85546875" customWidth="1"/>
    <col min="8" max="8" width="13.42578125" customWidth="1"/>
    <col min="9" max="10" width="11" bestFit="1" customWidth="1"/>
    <col min="12" max="12" width="11" bestFit="1" customWidth="1"/>
  </cols>
  <sheetData>
    <row r="1" spans="1:8" x14ac:dyDescent="0.25">
      <c r="A1" s="320" t="s">
        <v>43</v>
      </c>
      <c r="B1" s="298"/>
      <c r="C1" s="298"/>
      <c r="D1" s="298"/>
      <c r="E1" s="298"/>
      <c r="F1" s="298"/>
      <c r="G1" s="298"/>
    </row>
    <row r="2" spans="1:8" x14ac:dyDescent="0.25">
      <c r="A2" s="2"/>
      <c r="B2" s="2"/>
      <c r="C2" s="2"/>
      <c r="D2" s="2"/>
      <c r="E2" s="2"/>
      <c r="F2" s="2"/>
      <c r="G2" s="2"/>
    </row>
    <row r="3" spans="1:8" x14ac:dyDescent="0.25">
      <c r="A3" s="321" t="s">
        <v>44</v>
      </c>
      <c r="B3" s="298"/>
      <c r="C3" s="298"/>
      <c r="D3" s="298"/>
      <c r="E3" s="298"/>
      <c r="F3" s="298"/>
      <c r="G3" s="298"/>
      <c r="H3" s="4"/>
    </row>
    <row r="4" spans="1:8" x14ac:dyDescent="0.25">
      <c r="A4" s="321" t="s">
        <v>45</v>
      </c>
      <c r="B4" s="298"/>
      <c r="C4" s="298"/>
      <c r="D4" s="298"/>
      <c r="E4" s="298"/>
      <c r="F4" s="298"/>
      <c r="G4" s="298"/>
      <c r="H4" s="4"/>
    </row>
    <row r="5" spans="1:8" ht="15.75" thickBot="1" x14ac:dyDescent="0.3">
      <c r="A5" s="2"/>
      <c r="B5" s="57"/>
      <c r="C5" s="57"/>
      <c r="D5" s="58"/>
      <c r="E5" s="57"/>
      <c r="F5" s="57"/>
      <c r="G5" s="4" t="s">
        <v>46</v>
      </c>
      <c r="H5" s="4"/>
    </row>
    <row r="6" spans="1:8" x14ac:dyDescent="0.25">
      <c r="A6" s="59"/>
      <c r="B6" s="60"/>
      <c r="C6" s="322" t="s">
        <v>3</v>
      </c>
      <c r="D6" s="322"/>
      <c r="E6" s="322"/>
      <c r="F6" s="322"/>
      <c r="G6" s="61" t="s">
        <v>4</v>
      </c>
    </row>
    <row r="7" spans="1:8" x14ac:dyDescent="0.25">
      <c r="A7" s="323">
        <v>1</v>
      </c>
      <c r="B7" s="325"/>
      <c r="C7" s="326" t="s">
        <v>47</v>
      </c>
      <c r="D7" s="326"/>
      <c r="E7" s="326"/>
      <c r="F7" s="326"/>
      <c r="G7" s="327" t="s">
        <v>48</v>
      </c>
    </row>
    <row r="8" spans="1:8" x14ac:dyDescent="0.25">
      <c r="A8" s="324"/>
      <c r="B8" s="325"/>
      <c r="C8" s="326"/>
      <c r="D8" s="326"/>
      <c r="E8" s="326"/>
      <c r="F8" s="326"/>
      <c r="G8" s="327"/>
    </row>
    <row r="9" spans="1:8" x14ac:dyDescent="0.25">
      <c r="A9" s="324"/>
      <c r="B9" s="325"/>
      <c r="C9" s="326"/>
      <c r="D9" s="326"/>
      <c r="E9" s="326"/>
      <c r="F9" s="326"/>
      <c r="G9" s="327"/>
    </row>
    <row r="10" spans="1:8" s="65" customFormat="1" ht="12.75" x14ac:dyDescent="0.2">
      <c r="A10" s="62">
        <v>2</v>
      </c>
      <c r="B10" s="63"/>
      <c r="C10" s="303" t="s">
        <v>49</v>
      </c>
      <c r="D10" s="303"/>
      <c r="E10" s="303"/>
      <c r="F10" s="303"/>
      <c r="G10" s="64">
        <f>SUM(G11:G19)</f>
        <v>142819.91200000001</v>
      </c>
    </row>
    <row r="11" spans="1:8" x14ac:dyDescent="0.25">
      <c r="A11" s="62">
        <v>3</v>
      </c>
      <c r="B11" s="66"/>
      <c r="C11" s="304" t="s">
        <v>50</v>
      </c>
      <c r="D11" s="304"/>
      <c r="E11" s="304"/>
      <c r="F11" s="304"/>
      <c r="G11" s="67">
        <f>'[1]4.számú melléklet'!C29</f>
        <v>600</v>
      </c>
    </row>
    <row r="12" spans="1:8" x14ac:dyDescent="0.25">
      <c r="A12" s="62">
        <v>4</v>
      </c>
      <c r="B12" s="66"/>
      <c r="C12" s="319" t="s">
        <v>51</v>
      </c>
      <c r="D12" s="319"/>
      <c r="E12" s="319"/>
      <c r="F12" s="319"/>
      <c r="G12" s="67">
        <f>'[1]4.számú melléklet'!C30</f>
        <v>0</v>
      </c>
    </row>
    <row r="13" spans="1:8" x14ac:dyDescent="0.25">
      <c r="A13" s="62">
        <v>5</v>
      </c>
      <c r="B13" s="66"/>
      <c r="C13" s="319" t="s">
        <v>52</v>
      </c>
      <c r="D13" s="319"/>
      <c r="E13" s="319"/>
      <c r="F13" s="319"/>
      <c r="G13" s="67">
        <f>'[1]4.számú melléklet'!C32</f>
        <v>2041</v>
      </c>
    </row>
    <row r="14" spans="1:8" x14ac:dyDescent="0.25">
      <c r="A14" s="62">
        <v>6</v>
      </c>
      <c r="B14" s="66"/>
      <c r="C14" s="319" t="s">
        <v>53</v>
      </c>
      <c r="D14" s="304"/>
      <c r="E14" s="304"/>
      <c r="F14" s="304"/>
      <c r="G14" s="67">
        <f>'[1]4.számú melléklet'!C31</f>
        <v>235</v>
      </c>
    </row>
    <row r="15" spans="1:8" x14ac:dyDescent="0.25">
      <c r="A15" s="62">
        <v>7</v>
      </c>
      <c r="B15" s="66"/>
      <c r="C15" s="319" t="s">
        <v>54</v>
      </c>
      <c r="D15" s="304"/>
      <c r="E15" s="304"/>
      <c r="F15" s="304"/>
      <c r="G15" s="67">
        <f>'[1]4.számú melléklet'!C33</f>
        <v>0</v>
      </c>
    </row>
    <row r="16" spans="1:8" x14ac:dyDescent="0.25">
      <c r="A16" s="62">
        <v>8</v>
      </c>
      <c r="B16" s="66"/>
      <c r="C16" s="319" t="s">
        <v>55</v>
      </c>
      <c r="D16" s="304"/>
      <c r="E16" s="304"/>
      <c r="F16" s="304"/>
      <c r="G16" s="67">
        <f>'[1]4.számú melléklet'!C34</f>
        <v>200</v>
      </c>
    </row>
    <row r="17" spans="1:8" x14ac:dyDescent="0.25">
      <c r="A17" s="62"/>
      <c r="B17" s="66"/>
      <c r="C17" s="319" t="s">
        <v>56</v>
      </c>
      <c r="D17" s="304"/>
      <c r="E17" s="304"/>
      <c r="F17" s="304"/>
      <c r="G17" s="67">
        <f>'[1]4.számú melléklet'!C35</f>
        <v>756</v>
      </c>
    </row>
    <row r="18" spans="1:8" x14ac:dyDescent="0.25">
      <c r="A18" s="62">
        <v>9</v>
      </c>
      <c r="B18" s="66"/>
      <c r="C18" s="319" t="s">
        <v>47</v>
      </c>
      <c r="D18" s="304"/>
      <c r="E18" s="304"/>
      <c r="F18" s="304"/>
      <c r="G18" s="67">
        <f>'[1]4.számú melléklet'!C10+'[1]4.számú melléklet'!C9</f>
        <v>138237</v>
      </c>
    </row>
    <row r="19" spans="1:8" x14ac:dyDescent="0.25">
      <c r="A19" s="62">
        <v>10</v>
      </c>
      <c r="B19" s="66"/>
      <c r="C19" s="319" t="s">
        <v>57</v>
      </c>
      <c r="D19" s="319"/>
      <c r="E19" s="319"/>
      <c r="F19" s="319"/>
      <c r="G19" s="67">
        <f>'[1]4.számú melléklet'!C36</f>
        <v>750.91200000000003</v>
      </c>
    </row>
    <row r="20" spans="1:8" s="65" customFormat="1" ht="12.75" x14ac:dyDescent="0.2">
      <c r="A20" s="62">
        <v>11</v>
      </c>
      <c r="B20" s="63"/>
      <c r="C20" s="68" t="s">
        <v>58</v>
      </c>
      <c r="D20" s="68"/>
      <c r="E20" s="68"/>
      <c r="F20" s="68"/>
      <c r="G20" s="64">
        <f>SUM(G21:G23)</f>
        <v>72260</v>
      </c>
    </row>
    <row r="21" spans="1:8" x14ac:dyDescent="0.25">
      <c r="A21" s="62">
        <v>12</v>
      </c>
      <c r="B21" s="66"/>
      <c r="C21" s="304" t="s">
        <v>59</v>
      </c>
      <c r="D21" s="304"/>
      <c r="E21" s="304"/>
      <c r="F21" s="304"/>
      <c r="G21" s="67">
        <f>'[1]4.számú melléklet'!C27</f>
        <v>0</v>
      </c>
    </row>
    <row r="22" spans="1:8" x14ac:dyDescent="0.25">
      <c r="A22" s="62">
        <v>13</v>
      </c>
      <c r="B22" s="66"/>
      <c r="C22" s="316" t="s">
        <v>60</v>
      </c>
      <c r="D22" s="316"/>
      <c r="E22" s="316"/>
      <c r="F22" s="316"/>
      <c r="G22" s="67">
        <f>'[1]4.számú melléklet'!C28</f>
        <v>5800</v>
      </c>
    </row>
    <row r="23" spans="1:8" x14ac:dyDescent="0.25">
      <c r="A23" s="62">
        <v>14</v>
      </c>
      <c r="B23" s="66"/>
      <c r="C23" s="316" t="s">
        <v>15</v>
      </c>
      <c r="D23" s="316"/>
      <c r="E23" s="316"/>
      <c r="F23" s="316"/>
      <c r="G23" s="67">
        <f>('[1]4.számú melléklet'!C24+'[1]4.számú melléklet'!C25+'[1]4.számú melléklet'!C26)</f>
        <v>66460</v>
      </c>
      <c r="H23" s="69"/>
    </row>
    <row r="24" spans="1:8" s="65" customFormat="1" ht="12.75" x14ac:dyDescent="0.2">
      <c r="A24" s="62">
        <v>15</v>
      </c>
      <c r="B24" s="63"/>
      <c r="C24" s="70" t="s">
        <v>61</v>
      </c>
      <c r="D24" s="71"/>
      <c r="E24" s="71"/>
      <c r="F24" s="71"/>
      <c r="G24" s="64">
        <f>SUM(G25:G29)</f>
        <v>28921.572</v>
      </c>
    </row>
    <row r="25" spans="1:8" x14ac:dyDescent="0.25">
      <c r="A25" s="62">
        <v>16</v>
      </c>
      <c r="B25" s="66"/>
      <c r="C25" s="317" t="s">
        <v>62</v>
      </c>
      <c r="D25" s="316"/>
      <c r="E25" s="316"/>
      <c r="F25" s="316"/>
      <c r="G25" s="67">
        <f>('[1]4.számú melléklet'!C38+'[1]4.számú melléklet'!C39)</f>
        <v>4259</v>
      </c>
    </row>
    <row r="26" spans="1:8" x14ac:dyDescent="0.25">
      <c r="A26" s="62">
        <v>17</v>
      </c>
      <c r="B26" s="66"/>
      <c r="C26" s="72" t="s">
        <v>63</v>
      </c>
      <c r="D26" s="73"/>
      <c r="E26" s="73"/>
      <c r="F26" s="73"/>
      <c r="G26" s="67">
        <f>('[1]4.számú melléklet'!C41)</f>
        <v>8341.5349999999999</v>
      </c>
    </row>
    <row r="27" spans="1:8" x14ac:dyDescent="0.25">
      <c r="A27" s="62">
        <v>18</v>
      </c>
      <c r="B27" s="66"/>
      <c r="C27" s="72" t="s">
        <v>64</v>
      </c>
      <c r="D27" s="73"/>
      <c r="E27" s="73"/>
      <c r="F27" s="73"/>
      <c r="G27" s="67">
        <v>0</v>
      </c>
    </row>
    <row r="28" spans="1:8" x14ac:dyDescent="0.25">
      <c r="A28" s="62">
        <v>19</v>
      </c>
      <c r="B28" s="66"/>
      <c r="C28" s="317" t="s">
        <v>65</v>
      </c>
      <c r="D28" s="316"/>
      <c r="E28" s="316"/>
      <c r="F28" s="316"/>
      <c r="G28" s="67">
        <f>'[1]4.számú melléklet'!C42</f>
        <v>1080</v>
      </c>
    </row>
    <row r="29" spans="1:8" x14ac:dyDescent="0.25">
      <c r="A29" s="62">
        <v>20</v>
      </c>
      <c r="B29" s="66"/>
      <c r="C29" s="317" t="s">
        <v>66</v>
      </c>
      <c r="D29" s="316"/>
      <c r="E29" s="316"/>
      <c r="F29" s="316"/>
      <c r="G29" s="67">
        <f>'[1]4.számú melléklet'!C43+'[1]4.számú melléklet'!C40</f>
        <v>15241.037</v>
      </c>
    </row>
    <row r="30" spans="1:8" s="65" customFormat="1" x14ac:dyDescent="0.25">
      <c r="A30" s="62">
        <v>21</v>
      </c>
      <c r="B30" s="63"/>
      <c r="C30" s="70" t="s">
        <v>67</v>
      </c>
      <c r="D30" s="71"/>
      <c r="E30" s="71"/>
      <c r="F30" s="71"/>
      <c r="G30" s="67">
        <f>'[1]3.számú melléklet'!F16</f>
        <v>60000</v>
      </c>
    </row>
    <row r="31" spans="1:8" s="65" customFormat="1" x14ac:dyDescent="0.25">
      <c r="A31" s="62">
        <v>22</v>
      </c>
      <c r="B31" s="63"/>
      <c r="C31" s="318" t="s">
        <v>68</v>
      </c>
      <c r="D31" s="316"/>
      <c r="E31" s="316"/>
      <c r="F31" s="316"/>
      <c r="G31" s="67">
        <v>0</v>
      </c>
    </row>
    <row r="32" spans="1:8" x14ac:dyDescent="0.25">
      <c r="A32" s="62">
        <v>23</v>
      </c>
      <c r="B32" s="66" t="s">
        <v>69</v>
      </c>
      <c r="C32" s="303" t="s">
        <v>70</v>
      </c>
      <c r="D32" s="303"/>
      <c r="E32" s="303"/>
      <c r="F32" s="303"/>
      <c r="G32" s="74">
        <f>G10+G20+G24+G30</f>
        <v>304001.484</v>
      </c>
    </row>
    <row r="33" spans="1:9" s="78" customFormat="1" ht="12.75" x14ac:dyDescent="0.2">
      <c r="A33" s="62">
        <v>24</v>
      </c>
      <c r="B33" s="75"/>
      <c r="C33" s="76" t="s">
        <v>71</v>
      </c>
      <c r="D33" s="76"/>
      <c r="E33" s="76"/>
      <c r="F33" s="76"/>
      <c r="G33" s="77">
        <f>'[1]4.számú melléklet'!C22</f>
        <v>161471</v>
      </c>
    </row>
    <row r="34" spans="1:9" x14ac:dyDescent="0.25">
      <c r="A34" s="62">
        <v>25</v>
      </c>
      <c r="B34" s="66" t="s">
        <v>72</v>
      </c>
      <c r="C34" s="303" t="s">
        <v>73</v>
      </c>
      <c r="D34" s="304"/>
      <c r="E34" s="304"/>
      <c r="F34" s="304"/>
      <c r="G34" s="74">
        <f>G33</f>
        <v>161471</v>
      </c>
    </row>
    <row r="35" spans="1:9" x14ac:dyDescent="0.25">
      <c r="A35" s="62">
        <v>26</v>
      </c>
      <c r="B35" s="66"/>
      <c r="C35" s="303" t="s">
        <v>74</v>
      </c>
      <c r="D35" s="304"/>
      <c r="E35" s="304"/>
      <c r="F35" s="304"/>
      <c r="G35" s="74">
        <f>'[1]8.számú melléklet'!C10+'[1]10.számú melléklet'!C14</f>
        <v>82502</v>
      </c>
    </row>
    <row r="36" spans="1:9" x14ac:dyDescent="0.25">
      <c r="A36" s="62">
        <v>27</v>
      </c>
      <c r="B36" s="66" t="s">
        <v>75</v>
      </c>
      <c r="C36" s="314" t="s">
        <v>76</v>
      </c>
      <c r="D36" s="304"/>
      <c r="E36" s="304"/>
      <c r="F36" s="304"/>
      <c r="G36" s="79">
        <f>'[1]4.számú melléklet'!C46+'[1]5.számú melléklet'!F12</f>
        <v>45952.364000000001</v>
      </c>
      <c r="H36" s="69"/>
    </row>
    <row r="37" spans="1:9" x14ac:dyDescent="0.25">
      <c r="A37" s="62"/>
      <c r="B37" s="66"/>
      <c r="C37" s="314" t="s">
        <v>77</v>
      </c>
      <c r="D37" s="304"/>
      <c r="E37" s="304"/>
      <c r="F37" s="304"/>
      <c r="G37" s="79">
        <v>-254</v>
      </c>
      <c r="H37" s="69"/>
    </row>
    <row r="38" spans="1:9" x14ac:dyDescent="0.25">
      <c r="A38" s="62">
        <v>28</v>
      </c>
      <c r="B38" s="66" t="s">
        <v>78</v>
      </c>
      <c r="C38" s="303" t="s">
        <v>79</v>
      </c>
      <c r="D38" s="315"/>
      <c r="E38" s="315"/>
      <c r="F38" s="315"/>
      <c r="G38" s="74">
        <f>G18*-1</f>
        <v>-138237</v>
      </c>
      <c r="I38" s="4"/>
    </row>
    <row r="39" spans="1:9" x14ac:dyDescent="0.25">
      <c r="A39" s="62">
        <v>29</v>
      </c>
      <c r="B39" s="66"/>
      <c r="C39" s="305" t="s">
        <v>80</v>
      </c>
      <c r="D39" s="306"/>
      <c r="E39" s="306"/>
      <c r="F39" s="307"/>
      <c r="G39" s="74">
        <f>SUM(G32,G34,G35,G36,G37,G38)</f>
        <v>455435.848</v>
      </c>
      <c r="I39" s="4"/>
    </row>
    <row r="40" spans="1:9" x14ac:dyDescent="0.25">
      <c r="A40" s="80"/>
      <c r="B40" s="312" t="s">
        <v>81</v>
      </c>
      <c r="C40" s="313"/>
      <c r="D40" s="313"/>
      <c r="E40" s="313"/>
      <c r="F40" s="313"/>
      <c r="G40" s="81"/>
    </row>
    <row r="41" spans="1:9" x14ac:dyDescent="0.25">
      <c r="A41" s="80">
        <v>30</v>
      </c>
      <c r="B41" s="66"/>
      <c r="C41" s="310" t="s">
        <v>82</v>
      </c>
      <c r="D41" s="304"/>
      <c r="E41" s="304"/>
      <c r="F41" s="304"/>
      <c r="G41" s="82">
        <f>'[1]3.számú melléklet'!F34+ '[1]5.számú melléklet'!F17</f>
        <v>98542.739999999991</v>
      </c>
    </row>
    <row r="42" spans="1:9" x14ac:dyDescent="0.25">
      <c r="A42" s="80">
        <v>31</v>
      </c>
      <c r="B42" s="66"/>
      <c r="C42" s="310" t="s">
        <v>83</v>
      </c>
      <c r="D42" s="304"/>
      <c r="E42" s="304"/>
      <c r="F42" s="304"/>
      <c r="G42" s="82">
        <f>'[1]3.számú melléklet'!F35+'[1]5.számú melléklet'!F18</f>
        <v>16719.979500000001</v>
      </c>
    </row>
    <row r="43" spans="1:9" x14ac:dyDescent="0.25">
      <c r="A43" s="80">
        <v>32</v>
      </c>
      <c r="B43" s="66"/>
      <c r="C43" s="310" t="s">
        <v>84</v>
      </c>
      <c r="D43" s="304"/>
      <c r="E43" s="304"/>
      <c r="F43" s="304"/>
      <c r="G43" s="82">
        <f>'[1]3.számú melléklet'!F36+'[1]5.számú melléklet'!F19+'[1]5.számú melléklet'!F20+'[1]5.számú melléklet'!F21+'[1]5.számú melléklet'!F22</f>
        <v>59009.488999999994</v>
      </c>
    </row>
    <row r="44" spans="1:9" x14ac:dyDescent="0.25">
      <c r="A44" s="80">
        <v>33</v>
      </c>
      <c r="B44" s="66"/>
      <c r="C44" s="310" t="s">
        <v>85</v>
      </c>
      <c r="D44" s="304"/>
      <c r="E44" s="304"/>
      <c r="F44" s="304"/>
      <c r="G44" s="83">
        <f>'[1]3.számú melléklet'!F37</f>
        <v>236220.10399999999</v>
      </c>
    </row>
    <row r="45" spans="1:9" x14ac:dyDescent="0.25">
      <c r="A45" s="80">
        <v>34</v>
      </c>
      <c r="B45" s="66"/>
      <c r="C45" s="84" t="s">
        <v>86</v>
      </c>
      <c r="D45" s="84"/>
      <c r="E45" s="84"/>
      <c r="F45" s="84"/>
      <c r="G45" s="83">
        <f>'[1]3.számú melléklet'!F38</f>
        <v>2065</v>
      </c>
    </row>
    <row r="46" spans="1:9" s="65" customFormat="1" x14ac:dyDescent="0.25">
      <c r="A46" s="80">
        <v>36</v>
      </c>
      <c r="B46" s="63"/>
      <c r="C46" s="303" t="s">
        <v>87</v>
      </c>
      <c r="D46" s="304"/>
      <c r="E46" s="304"/>
      <c r="F46" s="304"/>
      <c r="G46" s="74">
        <f>SUM(G41:G45)</f>
        <v>412557.3125</v>
      </c>
    </row>
    <row r="47" spans="1:9" s="65" customFormat="1" x14ac:dyDescent="0.25">
      <c r="A47" s="80">
        <v>37</v>
      </c>
      <c r="B47" s="63"/>
      <c r="C47" s="310" t="s">
        <v>88</v>
      </c>
      <c r="D47" s="304"/>
      <c r="E47" s="304"/>
      <c r="F47" s="304"/>
      <c r="G47" s="83">
        <f>'[1]3.számú melléklet'!F41+'[1]5.számú melléklet'!F27</f>
        <v>96814.960629921261</v>
      </c>
    </row>
    <row r="48" spans="1:9" s="65" customFormat="1" x14ac:dyDescent="0.25">
      <c r="A48" s="80">
        <v>38</v>
      </c>
      <c r="B48" s="63"/>
      <c r="C48" s="310" t="s">
        <v>89</v>
      </c>
      <c r="D48" s="304"/>
      <c r="E48" s="304"/>
      <c r="F48" s="304"/>
      <c r="G48" s="83">
        <f>'[1]3.számú melléklet'!F42+'[1]5.számú melléklet'!F26</f>
        <v>7874.0157480314956</v>
      </c>
    </row>
    <row r="49" spans="1:10" s="65" customFormat="1" ht="15" customHeight="1" x14ac:dyDescent="0.25">
      <c r="A49" s="80">
        <v>39</v>
      </c>
      <c r="B49" s="63"/>
      <c r="C49" s="310" t="s">
        <v>90</v>
      </c>
      <c r="D49" s="304"/>
      <c r="E49" s="304"/>
      <c r="F49" s="304"/>
      <c r="G49" s="83">
        <f>'[1]3.számú melléklet'!F43</f>
        <v>28266.023622047247</v>
      </c>
    </row>
    <row r="50" spans="1:10" s="65" customFormat="1" ht="15" customHeight="1" x14ac:dyDescent="0.25">
      <c r="A50" s="80">
        <v>40</v>
      </c>
      <c r="B50" s="63"/>
      <c r="C50" s="303" t="s">
        <v>28</v>
      </c>
      <c r="D50" s="304"/>
      <c r="E50" s="304"/>
      <c r="F50" s="304"/>
      <c r="G50" s="74">
        <f>SUM(G47:G49)</f>
        <v>132955</v>
      </c>
    </row>
    <row r="51" spans="1:10" ht="15" customHeight="1" x14ac:dyDescent="0.25">
      <c r="A51" s="80">
        <v>41</v>
      </c>
      <c r="B51" s="66"/>
      <c r="C51" s="311" t="s">
        <v>30</v>
      </c>
      <c r="D51" s="304"/>
      <c r="E51" s="304"/>
      <c r="F51" s="304"/>
      <c r="G51" s="77">
        <f>'[1]3.számú melléklet'!F47</f>
        <v>0</v>
      </c>
      <c r="J51" s="69"/>
    </row>
    <row r="52" spans="1:10" ht="15" customHeight="1" x14ac:dyDescent="0.25">
      <c r="A52" s="80">
        <v>42</v>
      </c>
      <c r="B52" s="66"/>
      <c r="C52" s="311" t="s">
        <v>32</v>
      </c>
      <c r="D52" s="304"/>
      <c r="E52" s="304"/>
      <c r="F52" s="304"/>
      <c r="G52" s="77">
        <f>'[1]3.számú melléklet'!F46</f>
        <v>1842.4559999999999</v>
      </c>
    </row>
    <row r="53" spans="1:10" s="65" customFormat="1" ht="15" customHeight="1" x14ac:dyDescent="0.25">
      <c r="A53" s="80">
        <v>43</v>
      </c>
      <c r="B53" s="63"/>
      <c r="C53" s="303" t="s">
        <v>34</v>
      </c>
      <c r="D53" s="304"/>
      <c r="E53" s="304"/>
      <c r="F53" s="304"/>
      <c r="G53" s="74">
        <f>SUM(G51:G52)</f>
        <v>1842.4559999999999</v>
      </c>
      <c r="J53" s="85"/>
    </row>
    <row r="54" spans="1:10" s="65" customFormat="1" ht="15" customHeight="1" x14ac:dyDescent="0.25">
      <c r="A54" s="80">
        <v>44</v>
      </c>
      <c r="B54" s="63"/>
      <c r="C54" s="305" t="s">
        <v>91</v>
      </c>
      <c r="D54" s="306"/>
      <c r="E54" s="306"/>
      <c r="F54" s="307"/>
      <c r="G54" s="74">
        <f>[1]Részletező_Közös!E44</f>
        <v>91664.566999999995</v>
      </c>
      <c r="J54" s="85"/>
    </row>
    <row r="55" spans="1:10" s="65" customFormat="1" ht="15" customHeight="1" x14ac:dyDescent="0.25">
      <c r="A55" s="80"/>
      <c r="B55" s="63"/>
      <c r="C55" s="305" t="s">
        <v>92</v>
      </c>
      <c r="D55" s="306"/>
      <c r="E55" s="306"/>
      <c r="F55" s="307"/>
      <c r="G55" s="74">
        <v>-254</v>
      </c>
      <c r="J55" s="85"/>
    </row>
    <row r="56" spans="1:10" s="65" customFormat="1" ht="15" customHeight="1" x14ac:dyDescent="0.25">
      <c r="A56" s="80">
        <v>45</v>
      </c>
      <c r="B56" s="63"/>
      <c r="C56" s="303" t="s">
        <v>93</v>
      </c>
      <c r="D56" s="304"/>
      <c r="E56" s="304"/>
      <c r="F56" s="304"/>
      <c r="G56" s="74">
        <f>G46+G50+G53+G55-G54</f>
        <v>455436.20150000002</v>
      </c>
    </row>
    <row r="57" spans="1:10" s="65" customFormat="1" ht="15" customHeight="1" x14ac:dyDescent="0.25">
      <c r="A57" s="80">
        <v>46</v>
      </c>
      <c r="B57" s="63"/>
      <c r="C57" s="303" t="s">
        <v>94</v>
      </c>
      <c r="D57" s="304"/>
      <c r="E57" s="304"/>
      <c r="F57" s="304"/>
      <c r="G57" s="86">
        <v>6</v>
      </c>
    </row>
    <row r="58" spans="1:10" ht="15" customHeight="1" thickBot="1" x14ac:dyDescent="0.3">
      <c r="A58" s="87">
        <v>47</v>
      </c>
      <c r="B58" s="88"/>
      <c r="C58" s="308" t="s">
        <v>95</v>
      </c>
      <c r="D58" s="309"/>
      <c r="E58" s="309"/>
      <c r="F58" s="309"/>
      <c r="G58" s="89">
        <v>12</v>
      </c>
    </row>
    <row r="59" spans="1:10" x14ac:dyDescent="0.25">
      <c r="B59" s="33"/>
      <c r="C59" s="90"/>
      <c r="D59" s="90"/>
      <c r="E59" s="90"/>
      <c r="F59" s="90"/>
      <c r="G59" s="90"/>
      <c r="H59" s="4"/>
    </row>
    <row r="60" spans="1:10" x14ac:dyDescent="0.25">
      <c r="B60" s="33"/>
      <c r="C60" s="90"/>
      <c r="D60" s="90"/>
      <c r="E60" s="90"/>
      <c r="F60" s="90"/>
      <c r="G60" s="90"/>
      <c r="H60" s="4"/>
    </row>
    <row r="61" spans="1:10" x14ac:dyDescent="0.25">
      <c r="B61" s="33"/>
      <c r="C61" s="90"/>
      <c r="D61" s="90"/>
      <c r="E61" s="90"/>
      <c r="F61" s="90"/>
      <c r="G61" s="90"/>
      <c r="H61" s="4"/>
    </row>
    <row r="62" spans="1:10" x14ac:dyDescent="0.25">
      <c r="B62" s="33"/>
      <c r="C62" s="90"/>
      <c r="D62" s="90"/>
      <c r="E62" s="90"/>
      <c r="F62" s="90"/>
      <c r="G62" s="90"/>
      <c r="H62" s="4"/>
    </row>
    <row r="63" spans="1:10" x14ac:dyDescent="0.25">
      <c r="B63" s="33"/>
      <c r="C63" s="90"/>
      <c r="D63" s="90"/>
      <c r="E63" s="90"/>
      <c r="F63" s="90"/>
      <c r="G63" s="90"/>
      <c r="H63" s="4"/>
    </row>
    <row r="64" spans="1:10" x14ac:dyDescent="0.25">
      <c r="B64" s="33"/>
      <c r="C64" s="90"/>
      <c r="D64" s="90"/>
      <c r="E64" s="90"/>
      <c r="F64" s="90"/>
      <c r="G64" s="90"/>
      <c r="H64" s="4"/>
    </row>
    <row r="65" spans="2:8" x14ac:dyDescent="0.25">
      <c r="B65" s="33"/>
      <c r="C65" s="90"/>
      <c r="D65" s="90"/>
      <c r="E65" s="90"/>
      <c r="F65" s="90"/>
      <c r="G65" s="90"/>
      <c r="H65" s="4"/>
    </row>
    <row r="66" spans="2:8" x14ac:dyDescent="0.25">
      <c r="B66" s="33"/>
      <c r="C66" s="90"/>
      <c r="D66" s="90"/>
      <c r="E66" s="90"/>
      <c r="F66" s="90"/>
      <c r="G66" s="90"/>
      <c r="H66" s="4"/>
    </row>
    <row r="67" spans="2:8" x14ac:dyDescent="0.25">
      <c r="B67" s="33"/>
      <c r="C67" s="90"/>
      <c r="D67" s="90"/>
      <c r="E67" s="90"/>
      <c r="F67" s="90"/>
      <c r="G67" s="90"/>
      <c r="H67" s="4"/>
    </row>
    <row r="68" spans="2:8" x14ac:dyDescent="0.25">
      <c r="B68" s="33"/>
      <c r="C68" s="35"/>
      <c r="D68" s="35"/>
      <c r="E68" s="35"/>
      <c r="F68" s="35"/>
      <c r="G68" s="35"/>
      <c r="H68" s="4"/>
    </row>
    <row r="69" spans="2:8" x14ac:dyDescent="0.25">
      <c r="B69" s="91"/>
      <c r="C69" s="91"/>
      <c r="D69" s="91"/>
      <c r="E69" s="91"/>
      <c r="F69" s="91"/>
      <c r="G69" s="91"/>
      <c r="H69" s="4"/>
    </row>
    <row r="70" spans="2:8" x14ac:dyDescent="0.25">
      <c r="B70" s="302"/>
      <c r="C70" s="302"/>
      <c r="D70" s="302"/>
      <c r="E70" s="302"/>
      <c r="F70" s="91"/>
      <c r="G70" s="91"/>
      <c r="H70" s="4"/>
    </row>
    <row r="71" spans="2:8" x14ac:dyDescent="0.25">
      <c r="B71" s="91"/>
      <c r="C71" s="91"/>
      <c r="D71" s="91"/>
      <c r="E71" s="91"/>
      <c r="F71" s="91"/>
      <c r="G71" s="91"/>
      <c r="H71" s="4"/>
    </row>
    <row r="72" spans="2:8" x14ac:dyDescent="0.25">
      <c r="B72" s="91"/>
      <c r="C72" s="91"/>
      <c r="D72" s="91"/>
      <c r="E72" s="91"/>
      <c r="F72" s="91"/>
      <c r="G72" s="91"/>
      <c r="H72" s="4"/>
    </row>
    <row r="73" spans="2:8" x14ac:dyDescent="0.25">
      <c r="B73" s="91"/>
      <c r="C73" s="91"/>
      <c r="D73" s="91"/>
      <c r="E73" s="91"/>
      <c r="F73" s="91"/>
      <c r="G73" s="91"/>
      <c r="H73" s="4"/>
    </row>
    <row r="74" spans="2:8" x14ac:dyDescent="0.25">
      <c r="B74" s="91"/>
      <c r="C74" s="91"/>
      <c r="D74" s="91"/>
      <c r="E74" s="91"/>
      <c r="F74" s="91"/>
      <c r="G74" s="91"/>
      <c r="H74" s="4"/>
    </row>
    <row r="75" spans="2:8" x14ac:dyDescent="0.25">
      <c r="B75" s="91"/>
      <c r="C75" s="91"/>
      <c r="D75" s="91"/>
      <c r="E75" s="91"/>
      <c r="F75" s="91"/>
      <c r="G75" s="91"/>
      <c r="H75" s="4"/>
    </row>
    <row r="76" spans="2:8" x14ac:dyDescent="0.25">
      <c r="B76" s="91"/>
      <c r="C76" s="91"/>
      <c r="D76" s="91"/>
      <c r="E76" s="91"/>
      <c r="F76" s="91"/>
      <c r="G76" s="91"/>
      <c r="H76" s="4"/>
    </row>
    <row r="77" spans="2:8" x14ac:dyDescent="0.25">
      <c r="B77" s="91"/>
      <c r="C77" s="91"/>
      <c r="D77" s="91"/>
      <c r="E77" s="91"/>
      <c r="F77" s="91"/>
      <c r="G77" s="91"/>
      <c r="H77" s="4"/>
    </row>
    <row r="78" spans="2:8" x14ac:dyDescent="0.25">
      <c r="B78" s="91"/>
      <c r="C78" s="91"/>
      <c r="D78" s="91"/>
      <c r="E78" s="91"/>
      <c r="F78" s="91"/>
      <c r="G78" s="91"/>
      <c r="H78" s="4"/>
    </row>
    <row r="79" spans="2:8" x14ac:dyDescent="0.25">
      <c r="B79" s="91"/>
      <c r="C79" s="91"/>
      <c r="D79" s="91"/>
      <c r="E79" s="91"/>
      <c r="F79" s="91"/>
      <c r="G79" s="91"/>
      <c r="H79" s="4"/>
    </row>
    <row r="80" spans="2:8" x14ac:dyDescent="0.25">
      <c r="B80" s="91"/>
      <c r="C80" s="91"/>
      <c r="D80" s="91"/>
      <c r="E80" s="91"/>
      <c r="F80" s="91"/>
      <c r="G80" s="91"/>
      <c r="H80" s="4"/>
    </row>
    <row r="81" spans="2:8" x14ac:dyDescent="0.25">
      <c r="B81" s="91"/>
      <c r="C81" s="91"/>
      <c r="D81" s="91"/>
      <c r="E81" s="91"/>
      <c r="F81" s="91"/>
      <c r="G81" s="91"/>
      <c r="H81" s="4"/>
    </row>
    <row r="82" spans="2:8" x14ac:dyDescent="0.25">
      <c r="B82" s="91"/>
      <c r="C82" s="91"/>
      <c r="D82" s="91"/>
      <c r="E82" s="91"/>
      <c r="F82" s="91"/>
      <c r="G82" s="91"/>
      <c r="H82" s="4"/>
    </row>
    <row r="83" spans="2:8" x14ac:dyDescent="0.25">
      <c r="B83" s="91"/>
      <c r="C83" s="91"/>
      <c r="D83" s="91"/>
      <c r="E83" s="91"/>
      <c r="F83" s="91"/>
      <c r="G83" s="91"/>
      <c r="H83" s="4"/>
    </row>
    <row r="84" spans="2:8" x14ac:dyDescent="0.25">
      <c r="B84" s="91"/>
      <c r="C84" s="91"/>
      <c r="D84" s="91"/>
      <c r="E84" s="91"/>
      <c r="F84" s="91"/>
      <c r="G84" s="91"/>
      <c r="H84" s="4"/>
    </row>
    <row r="85" spans="2:8" x14ac:dyDescent="0.25">
      <c r="B85" s="91"/>
      <c r="C85" s="91"/>
      <c r="D85" s="91"/>
      <c r="E85" s="91"/>
      <c r="F85" s="91"/>
      <c r="G85" s="91"/>
      <c r="H85" s="4"/>
    </row>
    <row r="86" spans="2:8" x14ac:dyDescent="0.25">
      <c r="B86" s="91"/>
      <c r="C86" s="91"/>
      <c r="D86" s="91"/>
      <c r="E86" s="91"/>
      <c r="F86" s="91"/>
      <c r="G86" s="91"/>
      <c r="H86" s="4"/>
    </row>
    <row r="87" spans="2:8" x14ac:dyDescent="0.25">
      <c r="B87" s="91"/>
      <c r="C87" s="91"/>
      <c r="D87" s="91"/>
      <c r="E87" s="91"/>
      <c r="F87" s="91"/>
      <c r="G87" s="91"/>
      <c r="H87" s="4"/>
    </row>
    <row r="88" spans="2:8" x14ac:dyDescent="0.25">
      <c r="B88" s="91"/>
      <c r="C88" s="91"/>
      <c r="D88" s="91"/>
      <c r="E88" s="91"/>
      <c r="F88" s="91"/>
      <c r="G88" s="91"/>
      <c r="H88" s="4"/>
    </row>
    <row r="89" spans="2:8" x14ac:dyDescent="0.25">
      <c r="B89" s="91"/>
      <c r="C89" s="91"/>
      <c r="D89" s="91"/>
      <c r="E89" s="91"/>
      <c r="F89" s="91"/>
      <c r="G89" s="91"/>
      <c r="H89" s="4"/>
    </row>
    <row r="90" spans="2:8" x14ac:dyDescent="0.25">
      <c r="B90" s="91"/>
      <c r="C90" s="91"/>
      <c r="D90" s="91"/>
      <c r="E90" s="91"/>
      <c r="F90" s="91"/>
      <c r="G90" s="91"/>
      <c r="H90" s="4"/>
    </row>
    <row r="91" spans="2:8" x14ac:dyDescent="0.25">
      <c r="B91" s="91"/>
      <c r="C91" s="91"/>
      <c r="D91" s="91"/>
      <c r="E91" s="91"/>
      <c r="F91" s="91"/>
      <c r="G91" s="91"/>
      <c r="H91" s="4"/>
    </row>
    <row r="92" spans="2:8" x14ac:dyDescent="0.25">
      <c r="B92" s="91"/>
      <c r="C92" s="91"/>
      <c r="D92" s="91"/>
      <c r="E92" s="91"/>
      <c r="F92" s="91"/>
      <c r="G92" s="91"/>
      <c r="H92" s="4"/>
    </row>
    <row r="93" spans="2:8" x14ac:dyDescent="0.25">
      <c r="B93" s="91"/>
      <c r="C93" s="91"/>
      <c r="D93" s="91"/>
      <c r="E93" s="91"/>
      <c r="F93" s="91"/>
      <c r="G93" s="91"/>
      <c r="H93" s="4"/>
    </row>
    <row r="94" spans="2:8" x14ac:dyDescent="0.25">
      <c r="B94" s="91"/>
      <c r="C94" s="91"/>
      <c r="D94" s="91"/>
      <c r="E94" s="91"/>
      <c r="F94" s="91"/>
      <c r="G94" s="91"/>
      <c r="H94" s="4"/>
    </row>
    <row r="95" spans="2:8" x14ac:dyDescent="0.25">
      <c r="B95" s="91"/>
      <c r="C95" s="91"/>
      <c r="D95" s="91"/>
      <c r="E95" s="91"/>
      <c r="F95" s="91"/>
      <c r="G95" s="91"/>
      <c r="H95" s="4"/>
    </row>
    <row r="96" spans="2:8" x14ac:dyDescent="0.25">
      <c r="B96" s="91"/>
      <c r="C96" s="91"/>
      <c r="D96" s="91"/>
      <c r="E96" s="91"/>
      <c r="F96" s="91"/>
      <c r="G96" s="91"/>
      <c r="H96" s="4"/>
    </row>
    <row r="97" spans="2:8" x14ac:dyDescent="0.25">
      <c r="B97" s="91"/>
      <c r="C97" s="91"/>
      <c r="D97" s="91"/>
      <c r="E97" s="91"/>
      <c r="F97" s="91"/>
      <c r="G97" s="91"/>
      <c r="H97" s="4"/>
    </row>
    <row r="98" spans="2:8" x14ac:dyDescent="0.25">
      <c r="B98" s="91"/>
      <c r="C98" s="91"/>
      <c r="D98" s="91"/>
      <c r="E98" s="91"/>
      <c r="F98" s="91"/>
      <c r="G98" s="91"/>
      <c r="H98" s="4"/>
    </row>
    <row r="99" spans="2:8" x14ac:dyDescent="0.25">
      <c r="B99" s="33"/>
      <c r="C99" s="92"/>
      <c r="D99" s="4"/>
      <c r="E99" s="4"/>
      <c r="F99" s="4"/>
      <c r="G99" s="4"/>
      <c r="H99" s="4"/>
    </row>
  </sheetData>
  <mergeCells count="51">
    <mergeCell ref="A1:G1"/>
    <mergeCell ref="A3:G3"/>
    <mergeCell ref="A4:G4"/>
    <mergeCell ref="C6:F6"/>
    <mergeCell ref="A7:A9"/>
    <mergeCell ref="B7:B9"/>
    <mergeCell ref="C7:F9"/>
    <mergeCell ref="G7:G9"/>
    <mergeCell ref="C22:F22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1:F21"/>
    <mergeCell ref="C39:F39"/>
    <mergeCell ref="C23:F23"/>
    <mergeCell ref="C25:F25"/>
    <mergeCell ref="C28:F28"/>
    <mergeCell ref="C29:F29"/>
    <mergeCell ref="C31:F31"/>
    <mergeCell ref="C32:F32"/>
    <mergeCell ref="C34:F34"/>
    <mergeCell ref="C35:F35"/>
    <mergeCell ref="C36:F36"/>
    <mergeCell ref="C37:F37"/>
    <mergeCell ref="C38:F38"/>
    <mergeCell ref="C52:F52"/>
    <mergeCell ref="B40:F40"/>
    <mergeCell ref="C41:F41"/>
    <mergeCell ref="C42:F42"/>
    <mergeCell ref="C43:F43"/>
    <mergeCell ref="C44:F44"/>
    <mergeCell ref="C46:F46"/>
    <mergeCell ref="C47:F47"/>
    <mergeCell ref="C48:F48"/>
    <mergeCell ref="C49:F49"/>
    <mergeCell ref="C50:F50"/>
    <mergeCell ref="C51:F51"/>
    <mergeCell ref="B70:E70"/>
    <mergeCell ref="C53:F53"/>
    <mergeCell ref="C54:F54"/>
    <mergeCell ref="C55:F55"/>
    <mergeCell ref="C56:F56"/>
    <mergeCell ref="C57:F57"/>
    <mergeCell ref="C58:F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B12" sqref="B12:E12"/>
    </sheetView>
  </sheetViews>
  <sheetFormatPr defaultRowHeight="15" x14ac:dyDescent="0.25"/>
  <cols>
    <col min="1" max="1" width="6" customWidth="1"/>
    <col min="5" max="5" width="29.7109375" customWidth="1"/>
    <col min="6" max="7" width="13.42578125" customWidth="1"/>
    <col min="9" max="9" width="11" bestFit="1" customWidth="1"/>
  </cols>
  <sheetData>
    <row r="1" spans="1:9" x14ac:dyDescent="0.25">
      <c r="A1" s="296" t="s">
        <v>96</v>
      </c>
      <c r="B1" s="296"/>
      <c r="C1" s="296"/>
      <c r="D1" s="296"/>
      <c r="E1" s="296"/>
      <c r="F1" s="296"/>
      <c r="G1" s="93"/>
    </row>
    <row r="2" spans="1:9" x14ac:dyDescent="0.25">
      <c r="A2" s="2"/>
      <c r="B2" s="2"/>
      <c r="C2" s="2"/>
      <c r="D2" s="2"/>
      <c r="E2" s="2"/>
      <c r="F2" s="2"/>
      <c r="H2" s="94"/>
    </row>
    <row r="3" spans="1:9" x14ac:dyDescent="0.25">
      <c r="A3" s="297" t="s">
        <v>97</v>
      </c>
      <c r="B3" s="297"/>
      <c r="C3" s="297"/>
      <c r="D3" s="297"/>
      <c r="E3" s="297"/>
      <c r="F3" s="297"/>
      <c r="G3" s="3"/>
    </row>
    <row r="4" spans="1:9" x14ac:dyDescent="0.25">
      <c r="A4" s="354"/>
      <c r="B4" s="354"/>
      <c r="C4" s="354"/>
      <c r="D4" s="354"/>
      <c r="E4" s="354"/>
      <c r="F4" s="354"/>
      <c r="G4" s="4"/>
    </row>
    <row r="5" spans="1:9" ht="15.75" thickBot="1" x14ac:dyDescent="0.3">
      <c r="A5" s="57"/>
      <c r="B5" s="57"/>
      <c r="C5" s="95"/>
      <c r="D5" s="57"/>
      <c r="E5" s="57"/>
      <c r="F5" s="4" t="s">
        <v>46</v>
      </c>
      <c r="G5" s="4"/>
    </row>
    <row r="6" spans="1:9" x14ac:dyDescent="0.25">
      <c r="A6" s="96"/>
      <c r="B6" s="355" t="s">
        <v>3</v>
      </c>
      <c r="C6" s="355"/>
      <c r="D6" s="355"/>
      <c r="E6" s="355"/>
      <c r="F6" s="97" t="s">
        <v>4</v>
      </c>
    </row>
    <row r="7" spans="1:9" ht="30" customHeight="1" x14ac:dyDescent="0.25">
      <c r="A7" s="98" t="s">
        <v>98</v>
      </c>
      <c r="B7" s="341" t="s">
        <v>99</v>
      </c>
      <c r="C7" s="341"/>
      <c r="D7" s="341"/>
      <c r="E7" s="341"/>
      <c r="F7" s="99" t="s">
        <v>7</v>
      </c>
    </row>
    <row r="8" spans="1:9" ht="12.75" customHeight="1" x14ac:dyDescent="0.25">
      <c r="A8" s="344">
        <v>1</v>
      </c>
      <c r="B8" s="356" t="s">
        <v>47</v>
      </c>
      <c r="C8" s="356"/>
      <c r="D8" s="356"/>
      <c r="E8" s="356"/>
      <c r="F8" s="342"/>
    </row>
    <row r="9" spans="1:9" x14ac:dyDescent="0.25">
      <c r="A9" s="344"/>
      <c r="B9" s="356"/>
      <c r="C9" s="356"/>
      <c r="D9" s="356"/>
      <c r="E9" s="356"/>
      <c r="F9" s="357"/>
    </row>
    <row r="10" spans="1:9" x14ac:dyDescent="0.25">
      <c r="A10" s="344"/>
      <c r="B10" s="356"/>
      <c r="C10" s="356"/>
      <c r="D10" s="356"/>
      <c r="E10" s="356"/>
      <c r="F10" s="358"/>
      <c r="I10" s="4"/>
    </row>
    <row r="11" spans="1:9" x14ac:dyDescent="0.25">
      <c r="A11" s="18">
        <v>2</v>
      </c>
      <c r="B11" s="351" t="s">
        <v>100</v>
      </c>
      <c r="C11" s="351"/>
      <c r="D11" s="351"/>
      <c r="E11" s="351"/>
      <c r="F11" s="100">
        <f>'[1]4.számú melléklet'!C30+'[1]4.számú melléklet'!C32+'[1]4.számú melléklet'!C33+'[1]4.számú melléklet'!C34+'[1]4.számú melléklet'!C36+'[1]4.számú melléklet'!C35+'[1]4.számú melléklet'!C29+'[1]4.számú melléklet'!C31</f>
        <v>4582.9120000000003</v>
      </c>
    </row>
    <row r="12" spans="1:9" x14ac:dyDescent="0.25">
      <c r="A12" s="18">
        <v>3</v>
      </c>
      <c r="B12" s="351" t="s">
        <v>101</v>
      </c>
      <c r="C12" s="351"/>
      <c r="D12" s="351"/>
      <c r="E12" s="351"/>
      <c r="F12" s="100">
        <f>('[1]4.számú melléklet'!C24+'[1]4.számú melléklet'!C25+'[1]4.számú melléklet'!C26+'[1]4.számú melléklet'!C27+'[1]4.számú melléklet'!C28)</f>
        <v>72260</v>
      </c>
    </row>
    <row r="13" spans="1:9" ht="12.75" customHeight="1" x14ac:dyDescent="0.25">
      <c r="A13" s="18">
        <v>4</v>
      </c>
      <c r="B13" s="336" t="s">
        <v>102</v>
      </c>
      <c r="C13" s="336"/>
      <c r="D13" s="336"/>
      <c r="E13" s="336"/>
      <c r="F13" s="100">
        <f>('[1]4.számú melléklet'!C40+'[1]4.számú melléklet'!C44+'[1]4.számú melléklet'!C43)</f>
        <v>97743.036999999997</v>
      </c>
    </row>
    <row r="14" spans="1:9" ht="12.75" customHeight="1" x14ac:dyDescent="0.25">
      <c r="A14" s="18">
        <v>5</v>
      </c>
      <c r="B14" s="336" t="s">
        <v>103</v>
      </c>
      <c r="C14" s="336"/>
      <c r="D14" s="336"/>
      <c r="E14" s="336"/>
      <c r="F14" s="100">
        <f>('[1]4.számú melléklet'!C41+'[1]4.számú melléklet'!C42+'[1]4.számú melléklet'!C38+'[1]4.számú melléklet'!C39)</f>
        <v>13680.535</v>
      </c>
    </row>
    <row r="15" spans="1:9" x14ac:dyDescent="0.25">
      <c r="A15" s="18">
        <v>6</v>
      </c>
      <c r="B15" s="42" t="s">
        <v>104</v>
      </c>
      <c r="C15" s="42"/>
      <c r="D15" s="42"/>
      <c r="E15" s="42"/>
      <c r="F15" s="101">
        <f>'[1]4.számú melléklet'!C22</f>
        <v>161471</v>
      </c>
    </row>
    <row r="16" spans="1:9" x14ac:dyDescent="0.25">
      <c r="A16" s="18">
        <v>7</v>
      </c>
      <c r="B16" s="332" t="s">
        <v>105</v>
      </c>
      <c r="C16" s="352"/>
      <c r="D16" s="352"/>
      <c r="E16" s="353"/>
      <c r="F16" s="101">
        <f>[1]Részletező_Önk!D60</f>
        <v>60000</v>
      </c>
    </row>
    <row r="17" spans="1:6" x14ac:dyDescent="0.25">
      <c r="A17" s="102">
        <v>8</v>
      </c>
      <c r="B17" s="333" t="s">
        <v>106</v>
      </c>
      <c r="C17" s="333"/>
      <c r="D17" s="333"/>
      <c r="E17" s="333"/>
      <c r="F17" s="103">
        <f>SUM(F11:F16)</f>
        <v>409737.484</v>
      </c>
    </row>
    <row r="18" spans="1:6" x14ac:dyDescent="0.25">
      <c r="A18" s="349">
        <v>9</v>
      </c>
      <c r="B18" s="341" t="s">
        <v>107</v>
      </c>
      <c r="C18" s="341"/>
      <c r="D18" s="341"/>
      <c r="E18" s="341"/>
      <c r="F18" s="345"/>
    </row>
    <row r="19" spans="1:6" x14ac:dyDescent="0.25">
      <c r="A19" s="349"/>
      <c r="B19" s="341"/>
      <c r="C19" s="341"/>
      <c r="D19" s="341"/>
      <c r="E19" s="341"/>
      <c r="F19" s="346"/>
    </row>
    <row r="20" spans="1:6" x14ac:dyDescent="0.25">
      <c r="A20" s="350"/>
      <c r="B20" s="339"/>
      <c r="C20" s="339"/>
      <c r="D20" s="339"/>
      <c r="E20" s="339"/>
      <c r="F20" s="347"/>
    </row>
    <row r="21" spans="1:6" x14ac:dyDescent="0.25">
      <c r="A21" s="18">
        <v>10</v>
      </c>
      <c r="B21" s="336" t="s">
        <v>108</v>
      </c>
      <c r="C21" s="336"/>
      <c r="D21" s="336"/>
      <c r="E21" s="336"/>
      <c r="F21" s="100">
        <v>0</v>
      </c>
    </row>
    <row r="22" spans="1:6" x14ac:dyDescent="0.25">
      <c r="A22" s="18">
        <v>11</v>
      </c>
      <c r="B22" s="336" t="s">
        <v>109</v>
      </c>
      <c r="C22" s="336"/>
      <c r="D22" s="336"/>
      <c r="E22" s="336"/>
      <c r="F22" s="100">
        <v>0</v>
      </c>
    </row>
    <row r="23" spans="1:6" x14ac:dyDescent="0.25">
      <c r="A23" s="18">
        <v>12</v>
      </c>
      <c r="B23" s="336" t="s">
        <v>110</v>
      </c>
      <c r="C23" s="336"/>
      <c r="D23" s="336"/>
      <c r="E23" s="336"/>
      <c r="F23" s="100">
        <v>0</v>
      </c>
    </row>
    <row r="24" spans="1:6" x14ac:dyDescent="0.25">
      <c r="A24" s="104">
        <v>13</v>
      </c>
      <c r="B24" s="337" t="s">
        <v>111</v>
      </c>
      <c r="C24" s="337"/>
      <c r="D24" s="337"/>
      <c r="E24" s="337"/>
      <c r="F24" s="103">
        <f>SUM(F21:F23)</f>
        <v>0</v>
      </c>
    </row>
    <row r="25" spans="1:6" x14ac:dyDescent="0.25">
      <c r="A25" s="344">
        <v>14</v>
      </c>
      <c r="B25" s="341" t="s">
        <v>112</v>
      </c>
      <c r="C25" s="341"/>
      <c r="D25" s="341"/>
      <c r="E25" s="341"/>
      <c r="F25" s="345"/>
    </row>
    <row r="26" spans="1:6" x14ac:dyDescent="0.25">
      <c r="A26" s="344"/>
      <c r="B26" s="341"/>
      <c r="C26" s="341"/>
      <c r="D26" s="341"/>
      <c r="E26" s="341"/>
      <c r="F26" s="346"/>
    </row>
    <row r="27" spans="1:6" x14ac:dyDescent="0.25">
      <c r="A27" s="344"/>
      <c r="B27" s="339"/>
      <c r="C27" s="339"/>
      <c r="D27" s="339"/>
      <c r="E27" s="339"/>
      <c r="F27" s="347"/>
    </row>
    <row r="28" spans="1:6" x14ac:dyDescent="0.25">
      <c r="A28" s="18">
        <v>15</v>
      </c>
      <c r="B28" s="348" t="s">
        <v>113</v>
      </c>
      <c r="C28" s="348"/>
      <c r="D28" s="348"/>
      <c r="E28" s="348"/>
      <c r="F28" s="105">
        <f>'[1]4.számú melléklet'!C46</f>
        <v>45698.603000000003</v>
      </c>
    </row>
    <row r="29" spans="1:6" x14ac:dyDescent="0.25">
      <c r="A29" s="104">
        <v>16</v>
      </c>
      <c r="B29" s="337" t="s">
        <v>106</v>
      </c>
      <c r="C29" s="337"/>
      <c r="D29" s="337"/>
      <c r="E29" s="337"/>
      <c r="F29" s="106">
        <f>SUM(F28)</f>
        <v>45698.603000000003</v>
      </c>
    </row>
    <row r="30" spans="1:6" x14ac:dyDescent="0.25">
      <c r="A30" s="1"/>
      <c r="B30" s="107"/>
      <c r="C30" s="107"/>
      <c r="D30" s="107"/>
      <c r="E30" s="107"/>
      <c r="F30" s="108"/>
    </row>
    <row r="31" spans="1:6" x14ac:dyDescent="0.25">
      <c r="A31" s="104">
        <v>17</v>
      </c>
      <c r="B31" s="338" t="s">
        <v>114</v>
      </c>
      <c r="C31" s="339"/>
      <c r="D31" s="339"/>
      <c r="E31" s="339"/>
      <c r="F31" s="109">
        <f>F17+F24+F29</f>
        <v>455436.087</v>
      </c>
    </row>
    <row r="32" spans="1:6" x14ac:dyDescent="0.25">
      <c r="A32" s="340">
        <v>18</v>
      </c>
      <c r="B32" s="341" t="s">
        <v>115</v>
      </c>
      <c r="C32" s="341"/>
      <c r="D32" s="341"/>
      <c r="E32" s="341"/>
      <c r="F32" s="342"/>
    </row>
    <row r="33" spans="1:6" x14ac:dyDescent="0.25">
      <c r="A33" s="340"/>
      <c r="B33" s="341"/>
      <c r="C33" s="341"/>
      <c r="D33" s="341"/>
      <c r="E33" s="341"/>
      <c r="F33" s="343"/>
    </row>
    <row r="34" spans="1:6" x14ac:dyDescent="0.25">
      <c r="A34" s="18">
        <v>19</v>
      </c>
      <c r="B34" s="336" t="s">
        <v>82</v>
      </c>
      <c r="C34" s="336"/>
      <c r="D34" s="336"/>
      <c r="E34" s="336"/>
      <c r="F34" s="100">
        <f>'[1]6.számú melléklet'!D24+'[1]6.számú melléklet'!D104</f>
        <v>30207.040000000001</v>
      </c>
    </row>
    <row r="35" spans="1:6" x14ac:dyDescent="0.25">
      <c r="A35" s="18">
        <v>20</v>
      </c>
      <c r="B35" s="336" t="s">
        <v>116</v>
      </c>
      <c r="C35" s="336"/>
      <c r="D35" s="336"/>
      <c r="E35" s="336"/>
      <c r="F35" s="100">
        <f>'[1]6.számú melléklet'!D38</f>
        <v>5286.232</v>
      </c>
    </row>
    <row r="36" spans="1:6" x14ac:dyDescent="0.25">
      <c r="A36" s="18">
        <v>21</v>
      </c>
      <c r="B36" s="336" t="s">
        <v>117</v>
      </c>
      <c r="C36" s="336"/>
      <c r="D36" s="336"/>
      <c r="E36" s="336"/>
      <c r="F36" s="100">
        <f>'[1]6.számú melléklet'!D52+'[1]6.számú melléklet'!D94+'[1]6.számú melléklet'!D108</f>
        <v>46860.608999999997</v>
      </c>
    </row>
    <row r="37" spans="1:6" x14ac:dyDescent="0.25">
      <c r="A37" s="18">
        <v>22</v>
      </c>
      <c r="B37" s="336" t="s">
        <v>118</v>
      </c>
      <c r="C37" s="336"/>
      <c r="D37" s="336"/>
      <c r="E37" s="336"/>
      <c r="F37" s="100">
        <f>'[1]6.számú melléklet'!D67</f>
        <v>236220.10399999999</v>
      </c>
    </row>
    <row r="38" spans="1:6" x14ac:dyDescent="0.25">
      <c r="A38" s="18">
        <v>23</v>
      </c>
      <c r="B38" s="336" t="s">
        <v>119</v>
      </c>
      <c r="C38" s="336"/>
      <c r="D38" s="336"/>
      <c r="E38" s="336"/>
      <c r="F38" s="100">
        <f>'[1]6.számú melléklet'!D76</f>
        <v>2065</v>
      </c>
    </row>
    <row r="39" spans="1:6" x14ac:dyDescent="0.25">
      <c r="A39" s="110">
        <v>24</v>
      </c>
      <c r="B39" s="337" t="s">
        <v>120</v>
      </c>
      <c r="C39" s="337"/>
      <c r="D39" s="337"/>
      <c r="E39" s="337"/>
      <c r="F39" s="106">
        <f>SUM(F34:F38)</f>
        <v>320638.98499999999</v>
      </c>
    </row>
    <row r="40" spans="1:6" x14ac:dyDescent="0.25">
      <c r="A40" s="18">
        <v>25</v>
      </c>
      <c r="B40" s="111" t="s">
        <v>121</v>
      </c>
      <c r="C40" s="21"/>
      <c r="D40" s="112"/>
      <c r="E40" s="21"/>
      <c r="F40" s="113"/>
    </row>
    <row r="41" spans="1:6" x14ac:dyDescent="0.25">
      <c r="A41" s="18">
        <v>26</v>
      </c>
      <c r="B41" s="328" t="s">
        <v>122</v>
      </c>
      <c r="C41" s="329"/>
      <c r="D41" s="329"/>
      <c r="E41" s="330"/>
      <c r="F41" s="100">
        <f>'[1]6.számú melléklet'!D81</f>
        <v>96814.960629921261</v>
      </c>
    </row>
    <row r="42" spans="1:6" x14ac:dyDescent="0.25">
      <c r="A42" s="18">
        <v>27</v>
      </c>
      <c r="B42" s="328" t="s">
        <v>123</v>
      </c>
      <c r="C42" s="329"/>
      <c r="D42" s="329"/>
      <c r="E42" s="330"/>
      <c r="F42" s="100">
        <f>'[1]6.számú melléklet'!D80</f>
        <v>7874.0157480314956</v>
      </c>
    </row>
    <row r="43" spans="1:6" x14ac:dyDescent="0.25">
      <c r="A43" s="18">
        <v>28</v>
      </c>
      <c r="B43" s="328" t="s">
        <v>124</v>
      </c>
      <c r="C43" s="329"/>
      <c r="D43" s="329"/>
      <c r="E43" s="330"/>
      <c r="F43" s="100">
        <f>'[1]6.számú melléklet'!D82</f>
        <v>28266.023622047247</v>
      </c>
    </row>
    <row r="44" spans="1:6" x14ac:dyDescent="0.25">
      <c r="A44" s="18">
        <v>29</v>
      </c>
      <c r="B44" s="331" t="s">
        <v>28</v>
      </c>
      <c r="C44" s="329"/>
      <c r="D44" s="329"/>
      <c r="E44" s="330"/>
      <c r="F44" s="106">
        <f>SUM(F41:F43)</f>
        <v>132955</v>
      </c>
    </row>
    <row r="45" spans="1:6" x14ac:dyDescent="0.25">
      <c r="A45" s="18">
        <v>30</v>
      </c>
      <c r="B45" s="114" t="s">
        <v>125</v>
      </c>
      <c r="C45" s="115"/>
      <c r="D45" s="115"/>
      <c r="E45" s="116"/>
      <c r="F45" s="99"/>
    </row>
    <row r="46" spans="1:6" x14ac:dyDescent="0.25">
      <c r="A46" s="18">
        <v>31</v>
      </c>
      <c r="B46" s="332" t="s">
        <v>32</v>
      </c>
      <c r="C46" s="329"/>
      <c r="D46" s="329"/>
      <c r="E46" s="330"/>
      <c r="F46" s="101">
        <f>'[1]6.számú melléklet'!D78</f>
        <v>1842.4559999999999</v>
      </c>
    </row>
    <row r="47" spans="1:6" x14ac:dyDescent="0.25">
      <c r="A47" s="18">
        <v>32</v>
      </c>
      <c r="B47" s="332" t="s">
        <v>30</v>
      </c>
      <c r="C47" s="329"/>
      <c r="D47" s="329"/>
      <c r="E47" s="330"/>
      <c r="F47" s="101">
        <v>0</v>
      </c>
    </row>
    <row r="48" spans="1:6" x14ac:dyDescent="0.25">
      <c r="A48" s="110">
        <v>33</v>
      </c>
      <c r="B48" s="333" t="s">
        <v>126</v>
      </c>
      <c r="C48" s="333"/>
      <c r="D48" s="333"/>
      <c r="E48" s="333"/>
      <c r="F48" s="106">
        <f>F46+F47</f>
        <v>1842.4559999999999</v>
      </c>
    </row>
    <row r="49" spans="1:6" ht="15.75" thickBot="1" x14ac:dyDescent="0.3">
      <c r="A49" s="117">
        <v>34</v>
      </c>
      <c r="B49" s="334" t="s">
        <v>127</v>
      </c>
      <c r="C49" s="335"/>
      <c r="D49" s="335"/>
      <c r="E49" s="335"/>
      <c r="F49" s="118">
        <f>F39+F44+F48</f>
        <v>455436.44099999999</v>
      </c>
    </row>
    <row r="61" spans="1:6" x14ac:dyDescent="0.25">
      <c r="B61" s="56"/>
      <c r="C61" s="4"/>
      <c r="D61" s="4"/>
      <c r="E61" s="4"/>
      <c r="F61" s="4"/>
    </row>
    <row r="62" spans="1:6" x14ac:dyDescent="0.25">
      <c r="B62" s="56"/>
      <c r="C62" s="4"/>
      <c r="D62" s="4"/>
      <c r="E62" s="4"/>
      <c r="F62" s="4"/>
    </row>
    <row r="63" spans="1:6" x14ac:dyDescent="0.25">
      <c r="B63" s="4"/>
      <c r="C63" s="4"/>
      <c r="D63" s="4"/>
      <c r="E63" s="4"/>
      <c r="F63" s="4"/>
    </row>
    <row r="64" spans="1:6" x14ac:dyDescent="0.25">
      <c r="B64" s="4"/>
      <c r="C64" s="4"/>
      <c r="D64" s="4"/>
      <c r="E64" s="4"/>
      <c r="F64" s="4"/>
    </row>
    <row r="65" spans="2:6" x14ac:dyDescent="0.25">
      <c r="B65" s="56"/>
      <c r="C65" s="4"/>
      <c r="D65" s="4"/>
      <c r="E65" s="4"/>
      <c r="F65" s="4"/>
    </row>
    <row r="66" spans="2:6" x14ac:dyDescent="0.25">
      <c r="B66" s="4"/>
      <c r="C66" s="4"/>
      <c r="D66" s="4"/>
      <c r="E66" s="4"/>
      <c r="F66" s="4"/>
    </row>
    <row r="67" spans="2:6" x14ac:dyDescent="0.25">
      <c r="B67" s="4"/>
      <c r="C67" s="4"/>
      <c r="D67" s="4"/>
      <c r="E67" s="4"/>
      <c r="F67" s="4"/>
    </row>
  </sheetData>
  <mergeCells count="44">
    <mergeCell ref="A8:A10"/>
    <mergeCell ref="B8:E10"/>
    <mergeCell ref="F8:F10"/>
    <mergeCell ref="A1:F1"/>
    <mergeCell ref="A3:F3"/>
    <mergeCell ref="A4:F4"/>
    <mergeCell ref="B6:E6"/>
    <mergeCell ref="B7:E7"/>
    <mergeCell ref="B23:E23"/>
    <mergeCell ref="B11:E11"/>
    <mergeCell ref="B12:E12"/>
    <mergeCell ref="B13:E13"/>
    <mergeCell ref="B14:E14"/>
    <mergeCell ref="B16:E16"/>
    <mergeCell ref="B17:E17"/>
    <mergeCell ref="A18:A20"/>
    <mergeCell ref="B18:E20"/>
    <mergeCell ref="F18:F20"/>
    <mergeCell ref="B21:E21"/>
    <mergeCell ref="B22:E22"/>
    <mergeCell ref="B35:E35"/>
    <mergeCell ref="B24:E24"/>
    <mergeCell ref="A25:A27"/>
    <mergeCell ref="B25:E27"/>
    <mergeCell ref="F25:F27"/>
    <mergeCell ref="B28:E28"/>
    <mergeCell ref="B29:E29"/>
    <mergeCell ref="B31:E31"/>
    <mergeCell ref="A32:A33"/>
    <mergeCell ref="B32:E33"/>
    <mergeCell ref="F32:F33"/>
    <mergeCell ref="B34:E34"/>
    <mergeCell ref="B49:E49"/>
    <mergeCell ref="B36:E36"/>
    <mergeCell ref="B37:E37"/>
    <mergeCell ref="B38:E38"/>
    <mergeCell ref="B39:E39"/>
    <mergeCell ref="B41:E41"/>
    <mergeCell ref="B42:E42"/>
    <mergeCell ref="B43:E43"/>
    <mergeCell ref="B44:E44"/>
    <mergeCell ref="B46:E46"/>
    <mergeCell ref="B47:E47"/>
    <mergeCell ref="B48:E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activeCell="E25" sqref="E25"/>
    </sheetView>
  </sheetViews>
  <sheetFormatPr defaultRowHeight="15" x14ac:dyDescent="0.25"/>
  <cols>
    <col min="1" max="1" width="8" customWidth="1"/>
    <col min="2" max="2" width="52.5703125" customWidth="1"/>
    <col min="3" max="3" width="13.42578125" customWidth="1"/>
    <col min="4" max="4" width="13.5703125" bestFit="1" customWidth="1"/>
  </cols>
  <sheetData>
    <row r="1" spans="1:4" x14ac:dyDescent="0.25">
      <c r="A1" s="320" t="s">
        <v>128</v>
      </c>
      <c r="B1" s="320"/>
      <c r="C1" s="320"/>
    </row>
    <row r="2" spans="1:4" x14ac:dyDescent="0.25">
      <c r="A2" s="2"/>
      <c r="B2" s="2"/>
      <c r="C2" s="2"/>
    </row>
    <row r="3" spans="1:4" x14ac:dyDescent="0.25">
      <c r="A3" s="320" t="s">
        <v>129</v>
      </c>
      <c r="B3" s="320"/>
      <c r="C3" s="320"/>
    </row>
    <row r="4" spans="1:4" x14ac:dyDescent="0.25">
      <c r="A4" s="2"/>
      <c r="B4" s="2"/>
      <c r="C4" s="2"/>
    </row>
    <row r="5" spans="1:4" ht="15.75" thickBot="1" x14ac:dyDescent="0.3">
      <c r="A5" s="2"/>
      <c r="B5" s="119"/>
      <c r="C5" s="119" t="s">
        <v>2</v>
      </c>
    </row>
    <row r="6" spans="1:4" x14ac:dyDescent="0.25">
      <c r="A6" s="120" t="s">
        <v>130</v>
      </c>
      <c r="B6" s="121" t="s">
        <v>3</v>
      </c>
      <c r="C6" s="122" t="s">
        <v>4</v>
      </c>
    </row>
    <row r="7" spans="1:4" ht="31.5" customHeight="1" x14ac:dyDescent="0.25">
      <c r="A7" s="123">
        <v>1</v>
      </c>
      <c r="B7" s="124" t="s">
        <v>131</v>
      </c>
      <c r="C7" s="125" t="s">
        <v>48</v>
      </c>
    </row>
    <row r="8" spans="1:4" x14ac:dyDescent="0.25">
      <c r="A8" s="123">
        <v>2</v>
      </c>
      <c r="B8" s="126" t="s">
        <v>132</v>
      </c>
      <c r="C8" s="127"/>
    </row>
    <row r="9" spans="1:4" x14ac:dyDescent="0.25">
      <c r="A9" s="123">
        <v>3</v>
      </c>
      <c r="B9" s="73" t="s">
        <v>133</v>
      </c>
      <c r="C9" s="128">
        <v>91665</v>
      </c>
    </row>
    <row r="10" spans="1:4" x14ac:dyDescent="0.25">
      <c r="A10" s="123">
        <v>4</v>
      </c>
      <c r="B10" s="73" t="s">
        <v>134</v>
      </c>
      <c r="C10" s="128">
        <v>46572</v>
      </c>
      <c r="D10" s="129"/>
    </row>
    <row r="11" spans="1:4" x14ac:dyDescent="0.25">
      <c r="A11" s="123">
        <v>5</v>
      </c>
      <c r="B11" s="73" t="s">
        <v>135</v>
      </c>
      <c r="C11" s="128">
        <v>0</v>
      </c>
    </row>
    <row r="12" spans="1:4" x14ac:dyDescent="0.25">
      <c r="A12" s="123">
        <v>6</v>
      </c>
      <c r="B12" s="130" t="s">
        <v>136</v>
      </c>
      <c r="C12" s="131">
        <v>205</v>
      </c>
    </row>
    <row r="13" spans="1:4" x14ac:dyDescent="0.25">
      <c r="A13" s="123">
        <v>7</v>
      </c>
      <c r="B13" s="73" t="s">
        <v>137</v>
      </c>
      <c r="C13" s="128">
        <v>150</v>
      </c>
    </row>
    <row r="14" spans="1:4" x14ac:dyDescent="0.25">
      <c r="A14" s="123">
        <v>8</v>
      </c>
      <c r="B14" s="73" t="s">
        <v>138</v>
      </c>
      <c r="C14" s="128">
        <v>5332</v>
      </c>
    </row>
    <row r="15" spans="1:4" x14ac:dyDescent="0.25">
      <c r="A15" s="123">
        <v>9</v>
      </c>
      <c r="B15" s="73" t="s">
        <v>139</v>
      </c>
      <c r="C15" s="128">
        <v>0</v>
      </c>
    </row>
    <row r="16" spans="1:4" x14ac:dyDescent="0.25">
      <c r="A16" s="123">
        <v>10</v>
      </c>
      <c r="B16" s="132" t="s">
        <v>140</v>
      </c>
      <c r="C16" s="133">
        <v>11732</v>
      </c>
    </row>
    <row r="17" spans="1:4" ht="17.25" customHeight="1" x14ac:dyDescent="0.25">
      <c r="A17" s="123">
        <v>11</v>
      </c>
      <c r="B17" s="132" t="s">
        <v>141</v>
      </c>
      <c r="C17" s="133">
        <v>2065</v>
      </c>
    </row>
    <row r="18" spans="1:4" ht="17.25" customHeight="1" x14ac:dyDescent="0.25">
      <c r="A18" s="123">
        <v>12</v>
      </c>
      <c r="B18" s="132" t="s">
        <v>142</v>
      </c>
      <c r="C18" s="133">
        <v>1895</v>
      </c>
    </row>
    <row r="19" spans="1:4" ht="17.25" customHeight="1" x14ac:dyDescent="0.25">
      <c r="A19" s="123">
        <v>13</v>
      </c>
      <c r="B19" s="134" t="s">
        <v>143</v>
      </c>
      <c r="C19" s="135">
        <v>0</v>
      </c>
      <c r="D19" s="129"/>
    </row>
    <row r="20" spans="1:4" ht="17.25" customHeight="1" x14ac:dyDescent="0.25">
      <c r="A20" s="123">
        <v>14</v>
      </c>
      <c r="B20" s="136" t="s">
        <v>144</v>
      </c>
      <c r="C20" s="133">
        <v>1855</v>
      </c>
    </row>
    <row r="21" spans="1:4" ht="17.25" customHeight="1" x14ac:dyDescent="0.25">
      <c r="A21" s="123">
        <v>15</v>
      </c>
      <c r="B21" s="136" t="s">
        <v>145</v>
      </c>
      <c r="C21" s="133">
        <v>0</v>
      </c>
    </row>
    <row r="22" spans="1:4" ht="17.25" customHeight="1" x14ac:dyDescent="0.25">
      <c r="A22" s="123">
        <v>16</v>
      </c>
      <c r="B22" s="136" t="s">
        <v>146</v>
      </c>
      <c r="C22" s="137">
        <f>SUM(C9:C21)</f>
        <v>161471</v>
      </c>
    </row>
    <row r="23" spans="1:4" ht="15.75" customHeight="1" x14ac:dyDescent="0.25">
      <c r="A23" s="123">
        <v>17</v>
      </c>
      <c r="B23" s="138" t="s">
        <v>70</v>
      </c>
      <c r="C23" s="139"/>
    </row>
    <row r="24" spans="1:4" ht="17.100000000000001" customHeight="1" x14ac:dyDescent="0.25">
      <c r="A24" s="123">
        <v>18</v>
      </c>
      <c r="B24" s="136" t="s">
        <v>147</v>
      </c>
      <c r="C24" s="135">
        <v>0</v>
      </c>
    </row>
    <row r="25" spans="1:4" ht="17.100000000000001" customHeight="1" x14ac:dyDescent="0.25">
      <c r="A25" s="123">
        <v>19</v>
      </c>
      <c r="B25" s="136" t="s">
        <v>148</v>
      </c>
      <c r="C25" s="135">
        <v>1460</v>
      </c>
    </row>
    <row r="26" spans="1:4" ht="17.100000000000001" customHeight="1" x14ac:dyDescent="0.25">
      <c r="A26" s="123">
        <v>20</v>
      </c>
      <c r="B26" s="136" t="s">
        <v>149</v>
      </c>
      <c r="C26" s="135">
        <v>65000</v>
      </c>
    </row>
    <row r="27" spans="1:4" ht="17.100000000000001" customHeight="1" x14ac:dyDescent="0.25">
      <c r="A27" s="123">
        <v>21</v>
      </c>
      <c r="B27" s="136" t="s">
        <v>59</v>
      </c>
      <c r="C27" s="135">
        <v>0</v>
      </c>
    </row>
    <row r="28" spans="1:4" ht="17.100000000000001" customHeight="1" x14ac:dyDescent="0.25">
      <c r="A28" s="123">
        <v>22</v>
      </c>
      <c r="B28" s="136" t="s">
        <v>60</v>
      </c>
      <c r="C28" s="135">
        <v>5800</v>
      </c>
    </row>
    <row r="29" spans="1:4" ht="17.100000000000001" customHeight="1" x14ac:dyDescent="0.25">
      <c r="A29" s="123">
        <v>23</v>
      </c>
      <c r="B29" s="136" t="s">
        <v>150</v>
      </c>
      <c r="C29" s="135">
        <f>[1]Részletező_Önk!W49</f>
        <v>600</v>
      </c>
    </row>
    <row r="30" spans="1:4" ht="17.100000000000001" customHeight="1" x14ac:dyDescent="0.25">
      <c r="A30" s="123">
        <v>24</v>
      </c>
      <c r="B30" s="136" t="s">
        <v>151</v>
      </c>
      <c r="C30" s="135">
        <v>0</v>
      </c>
    </row>
    <row r="31" spans="1:4" ht="17.100000000000001" customHeight="1" x14ac:dyDescent="0.25">
      <c r="A31" s="123">
        <v>25</v>
      </c>
      <c r="B31" s="136" t="s">
        <v>53</v>
      </c>
      <c r="C31" s="135">
        <f>[1]Részletező_Önk!W48</f>
        <v>235</v>
      </c>
    </row>
    <row r="32" spans="1:4" ht="17.100000000000001" customHeight="1" x14ac:dyDescent="0.25">
      <c r="A32" s="123">
        <v>26</v>
      </c>
      <c r="B32" s="136" t="s">
        <v>152</v>
      </c>
      <c r="C32" s="135">
        <f>[1]Részletező_Önk!W51</f>
        <v>2041</v>
      </c>
    </row>
    <row r="33" spans="1:3" x14ac:dyDescent="0.25">
      <c r="A33" s="123">
        <v>27</v>
      </c>
      <c r="B33" s="136" t="s">
        <v>54</v>
      </c>
      <c r="C33" s="135">
        <f>[1]Részletező_Önk!W54</f>
        <v>0</v>
      </c>
    </row>
    <row r="34" spans="1:3" x14ac:dyDescent="0.25">
      <c r="A34" s="123">
        <v>28</v>
      </c>
      <c r="B34" s="132" t="s">
        <v>153</v>
      </c>
      <c r="C34" s="135">
        <f>[1]Részletező_Önk!W50</f>
        <v>200</v>
      </c>
    </row>
    <row r="35" spans="1:3" x14ac:dyDescent="0.25">
      <c r="A35" s="123">
        <v>29</v>
      </c>
      <c r="B35" s="132" t="s">
        <v>154</v>
      </c>
      <c r="C35" s="135">
        <f>[1]Részletező_Önk!W56</f>
        <v>756</v>
      </c>
    </row>
    <row r="36" spans="1:3" x14ac:dyDescent="0.25">
      <c r="A36" s="123">
        <v>30</v>
      </c>
      <c r="B36" s="132" t="s">
        <v>57</v>
      </c>
      <c r="C36" s="135">
        <f>[1]Részletező_Önk!W52</f>
        <v>750.91200000000003</v>
      </c>
    </row>
    <row r="37" spans="1:3" x14ac:dyDescent="0.25">
      <c r="A37" s="123">
        <v>31</v>
      </c>
      <c r="B37" s="124" t="s">
        <v>155</v>
      </c>
      <c r="C37" s="137">
        <f>SUM(C24:C36)</f>
        <v>76842.911999999997</v>
      </c>
    </row>
    <row r="38" spans="1:3" s="78" customFormat="1" x14ac:dyDescent="0.25">
      <c r="A38" s="123">
        <v>32</v>
      </c>
      <c r="B38" s="140" t="s">
        <v>156</v>
      </c>
      <c r="C38" s="135">
        <v>4168</v>
      </c>
    </row>
    <row r="39" spans="1:3" x14ac:dyDescent="0.25">
      <c r="A39" s="123">
        <v>33</v>
      </c>
      <c r="B39" s="124" t="s">
        <v>157</v>
      </c>
      <c r="C39" s="135">
        <v>91</v>
      </c>
    </row>
    <row r="40" spans="1:3" x14ac:dyDescent="0.25">
      <c r="A40" s="123">
        <v>34</v>
      </c>
      <c r="B40" s="124" t="s">
        <v>158</v>
      </c>
      <c r="C40" s="135">
        <f>[1]Részletező_Önk!F58-1213</f>
        <v>14028.037</v>
      </c>
    </row>
    <row r="41" spans="1:3" x14ac:dyDescent="0.25">
      <c r="A41" s="123">
        <v>35</v>
      </c>
      <c r="B41" s="124" t="s">
        <v>159</v>
      </c>
      <c r="C41" s="135">
        <f>[1]Részletező_Önk!J43+[1]Részletező_Önk!I43</f>
        <v>8341.5349999999999</v>
      </c>
    </row>
    <row r="42" spans="1:3" x14ac:dyDescent="0.25">
      <c r="A42" s="123">
        <v>36</v>
      </c>
      <c r="B42" s="124" t="s">
        <v>160</v>
      </c>
      <c r="C42" s="135">
        <f>4*270</f>
        <v>1080</v>
      </c>
    </row>
    <row r="43" spans="1:3" x14ac:dyDescent="0.25">
      <c r="A43" s="123">
        <v>38</v>
      </c>
      <c r="B43" s="124" t="s">
        <v>161</v>
      </c>
      <c r="C43" s="135">
        <v>1213</v>
      </c>
    </row>
    <row r="44" spans="1:3" x14ac:dyDescent="0.25">
      <c r="A44" s="123">
        <v>39</v>
      </c>
      <c r="B44" s="124" t="s">
        <v>162</v>
      </c>
      <c r="C44" s="135">
        <f>'[1]8.számú melléklet'!C10+'[1]10.számú melléklet'!C14</f>
        <v>82502</v>
      </c>
    </row>
    <row r="45" spans="1:3" x14ac:dyDescent="0.25">
      <c r="A45" s="123">
        <v>40</v>
      </c>
      <c r="B45" s="124" t="s">
        <v>163</v>
      </c>
      <c r="C45" s="135">
        <f>[1]Részletező_Önk!D60</f>
        <v>60000</v>
      </c>
    </row>
    <row r="46" spans="1:3" x14ac:dyDescent="0.25">
      <c r="A46" s="123">
        <v>41</v>
      </c>
      <c r="B46" s="124" t="s">
        <v>164</v>
      </c>
      <c r="C46" s="135">
        <f>[1]Részletező_Önk!H60</f>
        <v>45698.603000000003</v>
      </c>
    </row>
    <row r="47" spans="1:3" ht="15.75" thickBot="1" x14ac:dyDescent="0.3">
      <c r="A47" s="123">
        <v>42</v>
      </c>
      <c r="B47" s="141" t="s">
        <v>165</v>
      </c>
      <c r="C47" s="142">
        <f>C22+C37+C38+C39+C40+C41+C42+C43+C46+C44+C45</f>
        <v>455436.087</v>
      </c>
    </row>
    <row r="49" spans="2:3" ht="15.75" x14ac:dyDescent="0.25">
      <c r="B49" s="143"/>
      <c r="C49" s="143"/>
    </row>
    <row r="50" spans="2:3" x14ac:dyDescent="0.25">
      <c r="B50" s="144"/>
    </row>
  </sheetData>
  <mergeCells count="2">
    <mergeCell ref="A1:C1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sqref="A1:XFD1048576"/>
    </sheetView>
  </sheetViews>
  <sheetFormatPr defaultRowHeight="15" x14ac:dyDescent="0.25"/>
  <cols>
    <col min="5" max="5" width="11" customWidth="1"/>
    <col min="6" max="6" width="18.42578125" customWidth="1"/>
  </cols>
  <sheetData>
    <row r="1" spans="1:6" x14ac:dyDescent="0.25">
      <c r="A1" s="296" t="s">
        <v>166</v>
      </c>
      <c r="B1" s="296"/>
      <c r="C1" s="296"/>
      <c r="D1" s="296"/>
      <c r="E1" s="296"/>
      <c r="F1" s="296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296" t="s">
        <v>167</v>
      </c>
      <c r="B3" s="296"/>
      <c r="C3" s="296"/>
      <c r="D3" s="296"/>
      <c r="E3" s="296"/>
      <c r="F3" s="296"/>
    </row>
    <row r="4" spans="1:6" x14ac:dyDescent="0.25">
      <c r="A4" s="354"/>
      <c r="B4" s="354"/>
      <c r="C4" s="354"/>
      <c r="D4" s="354"/>
      <c r="E4" s="354"/>
      <c r="F4" s="354"/>
    </row>
    <row r="5" spans="1:6" ht="15.75" thickBot="1" x14ac:dyDescent="0.3">
      <c r="A5" s="57"/>
      <c r="B5" s="57"/>
      <c r="C5" s="95"/>
      <c r="D5" s="57"/>
      <c r="E5" s="57"/>
      <c r="F5" s="57" t="s">
        <v>2</v>
      </c>
    </row>
    <row r="6" spans="1:6" x14ac:dyDescent="0.25">
      <c r="A6" s="96"/>
      <c r="B6" s="355" t="s">
        <v>3</v>
      </c>
      <c r="C6" s="355"/>
      <c r="D6" s="355"/>
      <c r="E6" s="355"/>
      <c r="F6" s="97" t="s">
        <v>4</v>
      </c>
    </row>
    <row r="7" spans="1:6" ht="15" customHeight="1" x14ac:dyDescent="0.25">
      <c r="A7" s="110" t="s">
        <v>8</v>
      </c>
      <c r="B7" s="371" t="s">
        <v>99</v>
      </c>
      <c r="C7" s="371"/>
      <c r="D7" s="371"/>
      <c r="E7" s="371"/>
      <c r="F7" s="372" t="s">
        <v>48</v>
      </c>
    </row>
    <row r="8" spans="1:6" ht="15.75" customHeight="1" x14ac:dyDescent="0.25">
      <c r="A8" s="145">
        <v>1</v>
      </c>
      <c r="B8" s="356" t="s">
        <v>47</v>
      </c>
      <c r="C8" s="356"/>
      <c r="D8" s="356"/>
      <c r="E8" s="356"/>
      <c r="F8" s="373"/>
    </row>
    <row r="9" spans="1:6" ht="30.75" customHeight="1" x14ac:dyDescent="0.25">
      <c r="A9" s="146">
        <v>2</v>
      </c>
      <c r="B9" s="365" t="s">
        <v>168</v>
      </c>
      <c r="C9" s="365"/>
      <c r="D9" s="365"/>
      <c r="E9" s="365"/>
      <c r="F9" s="147">
        <f>[1]Részletező_Közös!E44</f>
        <v>91664.566999999995</v>
      </c>
    </row>
    <row r="10" spans="1:6" x14ac:dyDescent="0.25">
      <c r="A10" s="18">
        <v>3</v>
      </c>
      <c r="B10" s="331" t="s">
        <v>111</v>
      </c>
      <c r="C10" s="366"/>
      <c r="D10" s="366"/>
      <c r="E10" s="367"/>
      <c r="F10" s="109">
        <f>SUM(F9)</f>
        <v>91664.566999999995</v>
      </c>
    </row>
    <row r="11" spans="1:6" ht="30.75" customHeight="1" x14ac:dyDescent="0.25">
      <c r="A11" s="145">
        <v>4</v>
      </c>
      <c r="B11" s="368" t="s">
        <v>169</v>
      </c>
      <c r="C11" s="369"/>
      <c r="D11" s="369"/>
      <c r="E11" s="370"/>
      <c r="F11" s="148"/>
    </row>
    <row r="12" spans="1:6" x14ac:dyDescent="0.25">
      <c r="A12" s="18">
        <v>5</v>
      </c>
      <c r="B12" s="348" t="s">
        <v>113</v>
      </c>
      <c r="C12" s="348"/>
      <c r="D12" s="348"/>
      <c r="E12" s="348"/>
      <c r="F12" s="105">
        <f>[1]Részletező_Közös!D61</f>
        <v>253.761</v>
      </c>
    </row>
    <row r="13" spans="1:6" x14ac:dyDescent="0.25">
      <c r="A13" s="104">
        <v>6</v>
      </c>
      <c r="B13" s="331" t="s">
        <v>170</v>
      </c>
      <c r="C13" s="366"/>
      <c r="D13" s="366"/>
      <c r="E13" s="367"/>
      <c r="F13" s="106">
        <f>F10+F12</f>
        <v>91918.327999999994</v>
      </c>
    </row>
    <row r="14" spans="1:6" x14ac:dyDescent="0.25">
      <c r="A14" s="340">
        <v>7</v>
      </c>
      <c r="B14" s="341" t="s">
        <v>115</v>
      </c>
      <c r="C14" s="341"/>
      <c r="D14" s="341"/>
      <c r="E14" s="341"/>
      <c r="F14" s="345"/>
    </row>
    <row r="15" spans="1:6" x14ac:dyDescent="0.25">
      <c r="A15" s="340"/>
      <c r="B15" s="341"/>
      <c r="C15" s="341"/>
      <c r="D15" s="341"/>
      <c r="E15" s="341"/>
      <c r="F15" s="364"/>
    </row>
    <row r="16" spans="1:6" x14ac:dyDescent="0.25">
      <c r="A16" s="340"/>
      <c r="B16" s="341"/>
      <c r="C16" s="341"/>
      <c r="D16" s="341"/>
      <c r="E16" s="341"/>
      <c r="F16" s="362"/>
    </row>
    <row r="17" spans="1:6" x14ac:dyDescent="0.25">
      <c r="A17" s="18">
        <v>8</v>
      </c>
      <c r="B17" s="336" t="s">
        <v>82</v>
      </c>
      <c r="C17" s="336"/>
      <c r="D17" s="336"/>
      <c r="E17" s="336"/>
      <c r="F17" s="100">
        <f>[1]Részletező_Közös!F7</f>
        <v>68335.7</v>
      </c>
    </row>
    <row r="18" spans="1:6" x14ac:dyDescent="0.25">
      <c r="A18" s="18">
        <v>9</v>
      </c>
      <c r="B18" s="336" t="s">
        <v>116</v>
      </c>
      <c r="C18" s="336"/>
      <c r="D18" s="336"/>
      <c r="E18" s="336"/>
      <c r="F18" s="100">
        <f>[1]Részletező_Közös!F11</f>
        <v>11433.747499999999</v>
      </c>
    </row>
    <row r="19" spans="1:6" x14ac:dyDescent="0.25">
      <c r="A19" s="18">
        <v>10</v>
      </c>
      <c r="B19" s="336" t="s">
        <v>171</v>
      </c>
      <c r="C19" s="336"/>
      <c r="D19" s="336"/>
      <c r="E19" s="336"/>
      <c r="F19" s="100">
        <f>[1]Részletező_Közös!D13</f>
        <v>2157.7170000000001</v>
      </c>
    </row>
    <row r="20" spans="1:6" x14ac:dyDescent="0.25">
      <c r="A20" s="18">
        <v>11</v>
      </c>
      <c r="B20" s="336" t="s">
        <v>53</v>
      </c>
      <c r="C20" s="336"/>
      <c r="D20" s="336"/>
      <c r="E20" s="336"/>
      <c r="F20" s="100">
        <f>[1]Részletező_Közös!D17+[1]Részletező_Közös!D20</f>
        <v>4079</v>
      </c>
    </row>
    <row r="21" spans="1:6" x14ac:dyDescent="0.25">
      <c r="A21" s="18">
        <v>12</v>
      </c>
      <c r="B21" s="336" t="s">
        <v>172</v>
      </c>
      <c r="C21" s="336"/>
      <c r="D21" s="336"/>
      <c r="E21" s="336"/>
      <c r="F21" s="100">
        <f>[1]Részletező_Közös!D28</f>
        <v>4500</v>
      </c>
    </row>
    <row r="22" spans="1:6" x14ac:dyDescent="0.25">
      <c r="A22" s="18">
        <v>13</v>
      </c>
      <c r="B22" s="336" t="s">
        <v>173</v>
      </c>
      <c r="C22" s="336"/>
      <c r="D22" s="336"/>
      <c r="E22" s="336"/>
      <c r="F22" s="100">
        <f>[1]Részletező_Közös!D32</f>
        <v>1412.163</v>
      </c>
    </row>
    <row r="23" spans="1:6" x14ac:dyDescent="0.25">
      <c r="A23" s="102">
        <v>14</v>
      </c>
      <c r="B23" s="337" t="s">
        <v>120</v>
      </c>
      <c r="C23" s="337"/>
      <c r="D23" s="337"/>
      <c r="E23" s="337"/>
      <c r="F23" s="106">
        <f>SUM(F17:F22)</f>
        <v>91918.327499999999</v>
      </c>
    </row>
    <row r="24" spans="1:6" x14ac:dyDescent="0.25">
      <c r="A24" s="340">
        <v>15</v>
      </c>
      <c r="B24" s="341" t="s">
        <v>115</v>
      </c>
      <c r="C24" s="341"/>
      <c r="D24" s="341"/>
      <c r="E24" s="341"/>
      <c r="F24" s="345"/>
    </row>
    <row r="25" spans="1:6" x14ac:dyDescent="0.25">
      <c r="A25" s="340"/>
      <c r="B25" s="341"/>
      <c r="C25" s="341"/>
      <c r="D25" s="341"/>
      <c r="E25" s="341"/>
      <c r="F25" s="362"/>
    </row>
    <row r="26" spans="1:6" x14ac:dyDescent="0.25">
      <c r="A26" s="18">
        <v>16</v>
      </c>
      <c r="B26" s="149" t="s">
        <v>174</v>
      </c>
      <c r="C26" s="21"/>
      <c r="D26" s="112"/>
      <c r="E26" s="21"/>
      <c r="F26" s="150">
        <v>0</v>
      </c>
    </row>
    <row r="27" spans="1:6" x14ac:dyDescent="0.25">
      <c r="A27" s="18">
        <v>17</v>
      </c>
      <c r="B27" s="363" t="s">
        <v>122</v>
      </c>
      <c r="C27" s="359"/>
      <c r="D27" s="359"/>
      <c r="E27" s="359"/>
      <c r="F27" s="151">
        <v>0</v>
      </c>
    </row>
    <row r="28" spans="1:6" x14ac:dyDescent="0.25">
      <c r="A28" s="18">
        <v>18</v>
      </c>
      <c r="B28" s="338" t="s">
        <v>28</v>
      </c>
      <c r="C28" s="359"/>
      <c r="D28" s="359"/>
      <c r="E28" s="359"/>
      <c r="F28" s="151">
        <v>0</v>
      </c>
    </row>
    <row r="29" spans="1:6" x14ac:dyDescent="0.25">
      <c r="A29" s="18">
        <v>19</v>
      </c>
      <c r="B29" s="338" t="s">
        <v>175</v>
      </c>
      <c r="C29" s="359"/>
      <c r="D29" s="359"/>
      <c r="E29" s="359"/>
      <c r="F29" s="106">
        <v>0</v>
      </c>
    </row>
    <row r="30" spans="1:6" ht="15.75" thickBot="1" x14ac:dyDescent="0.3">
      <c r="A30" s="47">
        <v>20</v>
      </c>
      <c r="B30" s="360" t="s">
        <v>176</v>
      </c>
      <c r="C30" s="361"/>
      <c r="D30" s="361"/>
      <c r="E30" s="361"/>
      <c r="F30" s="152">
        <v>15</v>
      </c>
    </row>
    <row r="31" spans="1:6" x14ac:dyDescent="0.25">
      <c r="A31" s="153"/>
      <c r="B31" s="153"/>
      <c r="C31" s="153"/>
      <c r="D31" s="153"/>
      <c r="E31" s="153"/>
      <c r="F31" s="153"/>
    </row>
  </sheetData>
  <mergeCells count="29">
    <mergeCell ref="A1:F1"/>
    <mergeCell ref="A3:F3"/>
    <mergeCell ref="A4:F4"/>
    <mergeCell ref="B6:E6"/>
    <mergeCell ref="B7:E7"/>
    <mergeCell ref="F7:F8"/>
    <mergeCell ref="B8:E8"/>
    <mergeCell ref="B9:E9"/>
    <mergeCell ref="B10:E10"/>
    <mergeCell ref="B11:E11"/>
    <mergeCell ref="B12:E12"/>
    <mergeCell ref="B13:E13"/>
    <mergeCell ref="A24:A25"/>
    <mergeCell ref="B24:E25"/>
    <mergeCell ref="F24:F25"/>
    <mergeCell ref="B27:E27"/>
    <mergeCell ref="F14:F16"/>
    <mergeCell ref="B17:E17"/>
    <mergeCell ref="B18:E18"/>
    <mergeCell ref="B19:E19"/>
    <mergeCell ref="B20:E20"/>
    <mergeCell ref="B21:E21"/>
    <mergeCell ref="A14:A16"/>
    <mergeCell ref="B14:E16"/>
    <mergeCell ref="B28:E28"/>
    <mergeCell ref="B29:E29"/>
    <mergeCell ref="B30:E30"/>
    <mergeCell ref="B22:E22"/>
    <mergeCell ref="B23:E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3"/>
  <sheetViews>
    <sheetView workbookViewId="0">
      <selection activeCell="G20" sqref="G20"/>
    </sheetView>
  </sheetViews>
  <sheetFormatPr defaultRowHeight="15" x14ac:dyDescent="0.25"/>
  <cols>
    <col min="1" max="1" width="5.42578125" customWidth="1"/>
    <col min="3" max="3" width="35.5703125" customWidth="1"/>
    <col min="4" max="4" width="14.28515625" customWidth="1"/>
    <col min="5" max="5" width="12.7109375" style="210" customWidth="1"/>
    <col min="6" max="6" width="28.5703125" customWidth="1"/>
    <col min="7" max="7" width="16.85546875" customWidth="1"/>
  </cols>
  <sheetData>
    <row r="1" spans="1:5" x14ac:dyDescent="0.25">
      <c r="B1" s="78"/>
      <c r="C1" s="78"/>
      <c r="D1" s="78"/>
      <c r="E1" s="154"/>
    </row>
    <row r="2" spans="1:5" x14ac:dyDescent="0.25">
      <c r="A2" s="393" t="s">
        <v>177</v>
      </c>
      <c r="B2" s="394"/>
      <c r="C2" s="394"/>
      <c r="D2" s="394"/>
      <c r="E2" s="394"/>
    </row>
    <row r="3" spans="1:5" x14ac:dyDescent="0.25">
      <c r="A3" s="393" t="s">
        <v>178</v>
      </c>
      <c r="B3" s="394"/>
      <c r="C3" s="394"/>
      <c r="D3" s="394"/>
      <c r="E3" s="394"/>
    </row>
    <row r="4" spans="1:5" x14ac:dyDescent="0.25">
      <c r="A4" s="393" t="s">
        <v>179</v>
      </c>
      <c r="B4" s="394"/>
      <c r="C4" s="394"/>
      <c r="D4" s="394"/>
      <c r="E4" s="394"/>
    </row>
    <row r="5" spans="1:5" x14ac:dyDescent="0.25">
      <c r="A5" s="2"/>
      <c r="B5" s="155"/>
      <c r="C5" s="156"/>
      <c r="D5" s="156"/>
      <c r="E5" s="157"/>
    </row>
    <row r="6" spans="1:5" x14ac:dyDescent="0.25">
      <c r="A6" s="2"/>
      <c r="B6" s="155" t="s">
        <v>180</v>
      </c>
      <c r="C6" s="156"/>
      <c r="D6" s="156"/>
      <c r="E6" s="157"/>
    </row>
    <row r="7" spans="1:5" x14ac:dyDescent="0.25">
      <c r="A7" s="158"/>
      <c r="B7" s="395" t="s">
        <v>3</v>
      </c>
      <c r="C7" s="375"/>
      <c r="D7" s="159" t="s">
        <v>4</v>
      </c>
      <c r="E7" s="160" t="s">
        <v>5</v>
      </c>
    </row>
    <row r="8" spans="1:5" x14ac:dyDescent="0.25">
      <c r="A8" s="396" t="s">
        <v>130</v>
      </c>
      <c r="B8" s="398" t="s">
        <v>181</v>
      </c>
      <c r="C8" s="399"/>
      <c r="D8" s="402" t="s">
        <v>48</v>
      </c>
      <c r="E8" s="404" t="s">
        <v>182</v>
      </c>
    </row>
    <row r="9" spans="1:5" ht="15.75" thickBot="1" x14ac:dyDescent="0.3">
      <c r="A9" s="397"/>
      <c r="B9" s="400"/>
      <c r="C9" s="401"/>
      <c r="D9" s="403"/>
      <c r="E9" s="405"/>
    </row>
    <row r="10" spans="1:5" x14ac:dyDescent="0.25">
      <c r="A10" s="161">
        <v>1</v>
      </c>
      <c r="B10" s="162" t="s">
        <v>183</v>
      </c>
      <c r="C10" s="162"/>
      <c r="D10" s="163"/>
      <c r="E10" s="164"/>
    </row>
    <row r="11" spans="1:5" ht="22.5" x14ac:dyDescent="0.25">
      <c r="A11" s="161">
        <v>2</v>
      </c>
      <c r="B11" s="162"/>
      <c r="C11" s="165" t="s">
        <v>184</v>
      </c>
      <c r="D11" s="166">
        <f>[1]Részletező_Önk!D7</f>
        <v>10239.700000000001</v>
      </c>
      <c r="E11" s="167">
        <f>[1]Részletező_Önk!D4</f>
        <v>2</v>
      </c>
    </row>
    <row r="12" spans="1:5" x14ac:dyDescent="0.25">
      <c r="A12" s="161">
        <v>3</v>
      </c>
      <c r="B12" s="162"/>
      <c r="C12" s="165" t="s">
        <v>185</v>
      </c>
      <c r="D12" s="166">
        <f>[1]Részletező_Önk!E7</f>
        <v>0</v>
      </c>
      <c r="E12" s="167">
        <f>[1]Részletező_Önk!E4</f>
        <v>0</v>
      </c>
    </row>
    <row r="13" spans="1:5" ht="22.5" x14ac:dyDescent="0.25">
      <c r="A13" s="161">
        <v>4</v>
      </c>
      <c r="B13" s="162"/>
      <c r="C13" s="165" t="s">
        <v>186</v>
      </c>
      <c r="D13" s="166">
        <f>[1]Részletező_Önk!F7</f>
        <v>3072.5</v>
      </c>
      <c r="E13" s="167">
        <f>[1]Részletező_Önk!F4</f>
        <v>1</v>
      </c>
    </row>
    <row r="14" spans="1:5" x14ac:dyDescent="0.25">
      <c r="A14" s="161">
        <v>5</v>
      </c>
      <c r="B14" s="162"/>
      <c r="C14" s="168" t="s">
        <v>187</v>
      </c>
      <c r="D14" s="166">
        <f>[1]Részletező_Önk!K7</f>
        <v>0</v>
      </c>
      <c r="E14" s="167">
        <f>[1]Részletező_Önk!K4</f>
        <v>0</v>
      </c>
    </row>
    <row r="15" spans="1:5" x14ac:dyDescent="0.25">
      <c r="A15" s="161">
        <v>6</v>
      </c>
      <c r="B15" s="162"/>
      <c r="C15" s="162" t="str">
        <f>[1]Részletező_Önk!L1</f>
        <v>Zöldterület-kezelés</v>
      </c>
      <c r="D15" s="166">
        <f>[1]Részletező_Önk!L7</f>
        <v>0</v>
      </c>
      <c r="E15" s="167">
        <f>[1]Részletező_Önk!L4</f>
        <v>1</v>
      </c>
    </row>
    <row r="16" spans="1:5" x14ac:dyDescent="0.25">
      <c r="A16" s="161">
        <v>7</v>
      </c>
      <c r="B16" s="162"/>
      <c r="C16" s="169" t="str">
        <f>[1]Részletező_Önk!M1</f>
        <v xml:space="preserve">Váors, községszolgáltatási egyéb szolgáltatások </v>
      </c>
      <c r="D16" s="166">
        <f>[1]Részletező_Önk!M7</f>
        <v>1805.8</v>
      </c>
      <c r="E16" s="167">
        <f>[1]Részletező_Önk!M4</f>
        <v>0.5</v>
      </c>
    </row>
    <row r="17" spans="1:5" x14ac:dyDescent="0.25">
      <c r="A17" s="161">
        <v>8</v>
      </c>
      <c r="B17" s="162"/>
      <c r="C17" s="169" t="str">
        <f>[1]Részletező_Önk!N1</f>
        <v xml:space="preserve">Család és nővédelmi egészségügyi gondozás </v>
      </c>
      <c r="D17" s="166">
        <f>[1]Részletező_Önk!N7</f>
        <v>1728</v>
      </c>
      <c r="E17" s="167">
        <f>[1]Részletező_Önk!N4</f>
        <v>1</v>
      </c>
    </row>
    <row r="18" spans="1:5" x14ac:dyDescent="0.25">
      <c r="A18" s="161">
        <v>9</v>
      </c>
      <c r="B18" s="162"/>
      <c r="C18" s="169" t="str">
        <f>[1]Részletező_Önk!O1</f>
        <v>Sportlétesítmények, edzőtáborok működtetési és fejlesztése</v>
      </c>
      <c r="D18" s="166">
        <f>[1]Részletező_Önk!O7</f>
        <v>0</v>
      </c>
      <c r="E18" s="167">
        <f>[1]Részletező_Önk!O4</f>
        <v>0</v>
      </c>
    </row>
    <row r="19" spans="1:5" x14ac:dyDescent="0.25">
      <c r="A19" s="161">
        <v>10</v>
      </c>
      <c r="B19" s="162"/>
      <c r="C19" s="169" t="str">
        <f>[1]Részletező_Önk!P1</f>
        <v xml:space="preserve">Könyvtári szolgáltatások </v>
      </c>
      <c r="D19" s="166">
        <f>[1]Részletező_Önk!P7</f>
        <v>1355.8</v>
      </c>
      <c r="E19" s="167">
        <f>[1]Részletező_Önk!P4</f>
        <v>0.5</v>
      </c>
    </row>
    <row r="20" spans="1:5" ht="23.25" x14ac:dyDescent="0.25">
      <c r="A20" s="161">
        <v>11</v>
      </c>
      <c r="B20" s="162"/>
      <c r="C20" s="170" t="str">
        <f>[1]Részletező_Önk!Q1</f>
        <v>Közművelődés-hagyományos közösségi kulturális értékek gondozása</v>
      </c>
      <c r="D20" s="166">
        <f>[1]Részletező_Önk!Q7</f>
        <v>3000</v>
      </c>
      <c r="E20" s="167">
        <f>[1]Részletező_Önk!Q4</f>
        <v>1</v>
      </c>
    </row>
    <row r="21" spans="1:5" x14ac:dyDescent="0.25">
      <c r="A21" s="161">
        <v>12</v>
      </c>
      <c r="B21" s="162"/>
      <c r="C21" s="171" t="str">
        <f>[1]Részletező_Önk!U1</f>
        <v xml:space="preserve">Szociális étkeztetés szociális konyhán </v>
      </c>
      <c r="D21" s="166">
        <f>[1]Részletező_Önk!U7</f>
        <v>0</v>
      </c>
      <c r="E21" s="167">
        <f>[1]Részletező_Önk!U4</f>
        <v>0</v>
      </c>
    </row>
    <row r="22" spans="1:5" x14ac:dyDescent="0.25">
      <c r="A22" s="161">
        <v>13</v>
      </c>
      <c r="B22" s="172" t="s">
        <v>188</v>
      </c>
      <c r="C22" s="172"/>
      <c r="D22" s="173">
        <f>SUM(D11:D21)</f>
        <v>21201.8</v>
      </c>
      <c r="E22" s="174">
        <f>SUM(E10:E21)</f>
        <v>7</v>
      </c>
    </row>
    <row r="23" spans="1:5" x14ac:dyDescent="0.25">
      <c r="A23" s="161">
        <v>14</v>
      </c>
      <c r="B23" s="2"/>
      <c r="C23" s="169" t="s">
        <v>189</v>
      </c>
      <c r="D23" s="166">
        <f>[1]Részletező_Önk!I7+[1]Részletező_Önk!J7</f>
        <v>9005.24</v>
      </c>
      <c r="E23" s="175">
        <v>12</v>
      </c>
    </row>
    <row r="24" spans="1:5" x14ac:dyDescent="0.25">
      <c r="A24" s="161">
        <v>15</v>
      </c>
      <c r="B24" s="172" t="s">
        <v>190</v>
      </c>
      <c r="C24" s="176"/>
      <c r="D24" s="177">
        <f>SUM(D22:D23)</f>
        <v>30207.040000000001</v>
      </c>
      <c r="E24" s="177"/>
    </row>
    <row r="25" spans="1:5" x14ac:dyDescent="0.25">
      <c r="A25" s="161">
        <v>16</v>
      </c>
      <c r="B25" s="162" t="s">
        <v>191</v>
      </c>
      <c r="C25" s="162"/>
      <c r="D25" s="163"/>
      <c r="E25" s="178"/>
    </row>
    <row r="26" spans="1:5" ht="22.5" x14ac:dyDescent="0.25">
      <c r="A26" s="161">
        <v>17</v>
      </c>
      <c r="B26" s="162"/>
      <c r="C26" s="165" t="s">
        <v>184</v>
      </c>
      <c r="D26" s="166">
        <f>[1]Részletező_Önk!D10</f>
        <v>1791.9475</v>
      </c>
      <c r="E26" s="179"/>
    </row>
    <row r="27" spans="1:5" x14ac:dyDescent="0.25">
      <c r="A27" s="161">
        <v>18</v>
      </c>
      <c r="B27" s="162"/>
      <c r="C27" s="165" t="s">
        <v>185</v>
      </c>
      <c r="D27" s="166">
        <f>[1]Részletező_Önk!E10</f>
        <v>0</v>
      </c>
      <c r="E27" s="179"/>
    </row>
    <row r="28" spans="1:5" ht="22.5" x14ac:dyDescent="0.25">
      <c r="A28" s="161">
        <v>19</v>
      </c>
      <c r="B28" s="162"/>
      <c r="C28" s="165" t="s">
        <v>186</v>
      </c>
      <c r="D28" s="166">
        <f>[1]Részletező_Önk!F10</f>
        <v>537.6875</v>
      </c>
      <c r="E28" s="179"/>
    </row>
    <row r="29" spans="1:5" x14ac:dyDescent="0.25">
      <c r="A29" s="161">
        <v>20</v>
      </c>
      <c r="B29" s="162"/>
      <c r="C29" s="168" t="s">
        <v>187</v>
      </c>
      <c r="D29" s="166">
        <f>[1]Részletező_Önk!K22</f>
        <v>0</v>
      </c>
      <c r="E29" s="179"/>
    </row>
    <row r="30" spans="1:5" x14ac:dyDescent="0.25">
      <c r="A30" s="161">
        <v>21</v>
      </c>
      <c r="B30" s="162"/>
      <c r="C30" s="162" t="str">
        <f>[1]Részletező_Önk!L1</f>
        <v>Zöldterület-kezelés</v>
      </c>
      <c r="D30" s="166">
        <f>[1]Részletező_Önk!L10</f>
        <v>0</v>
      </c>
      <c r="E30" s="179"/>
    </row>
    <row r="31" spans="1:5" x14ac:dyDescent="0.25">
      <c r="A31" s="161">
        <v>22</v>
      </c>
      <c r="B31" s="162"/>
      <c r="C31" s="169" t="str">
        <f>[1]Részletező_Önk!M1</f>
        <v xml:space="preserve">Váors, községszolgáltatási egyéb szolgáltatások </v>
      </c>
      <c r="D31" s="166">
        <f>[1]Részletező_Önk!M10</f>
        <v>316.01499999999999</v>
      </c>
      <c r="E31" s="179"/>
    </row>
    <row r="32" spans="1:5" x14ac:dyDescent="0.25">
      <c r="A32" s="161">
        <v>23</v>
      </c>
      <c r="B32" s="162"/>
      <c r="C32" s="169" t="str">
        <f>[1]Részletező_Önk!N1</f>
        <v xml:space="preserve">Család és nővédelmi egészségügyi gondozás </v>
      </c>
      <c r="D32" s="166">
        <f>[1]Részletező_Önk!N10</f>
        <v>302.39999999999998</v>
      </c>
      <c r="E32" s="179"/>
    </row>
    <row r="33" spans="1:5" x14ac:dyDescent="0.25">
      <c r="A33" s="161">
        <v>24</v>
      </c>
      <c r="B33" s="162"/>
      <c r="C33" s="169" t="str">
        <f>[1]Részletező_Önk!O1</f>
        <v>Sportlétesítmények, edzőtáborok működtetési és fejlesztése</v>
      </c>
      <c r="D33" s="166">
        <f>[1]Részletező_Önk!O10</f>
        <v>0</v>
      </c>
      <c r="E33" s="179"/>
    </row>
    <row r="34" spans="1:5" x14ac:dyDescent="0.25">
      <c r="A34" s="161">
        <v>25</v>
      </c>
      <c r="B34" s="162"/>
      <c r="C34" s="169" t="str">
        <f>[1]Részletező_Önk!P1</f>
        <v xml:space="preserve">Könyvtári szolgáltatások </v>
      </c>
      <c r="D34" s="166">
        <f>[1]Részletező_Önk!P10</f>
        <v>237.26499999999999</v>
      </c>
      <c r="E34" s="179"/>
    </row>
    <row r="35" spans="1:5" ht="23.25" x14ac:dyDescent="0.25">
      <c r="A35" s="161">
        <v>26</v>
      </c>
      <c r="B35" s="162"/>
      <c r="C35" s="170" t="str">
        <f>[1]Részletező_Önk!Q1</f>
        <v>Közművelődés-hagyományos közösségi kulturális értékek gondozása</v>
      </c>
      <c r="D35" s="166">
        <f>[1]Részletező_Önk!Q10</f>
        <v>525</v>
      </c>
      <c r="E35" s="179"/>
    </row>
    <row r="36" spans="1:5" x14ac:dyDescent="0.25">
      <c r="A36" s="161">
        <v>27</v>
      </c>
      <c r="B36" s="162"/>
      <c r="C36" s="171" t="s">
        <v>192</v>
      </c>
      <c r="D36" s="166">
        <f>[1]Részletező_Önk!U9</f>
        <v>0</v>
      </c>
      <c r="E36" s="179"/>
    </row>
    <row r="37" spans="1:5" x14ac:dyDescent="0.25">
      <c r="A37" s="161">
        <v>28</v>
      </c>
      <c r="B37" s="162"/>
      <c r="C37" s="169" t="s">
        <v>189</v>
      </c>
      <c r="D37" s="166">
        <f>[1]Részletező_Önk!J10+[1]Részletező_Önk!I10</f>
        <v>1575.9169999999999</v>
      </c>
      <c r="E37" s="179"/>
    </row>
    <row r="38" spans="1:5" x14ac:dyDescent="0.25">
      <c r="A38" s="161">
        <v>29</v>
      </c>
      <c r="B38" s="172" t="s">
        <v>193</v>
      </c>
      <c r="C38" s="172"/>
      <c r="D38" s="173">
        <f>SUM(D26:D37)</f>
        <v>5286.232</v>
      </c>
      <c r="E38" s="173"/>
    </row>
    <row r="39" spans="1:5" x14ac:dyDescent="0.25">
      <c r="A39" s="161">
        <v>30</v>
      </c>
      <c r="B39" s="162" t="s">
        <v>194</v>
      </c>
      <c r="C39" s="162"/>
      <c r="D39" s="163"/>
      <c r="E39" s="179"/>
    </row>
    <row r="40" spans="1:5" ht="22.5" x14ac:dyDescent="0.25">
      <c r="A40" s="161">
        <v>31</v>
      </c>
      <c r="B40" s="162"/>
      <c r="C40" s="165" t="s">
        <v>184</v>
      </c>
      <c r="D40" s="166">
        <f>[1]Részletező_Önk!D11</f>
        <v>799</v>
      </c>
      <c r="E40" s="179"/>
    </row>
    <row r="41" spans="1:5" x14ac:dyDescent="0.25">
      <c r="A41" s="161">
        <v>32</v>
      </c>
      <c r="B41" s="162"/>
      <c r="C41" s="165" t="s">
        <v>185</v>
      </c>
      <c r="D41" s="166">
        <f>[1]Részletező_Önk!E11</f>
        <v>831</v>
      </c>
      <c r="E41" s="179"/>
    </row>
    <row r="42" spans="1:5" ht="22.5" x14ac:dyDescent="0.25">
      <c r="A42" s="161">
        <v>33</v>
      </c>
      <c r="B42" s="162"/>
      <c r="C42" s="165" t="s">
        <v>186</v>
      </c>
      <c r="D42" s="166">
        <f>[1]Részletező_Önk!F11</f>
        <v>550</v>
      </c>
      <c r="E42" s="179"/>
    </row>
    <row r="43" spans="1:5" x14ac:dyDescent="0.25">
      <c r="A43" s="161">
        <v>34</v>
      </c>
      <c r="B43" s="162"/>
      <c r="C43" s="168" t="s">
        <v>187</v>
      </c>
      <c r="D43" s="166">
        <f>[1]Részletező_Önk!K11</f>
        <v>2802</v>
      </c>
      <c r="E43" s="179"/>
    </row>
    <row r="44" spans="1:5" x14ac:dyDescent="0.25">
      <c r="A44" s="161">
        <v>35</v>
      </c>
      <c r="B44" s="162"/>
      <c r="C44" s="162" t="str">
        <f>[1]Részletező_Önk!L1</f>
        <v>Zöldterület-kezelés</v>
      </c>
      <c r="D44" s="166">
        <f>[1]Részletező_Önk!L11</f>
        <v>517</v>
      </c>
      <c r="E44" s="179"/>
    </row>
    <row r="45" spans="1:5" x14ac:dyDescent="0.25">
      <c r="A45" s="161">
        <v>36</v>
      </c>
      <c r="B45" s="162"/>
      <c r="C45" s="169" t="str">
        <f>[1]Részletező_Önk!M1</f>
        <v xml:space="preserve">Váors, községszolgáltatási egyéb szolgáltatások </v>
      </c>
      <c r="D45" s="166">
        <f>[1]Részletező_Önk!M11</f>
        <v>25247</v>
      </c>
      <c r="E45" s="179"/>
    </row>
    <row r="46" spans="1:5" x14ac:dyDescent="0.25">
      <c r="A46" s="161">
        <v>37</v>
      </c>
      <c r="B46" s="162"/>
      <c r="C46" s="169" t="str">
        <f>[1]Részletező_Önk!N1</f>
        <v xml:space="preserve">Család és nővédelmi egészségügyi gondozás </v>
      </c>
      <c r="D46" s="166">
        <f>[1]Részletező_Önk!N11</f>
        <v>265</v>
      </c>
      <c r="E46" s="179"/>
    </row>
    <row r="47" spans="1:5" x14ac:dyDescent="0.25">
      <c r="A47" s="161">
        <v>38</v>
      </c>
      <c r="B47" s="162"/>
      <c r="C47" s="169" t="str">
        <f>[1]Részletező_Önk!O1</f>
        <v>Sportlétesítmények, edzőtáborok működtetési és fejlesztése</v>
      </c>
      <c r="D47" s="166">
        <f>[1]Részletező_Önk!O11</f>
        <v>665</v>
      </c>
      <c r="E47" s="179"/>
    </row>
    <row r="48" spans="1:5" x14ac:dyDescent="0.25">
      <c r="A48" s="161">
        <v>39</v>
      </c>
      <c r="B48" s="162"/>
      <c r="C48" s="169" t="str">
        <f>[1]Részletező_Önk!P1</f>
        <v xml:space="preserve">Könyvtári szolgáltatások </v>
      </c>
      <c r="D48" s="166">
        <f>[1]Részletező_Önk!P11</f>
        <v>1107</v>
      </c>
      <c r="E48" s="179"/>
    </row>
    <row r="49" spans="1:5" ht="23.25" x14ac:dyDescent="0.25">
      <c r="A49" s="161">
        <v>40</v>
      </c>
      <c r="B49" s="162"/>
      <c r="C49" s="170" t="str">
        <f>[1]Részletező_Önk!Q1</f>
        <v>Közművelődés-hagyományos közösségi kulturális értékek gondozása</v>
      </c>
      <c r="D49" s="166">
        <f>[1]Részletező_Önk!Q11</f>
        <v>5683</v>
      </c>
      <c r="E49" s="179"/>
    </row>
    <row r="50" spans="1:5" x14ac:dyDescent="0.25">
      <c r="A50" s="161">
        <v>41</v>
      </c>
      <c r="B50" s="162"/>
      <c r="C50" s="171" t="s">
        <v>192</v>
      </c>
      <c r="D50" s="166">
        <f>[1]Részletező_Önk!U11</f>
        <v>7500.8739999999998</v>
      </c>
      <c r="E50" s="179"/>
    </row>
    <row r="51" spans="1:5" x14ac:dyDescent="0.25">
      <c r="A51" s="161">
        <v>42</v>
      </c>
      <c r="B51" s="162"/>
      <c r="C51" s="169" t="s">
        <v>189</v>
      </c>
      <c r="D51" s="166">
        <f>[1]Részletező_Önk!I11+[1]Részletező_Önk!J11</f>
        <v>893.73500000000001</v>
      </c>
      <c r="E51" s="179"/>
    </row>
    <row r="52" spans="1:5" x14ac:dyDescent="0.25">
      <c r="A52" s="161">
        <v>43</v>
      </c>
      <c r="B52" s="180" t="s">
        <v>195</v>
      </c>
      <c r="C52" s="181"/>
      <c r="D52" s="182">
        <f>SUM(D40:D51)</f>
        <v>46860.608999999997</v>
      </c>
      <c r="E52" s="182"/>
    </row>
    <row r="53" spans="1:5" x14ac:dyDescent="0.25">
      <c r="A53" s="161">
        <v>44</v>
      </c>
      <c r="B53" s="162" t="s">
        <v>196</v>
      </c>
      <c r="C53" s="162"/>
      <c r="D53" s="163"/>
      <c r="E53" s="179"/>
    </row>
    <row r="54" spans="1:5" x14ac:dyDescent="0.25">
      <c r="A54" s="161">
        <v>45</v>
      </c>
      <c r="B54" s="183" t="s">
        <v>197</v>
      </c>
      <c r="C54" s="183"/>
      <c r="D54" s="163"/>
      <c r="E54" s="179"/>
    </row>
    <row r="55" spans="1:5" x14ac:dyDescent="0.25">
      <c r="A55" s="161">
        <v>46</v>
      </c>
      <c r="B55" s="183"/>
      <c r="C55" s="183" t="s">
        <v>198</v>
      </c>
      <c r="D55" s="166">
        <f>'[1]7.számú melléklet'!C10</f>
        <v>67017.548999999999</v>
      </c>
      <c r="E55" s="179"/>
    </row>
    <row r="56" spans="1:5" x14ac:dyDescent="0.25">
      <c r="A56" s="161">
        <v>47</v>
      </c>
      <c r="B56" s="183"/>
      <c r="C56" s="183" t="s">
        <v>199</v>
      </c>
      <c r="D56" s="163">
        <f>'[1]7.számú melléklet'!C11</f>
        <v>91665</v>
      </c>
      <c r="E56" s="179"/>
    </row>
    <row r="57" spans="1:5" x14ac:dyDescent="0.25">
      <c r="A57" s="161">
        <v>48</v>
      </c>
      <c r="B57" s="183"/>
      <c r="C57" s="162" t="s">
        <v>200</v>
      </c>
      <c r="D57" s="163">
        <f>'[1]7.számú melléklet'!C8</f>
        <v>2938</v>
      </c>
      <c r="E57" s="179"/>
    </row>
    <row r="58" spans="1:5" x14ac:dyDescent="0.25">
      <c r="A58" s="161">
        <v>49</v>
      </c>
      <c r="B58" s="162"/>
      <c r="C58" s="184" t="s">
        <v>201</v>
      </c>
      <c r="D58" s="163">
        <f>'[1]7.számú melléklet'!C9</f>
        <v>960</v>
      </c>
      <c r="E58" s="179"/>
    </row>
    <row r="59" spans="1:5" x14ac:dyDescent="0.25">
      <c r="A59" s="161">
        <v>50</v>
      </c>
      <c r="B59" s="162"/>
      <c r="C59" s="184" t="s">
        <v>202</v>
      </c>
      <c r="D59" s="163">
        <f>[1]Részletező_Önk!G41+[1]Részletező_Önk!D41</f>
        <v>56228.555</v>
      </c>
      <c r="E59" s="179"/>
    </row>
    <row r="60" spans="1:5" x14ac:dyDescent="0.25">
      <c r="A60" s="161">
        <v>51</v>
      </c>
      <c r="B60" s="162"/>
      <c r="C60" s="184" t="s">
        <v>203</v>
      </c>
      <c r="D60" s="163">
        <f>[1]Részletező_Önk!G40</f>
        <v>13000</v>
      </c>
      <c r="E60" s="179"/>
    </row>
    <row r="61" spans="1:5" x14ac:dyDescent="0.25">
      <c r="A61" s="161">
        <v>52</v>
      </c>
      <c r="B61" s="183" t="s">
        <v>204</v>
      </c>
      <c r="C61" s="162"/>
      <c r="D61" s="163"/>
      <c r="E61" s="179"/>
    </row>
    <row r="62" spans="1:5" x14ac:dyDescent="0.25">
      <c r="A62" s="161">
        <v>53</v>
      </c>
      <c r="B62" s="183"/>
      <c r="C62" s="162" t="s">
        <v>205</v>
      </c>
      <c r="D62" s="163">
        <f>'[1]7.számú melléklet'!C13</f>
        <v>400</v>
      </c>
      <c r="E62" s="179"/>
    </row>
    <row r="63" spans="1:5" x14ac:dyDescent="0.25">
      <c r="A63" s="161">
        <v>54</v>
      </c>
      <c r="B63" s="183"/>
      <c r="C63" s="162" t="s">
        <v>206</v>
      </c>
      <c r="D63" s="163">
        <f>SUM('[1]7.számú melléklet'!C26:C27)</f>
        <v>325</v>
      </c>
      <c r="E63" s="179"/>
    </row>
    <row r="64" spans="1:5" x14ac:dyDescent="0.25">
      <c r="A64" s="161">
        <v>55</v>
      </c>
      <c r="B64" s="162"/>
      <c r="C64" s="162" t="s">
        <v>207</v>
      </c>
      <c r="D64" s="185">
        <f>SUM('[1]7.számú melléklet'!C14:C23)</f>
        <v>2505</v>
      </c>
      <c r="E64" s="179"/>
    </row>
    <row r="65" spans="1:5" x14ac:dyDescent="0.25">
      <c r="A65" s="161">
        <v>56</v>
      </c>
      <c r="B65" s="162"/>
      <c r="C65" s="162" t="s">
        <v>208</v>
      </c>
      <c r="D65" s="185">
        <f>SUM('[1]7.számú melléklet'!C28,'[1]7.számú melléklet'!C12,'[1]7.számú melléklet'!C29,'[1]7.számú melléklet'!C30,'[1]7.számú melléklet'!C31,'[1]7.számú melléklet'!C32)</f>
        <v>681</v>
      </c>
      <c r="E65" s="179"/>
    </row>
    <row r="66" spans="1:5" x14ac:dyDescent="0.25">
      <c r="A66" s="161">
        <v>57</v>
      </c>
      <c r="B66" s="162"/>
      <c r="C66" s="162" t="s">
        <v>209</v>
      </c>
      <c r="D66" s="163">
        <f>SUM('[1]7.számú melléklet'!C24:C25)</f>
        <v>500</v>
      </c>
      <c r="E66" s="179"/>
    </row>
    <row r="67" spans="1:5" ht="15.75" thickBot="1" x14ac:dyDescent="0.3">
      <c r="A67" s="161">
        <v>58</v>
      </c>
      <c r="B67" s="186" t="s">
        <v>210</v>
      </c>
      <c r="C67" s="186"/>
      <c r="D67" s="187">
        <f>SUM(D55:D66)</f>
        <v>236220.10399999999</v>
      </c>
      <c r="E67" s="187"/>
    </row>
    <row r="68" spans="1:5" x14ac:dyDescent="0.25">
      <c r="A68" s="161">
        <v>59</v>
      </c>
      <c r="B68" s="162" t="s">
        <v>211</v>
      </c>
      <c r="C68" s="162"/>
      <c r="D68" s="163"/>
      <c r="E68" s="179"/>
    </row>
    <row r="69" spans="1:5" x14ac:dyDescent="0.25">
      <c r="A69" s="161">
        <v>60</v>
      </c>
      <c r="B69" s="162"/>
      <c r="C69" s="162" t="s">
        <v>212</v>
      </c>
      <c r="D69" s="163">
        <f>'[1]7.számú melléklet'!C34</f>
        <v>0</v>
      </c>
      <c r="E69" s="179"/>
    </row>
    <row r="70" spans="1:5" x14ac:dyDescent="0.25">
      <c r="A70" s="161">
        <v>61</v>
      </c>
      <c r="B70" s="162"/>
      <c r="C70" s="162" t="s">
        <v>213</v>
      </c>
      <c r="D70" s="163">
        <f>'[1]7.számú melléklet'!C35</f>
        <v>0</v>
      </c>
      <c r="E70" s="179"/>
    </row>
    <row r="71" spans="1:5" x14ac:dyDescent="0.25">
      <c r="A71" s="161">
        <v>62</v>
      </c>
      <c r="B71" s="162"/>
      <c r="C71" s="162" t="s">
        <v>214</v>
      </c>
      <c r="D71" s="163">
        <f>'[1]7.számú melléklet'!C36</f>
        <v>200</v>
      </c>
      <c r="E71" s="179"/>
    </row>
    <row r="72" spans="1:5" x14ac:dyDescent="0.25">
      <c r="A72" s="161">
        <v>63</v>
      </c>
      <c r="B72" s="162"/>
      <c r="C72" s="162" t="s">
        <v>215</v>
      </c>
      <c r="D72" s="163">
        <f>'[1]7.számú melléklet'!C37</f>
        <v>500</v>
      </c>
      <c r="E72" s="179"/>
    </row>
    <row r="73" spans="1:5" x14ac:dyDescent="0.25">
      <c r="A73" s="161">
        <v>64</v>
      </c>
      <c r="B73" s="162"/>
      <c r="C73" s="162" t="s">
        <v>216</v>
      </c>
      <c r="D73" s="163">
        <f>'[1]7.számú melléklet'!C38</f>
        <v>200</v>
      </c>
      <c r="E73" s="179"/>
    </row>
    <row r="74" spans="1:5" x14ac:dyDescent="0.25">
      <c r="A74" s="161">
        <v>65</v>
      </c>
      <c r="B74" s="162"/>
      <c r="C74" s="162" t="s">
        <v>217</v>
      </c>
      <c r="D74" s="163">
        <f>'[1]7.számú melléklet'!C39</f>
        <v>200</v>
      </c>
      <c r="E74" s="179"/>
    </row>
    <row r="75" spans="1:5" x14ac:dyDescent="0.25">
      <c r="A75" s="161">
        <v>66</v>
      </c>
      <c r="B75" s="162"/>
      <c r="C75" s="162" t="s">
        <v>218</v>
      </c>
      <c r="D75" s="163">
        <f>'[1]7.számú melléklet'!C40</f>
        <v>965</v>
      </c>
      <c r="E75" s="179"/>
    </row>
    <row r="76" spans="1:5" x14ac:dyDescent="0.25">
      <c r="A76" s="161">
        <v>67</v>
      </c>
      <c r="B76" s="172" t="s">
        <v>219</v>
      </c>
      <c r="C76" s="172"/>
      <c r="D76" s="173">
        <f>SUM(D69:D75)</f>
        <v>2065</v>
      </c>
      <c r="E76" s="173"/>
    </row>
    <row r="77" spans="1:5" x14ac:dyDescent="0.25">
      <c r="A77" s="161">
        <v>68</v>
      </c>
      <c r="B77" s="188"/>
      <c r="C77" s="172"/>
      <c r="D77" s="173"/>
      <c r="E77" s="173"/>
    </row>
    <row r="78" spans="1:5" x14ac:dyDescent="0.25">
      <c r="A78" s="161">
        <v>69</v>
      </c>
      <c r="B78" s="172" t="s">
        <v>220</v>
      </c>
      <c r="C78" s="172"/>
      <c r="D78" s="173">
        <f>[1]Részletező_Önk!F37</f>
        <v>1842.4559999999999</v>
      </c>
      <c r="E78" s="173"/>
    </row>
    <row r="79" spans="1:5" x14ac:dyDescent="0.25">
      <c r="A79" s="161">
        <v>70</v>
      </c>
      <c r="B79" s="162" t="s">
        <v>221</v>
      </c>
      <c r="C79" s="162"/>
      <c r="D79" s="163"/>
      <c r="E79" s="179"/>
    </row>
    <row r="80" spans="1:5" x14ac:dyDescent="0.25">
      <c r="A80" s="161">
        <v>71</v>
      </c>
      <c r="B80" s="162"/>
      <c r="C80" s="162" t="s">
        <v>222</v>
      </c>
      <c r="D80" s="163">
        <f>'[1]8.számú melléklet'!D10/1.27</f>
        <v>7874.0157480314956</v>
      </c>
      <c r="E80" s="179"/>
    </row>
    <row r="81" spans="1:6" x14ac:dyDescent="0.25">
      <c r="A81" s="161">
        <v>72</v>
      </c>
      <c r="B81" s="162"/>
      <c r="C81" s="162" t="s">
        <v>223</v>
      </c>
      <c r="D81" s="163">
        <f>'[1]10.számú melléklet'!D14/1.27</f>
        <v>96814.960629921261</v>
      </c>
      <c r="E81" s="179"/>
    </row>
    <row r="82" spans="1:6" x14ac:dyDescent="0.25">
      <c r="A82" s="161">
        <v>73</v>
      </c>
      <c r="B82" s="162"/>
      <c r="C82" s="162" t="s">
        <v>224</v>
      </c>
      <c r="D82" s="163">
        <f>(D80+D81)*0.27</f>
        <v>28266.023622047247</v>
      </c>
      <c r="E82" s="179"/>
    </row>
    <row r="83" spans="1:6" ht="15.75" thickBot="1" x14ac:dyDescent="0.3">
      <c r="A83" s="161">
        <v>74</v>
      </c>
      <c r="B83" s="186" t="s">
        <v>225</v>
      </c>
      <c r="C83" s="186"/>
      <c r="D83" s="187">
        <f>SUM(D80:D82)</f>
        <v>132955</v>
      </c>
      <c r="E83" s="187"/>
    </row>
    <row r="84" spans="1:6" ht="15.75" thickBot="1" x14ac:dyDescent="0.3">
      <c r="A84" s="161">
        <v>75</v>
      </c>
      <c r="B84" s="189"/>
      <c r="C84" s="189" t="s">
        <v>226</v>
      </c>
      <c r="D84" s="190">
        <f>D24+D38+D52+D67+D76+D77+D78+D83</f>
        <v>455436.44099999999</v>
      </c>
      <c r="E84" s="190"/>
      <c r="F84" s="51"/>
    </row>
    <row r="85" spans="1:6" x14ac:dyDescent="0.25">
      <c r="A85" s="191"/>
      <c r="B85" s="192"/>
      <c r="C85" s="2"/>
      <c r="D85" s="2"/>
      <c r="E85" s="193"/>
    </row>
    <row r="86" spans="1:6" x14ac:dyDescent="0.25">
      <c r="A86" s="194"/>
      <c r="B86" s="58" t="s">
        <v>227</v>
      </c>
      <c r="C86" s="155"/>
      <c r="D86" s="155"/>
      <c r="E86" s="193"/>
    </row>
    <row r="87" spans="1:6" x14ac:dyDescent="0.25">
      <c r="A87" s="191"/>
      <c r="B87" s="57"/>
      <c r="C87" s="2"/>
      <c r="D87" s="2"/>
      <c r="E87" s="193"/>
    </row>
    <row r="88" spans="1:6" ht="15.75" thickBot="1" x14ac:dyDescent="0.3">
      <c r="A88" s="191"/>
      <c r="B88" s="57"/>
      <c r="C88" s="2"/>
      <c r="D88" s="2"/>
      <c r="E88" s="193"/>
    </row>
    <row r="89" spans="1:6" ht="15" customHeight="1" x14ac:dyDescent="0.25">
      <c r="A89" s="376"/>
      <c r="B89" s="378" t="s">
        <v>181</v>
      </c>
      <c r="C89" s="379"/>
      <c r="D89" s="381" t="s">
        <v>48</v>
      </c>
      <c r="E89" s="383" t="s">
        <v>182</v>
      </c>
    </row>
    <row r="90" spans="1:6" x14ac:dyDescent="0.25">
      <c r="A90" s="377"/>
      <c r="B90" s="380"/>
      <c r="C90" s="380"/>
      <c r="D90" s="382"/>
      <c r="E90" s="384"/>
      <c r="F90" s="51"/>
    </row>
    <row r="91" spans="1:6" x14ac:dyDescent="0.25">
      <c r="A91" s="195">
        <v>76</v>
      </c>
      <c r="B91" s="374" t="s">
        <v>183</v>
      </c>
      <c r="C91" s="375"/>
      <c r="D91" s="196"/>
      <c r="E91" s="197"/>
    </row>
    <row r="92" spans="1:6" x14ac:dyDescent="0.25">
      <c r="A92" s="195">
        <v>77</v>
      </c>
      <c r="B92" s="158"/>
      <c r="C92" s="158" t="s">
        <v>228</v>
      </c>
      <c r="D92" s="198">
        <v>0</v>
      </c>
      <c r="E92" s="197"/>
      <c r="F92" s="51"/>
    </row>
    <row r="93" spans="1:6" x14ac:dyDescent="0.25">
      <c r="A93" s="195">
        <v>78</v>
      </c>
      <c r="B93" s="199" t="s">
        <v>190</v>
      </c>
      <c r="C93" s="199"/>
      <c r="D93" s="174">
        <v>0</v>
      </c>
      <c r="E93" s="174">
        <f>SUM(E83:E91)</f>
        <v>0</v>
      </c>
    </row>
    <row r="94" spans="1:6" x14ac:dyDescent="0.25">
      <c r="A94" s="195">
        <v>79</v>
      </c>
      <c r="B94" s="158"/>
      <c r="C94" s="200" t="s">
        <v>228</v>
      </c>
      <c r="D94" s="201">
        <v>0</v>
      </c>
      <c r="E94" s="160"/>
    </row>
    <row r="95" spans="1:6" x14ac:dyDescent="0.25">
      <c r="A95" s="195">
        <v>80</v>
      </c>
      <c r="B95" s="199" t="s">
        <v>229</v>
      </c>
      <c r="C95" s="199"/>
      <c r="D95" s="174">
        <f>SUM(D93:D94)</f>
        <v>0</v>
      </c>
      <c r="E95" s="174">
        <f>SUM(E79:E94)</f>
        <v>0</v>
      </c>
    </row>
    <row r="96" spans="1:6" ht="15.75" thickBot="1" x14ac:dyDescent="0.3">
      <c r="A96" s="195">
        <v>81</v>
      </c>
      <c r="B96" s="202"/>
      <c r="C96" s="202" t="s">
        <v>230</v>
      </c>
      <c r="D96" s="203">
        <f>SUM(D95,D93)</f>
        <v>0</v>
      </c>
      <c r="E96" s="203"/>
    </row>
    <row r="97" spans="1:6" x14ac:dyDescent="0.25">
      <c r="A97" s="191"/>
      <c r="B97" s="57"/>
      <c r="C97" s="2"/>
      <c r="D97" s="2"/>
      <c r="E97" s="193"/>
    </row>
    <row r="98" spans="1:6" x14ac:dyDescent="0.25">
      <c r="A98" s="191"/>
      <c r="B98" s="57"/>
      <c r="C98" s="2"/>
      <c r="D98" s="2"/>
      <c r="E98" s="193"/>
    </row>
    <row r="99" spans="1:6" x14ac:dyDescent="0.25">
      <c r="A99" s="191"/>
      <c r="B99" s="58" t="s">
        <v>231</v>
      </c>
      <c r="C99" s="155"/>
      <c r="D99" s="155"/>
      <c r="E99" s="193"/>
    </row>
    <row r="100" spans="1:6" ht="15.75" thickBot="1" x14ac:dyDescent="0.3">
      <c r="A100" s="191"/>
      <c r="B100" s="57"/>
      <c r="C100" s="2"/>
      <c r="D100" s="2"/>
      <c r="E100" s="193"/>
    </row>
    <row r="101" spans="1:6" ht="12.75" customHeight="1" x14ac:dyDescent="0.25">
      <c r="A101" s="385"/>
      <c r="B101" s="387" t="s">
        <v>181</v>
      </c>
      <c r="C101" s="388"/>
      <c r="D101" s="381" t="s">
        <v>48</v>
      </c>
      <c r="E101" s="391" t="s">
        <v>182</v>
      </c>
    </row>
    <row r="102" spans="1:6" x14ac:dyDescent="0.25">
      <c r="A102" s="386"/>
      <c r="B102" s="389"/>
      <c r="C102" s="390"/>
      <c r="D102" s="382"/>
      <c r="E102" s="392"/>
    </row>
    <row r="103" spans="1:6" x14ac:dyDescent="0.25">
      <c r="A103" s="195">
        <v>82</v>
      </c>
      <c r="B103" s="374" t="s">
        <v>183</v>
      </c>
      <c r="C103" s="375"/>
      <c r="D103" s="196"/>
      <c r="E103" s="197"/>
      <c r="F103" s="204"/>
    </row>
    <row r="104" spans="1:6" x14ac:dyDescent="0.25">
      <c r="A104" s="195">
        <v>83</v>
      </c>
      <c r="B104" s="158"/>
      <c r="C104" s="200" t="s">
        <v>232</v>
      </c>
      <c r="D104" s="160">
        <v>0</v>
      </c>
      <c r="E104" s="197">
        <v>0</v>
      </c>
      <c r="F104" s="204"/>
    </row>
    <row r="105" spans="1:6" x14ac:dyDescent="0.25">
      <c r="A105" s="195">
        <v>84</v>
      </c>
      <c r="B105" s="199" t="s">
        <v>190</v>
      </c>
      <c r="C105" s="199"/>
      <c r="D105" s="205">
        <f>SUM(D104)</f>
        <v>0</v>
      </c>
      <c r="E105" s="205">
        <f>SUM(E94:E103)</f>
        <v>0</v>
      </c>
      <c r="F105" s="51"/>
    </row>
    <row r="106" spans="1:6" x14ac:dyDescent="0.25">
      <c r="A106" s="195">
        <v>85</v>
      </c>
      <c r="B106" s="374" t="s">
        <v>233</v>
      </c>
      <c r="C106" s="375"/>
      <c r="D106" s="159"/>
      <c r="E106" s="206"/>
    </row>
    <row r="107" spans="1:6" x14ac:dyDescent="0.25">
      <c r="A107" s="195">
        <v>86</v>
      </c>
      <c r="B107" s="158"/>
      <c r="C107" s="200" t="s">
        <v>232</v>
      </c>
      <c r="D107" s="160">
        <v>0</v>
      </c>
      <c r="E107" s="160"/>
      <c r="F107" s="51"/>
    </row>
    <row r="108" spans="1:6" x14ac:dyDescent="0.25">
      <c r="A108" s="195">
        <v>87</v>
      </c>
      <c r="B108" s="199" t="s">
        <v>229</v>
      </c>
      <c r="C108" s="199"/>
      <c r="D108" s="205">
        <f>SUM(D107)</f>
        <v>0</v>
      </c>
      <c r="E108" s="205">
        <f>SUM(E88:E107)</f>
        <v>0</v>
      </c>
      <c r="F108" s="51"/>
    </row>
    <row r="109" spans="1:6" ht="15.75" thickBot="1" x14ac:dyDescent="0.3">
      <c r="A109" s="195">
        <v>88</v>
      </c>
      <c r="B109" s="202"/>
      <c r="C109" s="202" t="s">
        <v>234</v>
      </c>
      <c r="D109" s="203">
        <f>SUM(D105,D108)</f>
        <v>0</v>
      </c>
      <c r="E109" s="203"/>
      <c r="F109" s="51"/>
    </row>
    <row r="110" spans="1:6" x14ac:dyDescent="0.25">
      <c r="A110" s="167"/>
      <c r="B110" s="2"/>
      <c r="C110" s="2"/>
      <c r="D110" s="2"/>
      <c r="E110" s="193"/>
    </row>
    <row r="111" spans="1:6" ht="15.75" thickBot="1" x14ac:dyDescent="0.3">
      <c r="A111" s="207"/>
      <c r="B111" s="2"/>
      <c r="C111" s="2"/>
      <c r="D111" s="2"/>
      <c r="E111" s="193"/>
    </row>
    <row r="112" spans="1:6" ht="15.75" thickBot="1" x14ac:dyDescent="0.3">
      <c r="A112" s="160">
        <v>89</v>
      </c>
      <c r="B112" s="189"/>
      <c r="C112" s="189" t="s">
        <v>93</v>
      </c>
      <c r="D112" s="208">
        <f>D84+D96+D109</f>
        <v>455436.44099999999</v>
      </c>
      <c r="E112" s="208">
        <f>E22+E23</f>
        <v>19</v>
      </c>
    </row>
    <row r="113" spans="1:1" x14ac:dyDescent="0.25">
      <c r="A113" s="209"/>
    </row>
  </sheetData>
  <mergeCells count="19">
    <mergeCell ref="A2:E2"/>
    <mergeCell ref="A3:E3"/>
    <mergeCell ref="A4:E4"/>
    <mergeCell ref="B7:C7"/>
    <mergeCell ref="A8:A9"/>
    <mergeCell ref="B8:C9"/>
    <mergeCell ref="D8:D9"/>
    <mergeCell ref="E8:E9"/>
    <mergeCell ref="E89:E90"/>
    <mergeCell ref="B91:C91"/>
    <mergeCell ref="A101:A102"/>
    <mergeCell ref="B101:C102"/>
    <mergeCell ref="D101:D102"/>
    <mergeCell ref="E101:E102"/>
    <mergeCell ref="B103:C103"/>
    <mergeCell ref="B106:C106"/>
    <mergeCell ref="A89:A90"/>
    <mergeCell ref="B89:C90"/>
    <mergeCell ref="D89:D90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D27" sqref="D27"/>
    </sheetView>
  </sheetViews>
  <sheetFormatPr defaultRowHeight="15" x14ac:dyDescent="0.25"/>
  <cols>
    <col min="1" max="1" width="8" customWidth="1"/>
    <col min="2" max="2" width="56.5703125" customWidth="1"/>
    <col min="3" max="3" width="16.7109375" style="211" customWidth="1"/>
    <col min="4" max="4" width="18.7109375" customWidth="1"/>
    <col min="5" max="5" width="25.7109375" customWidth="1"/>
    <col min="6" max="6" width="13.42578125" style="211" customWidth="1"/>
    <col min="7" max="7" width="12.42578125" customWidth="1"/>
  </cols>
  <sheetData>
    <row r="1" spans="1:7" ht="15.75" x14ac:dyDescent="0.25">
      <c r="A1" s="406" t="s">
        <v>235</v>
      </c>
      <c r="B1" s="298"/>
      <c r="C1" s="298"/>
      <c r="D1" s="93"/>
    </row>
    <row r="2" spans="1:7" ht="15.75" x14ac:dyDescent="0.25">
      <c r="A2" s="212"/>
      <c r="B2" s="212"/>
      <c r="C2" s="212"/>
      <c r="D2" s="213"/>
    </row>
    <row r="3" spans="1:7" s="65" customFormat="1" ht="15.75" x14ac:dyDescent="0.25">
      <c r="A3" s="406" t="s">
        <v>236</v>
      </c>
      <c r="B3" s="298"/>
      <c r="C3" s="298"/>
      <c r="D3" s="212"/>
      <c r="F3" s="214"/>
    </row>
    <row r="4" spans="1:7" ht="14.25" customHeight="1" x14ac:dyDescent="0.25">
      <c r="B4" s="407"/>
      <c r="C4" s="407"/>
      <c r="E4" s="302"/>
      <c r="F4" s="302"/>
      <c r="G4" s="302"/>
    </row>
    <row r="5" spans="1:7" ht="14.25" customHeight="1" thickBot="1" x14ac:dyDescent="0.3">
      <c r="B5" s="215"/>
      <c r="C5" s="216"/>
      <c r="E5" s="217"/>
      <c r="F5" s="217"/>
      <c r="G5" s="93"/>
    </row>
    <row r="6" spans="1:7" ht="14.25" customHeight="1" x14ac:dyDescent="0.25">
      <c r="A6" s="59"/>
      <c r="B6" s="218" t="s">
        <v>3</v>
      </c>
      <c r="C6" s="219" t="s">
        <v>4</v>
      </c>
      <c r="D6" s="217"/>
      <c r="E6" s="93"/>
      <c r="F6"/>
    </row>
    <row r="7" spans="1:7" ht="31.5" customHeight="1" x14ac:dyDescent="0.25">
      <c r="A7" s="220" t="s">
        <v>130</v>
      </c>
      <c r="B7" s="221" t="s">
        <v>181</v>
      </c>
      <c r="C7" s="222" t="s">
        <v>7</v>
      </c>
      <c r="D7" s="217"/>
      <c r="E7" s="93"/>
      <c r="F7"/>
    </row>
    <row r="8" spans="1:7" ht="18" customHeight="1" x14ac:dyDescent="0.25">
      <c r="A8" s="223">
        <v>1</v>
      </c>
      <c r="B8" s="73" t="s">
        <v>237</v>
      </c>
      <c r="C8" s="224">
        <v>2938</v>
      </c>
      <c r="D8" s="217"/>
      <c r="E8" s="93"/>
      <c r="F8"/>
    </row>
    <row r="9" spans="1:7" ht="18" customHeight="1" x14ac:dyDescent="0.25">
      <c r="A9" s="223">
        <v>2</v>
      </c>
      <c r="B9" s="73" t="s">
        <v>238</v>
      </c>
      <c r="C9" s="224">
        <v>960</v>
      </c>
      <c r="D9" s="217"/>
      <c r="E9" s="93"/>
      <c r="F9"/>
    </row>
    <row r="10" spans="1:7" ht="17.25" customHeight="1" x14ac:dyDescent="0.25">
      <c r="A10" s="223">
        <v>3</v>
      </c>
      <c r="B10" s="73" t="s">
        <v>239</v>
      </c>
      <c r="C10" s="225">
        <f>[1]Részletező_Önk!H37</f>
        <v>67017.548999999999</v>
      </c>
      <c r="D10" s="211"/>
      <c r="F10"/>
    </row>
    <row r="11" spans="1:7" ht="18" customHeight="1" x14ac:dyDescent="0.25">
      <c r="A11" s="223">
        <v>4</v>
      </c>
      <c r="B11" s="73" t="s">
        <v>199</v>
      </c>
      <c r="C11" s="225">
        <v>91665</v>
      </c>
      <c r="D11" s="211"/>
      <c r="F11"/>
    </row>
    <row r="12" spans="1:7" ht="18" customHeight="1" x14ac:dyDescent="0.25">
      <c r="A12" s="223">
        <v>5</v>
      </c>
      <c r="B12" s="226" t="s">
        <v>240</v>
      </c>
      <c r="C12" s="224">
        <v>30</v>
      </c>
      <c r="D12" s="211"/>
      <c r="F12"/>
    </row>
    <row r="13" spans="1:7" ht="18" customHeight="1" x14ac:dyDescent="0.25">
      <c r="A13" s="223">
        <v>6</v>
      </c>
      <c r="B13" s="226" t="s">
        <v>205</v>
      </c>
      <c r="C13" s="224">
        <v>400</v>
      </c>
      <c r="D13" s="211"/>
      <c r="F13"/>
    </row>
    <row r="14" spans="1:7" ht="18" customHeight="1" x14ac:dyDescent="0.25">
      <c r="A14" s="223">
        <v>7</v>
      </c>
      <c r="B14" s="226" t="s">
        <v>241</v>
      </c>
      <c r="C14" s="224">
        <v>700</v>
      </c>
      <c r="D14" s="214"/>
      <c r="F14"/>
    </row>
    <row r="15" spans="1:7" ht="18" customHeight="1" x14ac:dyDescent="0.25">
      <c r="A15" s="223">
        <v>8</v>
      </c>
      <c r="B15" s="226" t="s">
        <v>242</v>
      </c>
      <c r="C15" s="224">
        <v>105</v>
      </c>
      <c r="D15" s="214"/>
      <c r="F15"/>
    </row>
    <row r="16" spans="1:7" ht="18" customHeight="1" x14ac:dyDescent="0.25">
      <c r="A16" s="223">
        <v>9</v>
      </c>
      <c r="B16" s="226" t="s">
        <v>243</v>
      </c>
      <c r="C16" s="224">
        <v>50</v>
      </c>
      <c r="D16" s="214"/>
      <c r="F16"/>
    </row>
    <row r="17" spans="1:6" x14ac:dyDescent="0.25">
      <c r="A17" s="223">
        <v>10</v>
      </c>
      <c r="B17" s="226" t="s">
        <v>244</v>
      </c>
      <c r="C17" s="224">
        <v>400</v>
      </c>
      <c r="D17" s="214"/>
      <c r="F17"/>
    </row>
    <row r="18" spans="1:6" x14ac:dyDescent="0.25">
      <c r="A18" s="223">
        <v>11</v>
      </c>
      <c r="B18" s="226" t="s">
        <v>245</v>
      </c>
      <c r="C18" s="224">
        <v>500</v>
      </c>
      <c r="D18" s="214"/>
      <c r="F18"/>
    </row>
    <row r="19" spans="1:6" x14ac:dyDescent="0.25">
      <c r="A19" s="223">
        <v>13</v>
      </c>
      <c r="B19" s="226" t="s">
        <v>246</v>
      </c>
      <c r="C19" s="224">
        <v>50</v>
      </c>
      <c r="D19" s="214"/>
      <c r="F19"/>
    </row>
    <row r="20" spans="1:6" x14ac:dyDescent="0.25">
      <c r="A20" s="223">
        <v>15</v>
      </c>
      <c r="B20" s="226" t="s">
        <v>247</v>
      </c>
      <c r="C20" s="224">
        <v>100</v>
      </c>
      <c r="D20" s="214"/>
      <c r="F20"/>
    </row>
    <row r="21" spans="1:6" x14ac:dyDescent="0.25">
      <c r="A21" s="223">
        <v>16</v>
      </c>
      <c r="B21" s="226" t="s">
        <v>248</v>
      </c>
      <c r="C21" s="224">
        <v>200</v>
      </c>
      <c r="D21" s="214"/>
      <c r="F21"/>
    </row>
    <row r="22" spans="1:6" x14ac:dyDescent="0.25">
      <c r="A22" s="223">
        <v>17</v>
      </c>
      <c r="B22" s="226" t="s">
        <v>249</v>
      </c>
      <c r="C22" s="224">
        <v>200</v>
      </c>
      <c r="D22" s="214"/>
      <c r="F22"/>
    </row>
    <row r="23" spans="1:6" x14ac:dyDescent="0.25">
      <c r="A23" s="223">
        <v>18</v>
      </c>
      <c r="B23" s="226" t="s">
        <v>250</v>
      </c>
      <c r="C23" s="224">
        <v>200</v>
      </c>
      <c r="D23" s="214"/>
      <c r="F23"/>
    </row>
    <row r="24" spans="1:6" x14ac:dyDescent="0.25">
      <c r="A24" s="223">
        <v>20</v>
      </c>
      <c r="B24" s="72" t="s">
        <v>251</v>
      </c>
      <c r="C24" s="225">
        <v>250</v>
      </c>
      <c r="D24" s="214"/>
      <c r="F24"/>
    </row>
    <row r="25" spans="1:6" x14ac:dyDescent="0.25">
      <c r="A25" s="223">
        <v>21</v>
      </c>
      <c r="B25" s="72" t="s">
        <v>252</v>
      </c>
      <c r="C25" s="225">
        <v>250</v>
      </c>
      <c r="D25" s="214"/>
      <c r="F25"/>
    </row>
    <row r="26" spans="1:6" x14ac:dyDescent="0.25">
      <c r="A26" s="223">
        <v>22</v>
      </c>
      <c r="B26" s="72" t="s">
        <v>253</v>
      </c>
      <c r="C26" s="225">
        <v>300</v>
      </c>
      <c r="D26" s="214"/>
      <c r="F26"/>
    </row>
    <row r="27" spans="1:6" x14ac:dyDescent="0.25">
      <c r="A27" s="223">
        <v>23</v>
      </c>
      <c r="B27" s="227" t="s">
        <v>254</v>
      </c>
      <c r="C27" s="225">
        <v>25</v>
      </c>
      <c r="D27" s="214"/>
      <c r="F27"/>
    </row>
    <row r="28" spans="1:6" x14ac:dyDescent="0.25">
      <c r="A28" s="223">
        <v>24</v>
      </c>
      <c r="B28" s="72" t="s">
        <v>255</v>
      </c>
      <c r="C28" s="225">
        <v>300</v>
      </c>
      <c r="D28" s="214"/>
      <c r="F28"/>
    </row>
    <row r="29" spans="1:6" x14ac:dyDescent="0.25">
      <c r="A29" s="223">
        <v>25</v>
      </c>
      <c r="B29" s="72" t="s">
        <v>256</v>
      </c>
      <c r="C29" s="225">
        <v>43</v>
      </c>
      <c r="D29" s="214"/>
      <c r="F29"/>
    </row>
    <row r="30" spans="1:6" x14ac:dyDescent="0.25">
      <c r="A30" s="223">
        <v>26</v>
      </c>
      <c r="B30" s="72" t="s">
        <v>257</v>
      </c>
      <c r="C30" s="225">
        <v>161</v>
      </c>
      <c r="D30" s="214"/>
      <c r="F30"/>
    </row>
    <row r="31" spans="1:6" x14ac:dyDescent="0.25">
      <c r="A31" s="223">
        <v>27</v>
      </c>
      <c r="B31" s="72" t="s">
        <v>258</v>
      </c>
      <c r="C31" s="225">
        <v>95</v>
      </c>
      <c r="D31" s="214"/>
      <c r="F31"/>
    </row>
    <row r="32" spans="1:6" x14ac:dyDescent="0.25">
      <c r="A32" s="223">
        <v>28</v>
      </c>
      <c r="B32" s="72" t="s">
        <v>259</v>
      </c>
      <c r="C32" s="225">
        <v>52</v>
      </c>
      <c r="D32" s="214"/>
      <c r="F32"/>
    </row>
    <row r="33" spans="1:6" x14ac:dyDescent="0.25">
      <c r="A33" s="228">
        <v>29</v>
      </c>
      <c r="B33" s="229" t="s">
        <v>260</v>
      </c>
      <c r="C33" s="230">
        <f>SUM(C8:C32)</f>
        <v>166991.549</v>
      </c>
      <c r="D33" s="211"/>
      <c r="F33"/>
    </row>
    <row r="34" spans="1:6" x14ac:dyDescent="0.25">
      <c r="A34" s="223">
        <v>30</v>
      </c>
      <c r="B34" s="134" t="s">
        <v>261</v>
      </c>
      <c r="C34" s="231">
        <v>0</v>
      </c>
      <c r="D34" s="211"/>
      <c r="F34"/>
    </row>
    <row r="35" spans="1:6" x14ac:dyDescent="0.25">
      <c r="A35" s="223">
        <v>31</v>
      </c>
      <c r="B35" s="134" t="s">
        <v>213</v>
      </c>
      <c r="C35" s="231">
        <v>0</v>
      </c>
      <c r="D35" s="211"/>
      <c r="F35"/>
    </row>
    <row r="36" spans="1:6" x14ac:dyDescent="0.25">
      <c r="A36" s="223">
        <v>32</v>
      </c>
      <c r="B36" s="134" t="s">
        <v>214</v>
      </c>
      <c r="C36" s="231">
        <v>200</v>
      </c>
      <c r="D36" s="214"/>
      <c r="F36"/>
    </row>
    <row r="37" spans="1:6" x14ac:dyDescent="0.25">
      <c r="A37" s="223">
        <v>34</v>
      </c>
      <c r="B37" s="134" t="s">
        <v>215</v>
      </c>
      <c r="C37" s="231">
        <v>500</v>
      </c>
      <c r="D37" s="211"/>
      <c r="F37"/>
    </row>
    <row r="38" spans="1:6" x14ac:dyDescent="0.25">
      <c r="A38" s="223">
        <v>35</v>
      </c>
      <c r="B38" s="232" t="s">
        <v>216</v>
      </c>
      <c r="C38" s="233">
        <v>200</v>
      </c>
      <c r="D38" s="211"/>
      <c r="F38"/>
    </row>
    <row r="39" spans="1:6" x14ac:dyDescent="0.25">
      <c r="A39" s="223">
        <v>36</v>
      </c>
      <c r="B39" s="232" t="s">
        <v>217</v>
      </c>
      <c r="C39" s="233">
        <v>200</v>
      </c>
      <c r="D39" s="211"/>
      <c r="F39"/>
    </row>
    <row r="40" spans="1:6" x14ac:dyDescent="0.25">
      <c r="A40" s="223">
        <v>37</v>
      </c>
      <c r="B40" s="232" t="s">
        <v>218</v>
      </c>
      <c r="C40" s="233">
        <v>965</v>
      </c>
      <c r="D40" s="211"/>
      <c r="F40"/>
    </row>
    <row r="41" spans="1:6" ht="15.75" thickBot="1" x14ac:dyDescent="0.3">
      <c r="A41" s="228">
        <v>38</v>
      </c>
      <c r="B41" s="234" t="s">
        <v>262</v>
      </c>
      <c r="C41" s="235">
        <f>SUM(C34:C40)</f>
        <v>2065</v>
      </c>
      <c r="D41" s="211"/>
      <c r="F41"/>
    </row>
    <row r="42" spans="1:6" x14ac:dyDescent="0.25">
      <c r="A42" s="236"/>
      <c r="B42" s="237"/>
      <c r="C42" s="238"/>
      <c r="D42" s="238"/>
    </row>
    <row r="43" spans="1:6" x14ac:dyDescent="0.25">
      <c r="A43" s="4"/>
      <c r="B43" s="4"/>
      <c r="C43" s="239"/>
    </row>
    <row r="44" spans="1:6" x14ac:dyDescent="0.25">
      <c r="A44" s="4"/>
      <c r="B44" s="4"/>
      <c r="C44" s="239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</sheetData>
  <mergeCells count="4">
    <mergeCell ref="A1:C1"/>
    <mergeCell ref="A3:C3"/>
    <mergeCell ref="B4:C4"/>
    <mergeCell ref="E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9" sqref="D19"/>
    </sheetView>
  </sheetViews>
  <sheetFormatPr defaultRowHeight="15" x14ac:dyDescent="0.25"/>
  <cols>
    <col min="1" max="1" width="7.7109375" customWidth="1"/>
    <col min="2" max="2" width="58.85546875" customWidth="1"/>
    <col min="3" max="5" width="16.7109375" customWidth="1"/>
  </cols>
  <sheetData>
    <row r="1" spans="1:5" ht="15.75" x14ac:dyDescent="0.25">
      <c r="A1" s="408" t="s">
        <v>263</v>
      </c>
      <c r="B1" s="298"/>
      <c r="C1" s="298"/>
      <c r="D1" s="298"/>
      <c r="E1" s="298"/>
    </row>
    <row r="2" spans="1:5" ht="15.75" x14ac:dyDescent="0.25">
      <c r="A2" s="240"/>
      <c r="B2" s="213"/>
      <c r="C2" s="213"/>
      <c r="D2" s="213"/>
      <c r="E2" s="213"/>
    </row>
    <row r="3" spans="1:5" ht="15.75" x14ac:dyDescent="0.25">
      <c r="A3" s="408" t="s">
        <v>264</v>
      </c>
      <c r="B3" s="298"/>
      <c r="C3" s="298"/>
      <c r="D3" s="298"/>
      <c r="E3" s="298"/>
    </row>
    <row r="4" spans="1:5" ht="15.75" x14ac:dyDescent="0.25">
      <c r="A4" s="241"/>
      <c r="B4" s="242"/>
      <c r="C4" s="242"/>
      <c r="D4" s="242"/>
      <c r="E4" s="242"/>
    </row>
    <row r="5" spans="1:5" ht="15.75" x14ac:dyDescent="0.25">
      <c r="A5" s="241"/>
      <c r="B5" s="242"/>
      <c r="C5" s="242"/>
      <c r="D5" s="242"/>
      <c r="E5" s="242"/>
    </row>
    <row r="6" spans="1:5" ht="16.5" thickBot="1" x14ac:dyDescent="0.3">
      <c r="A6" s="243" t="s">
        <v>265</v>
      </c>
      <c r="B6" s="213"/>
      <c r="C6" s="213"/>
      <c r="D6" s="244"/>
      <c r="E6" s="244" t="s">
        <v>2</v>
      </c>
    </row>
    <row r="7" spans="1:5" ht="15.75" x14ac:dyDescent="0.25">
      <c r="A7" s="245"/>
      <c r="B7" s="246" t="s">
        <v>3</v>
      </c>
      <c r="C7" s="246" t="s">
        <v>4</v>
      </c>
      <c r="D7" s="246" t="s">
        <v>5</v>
      </c>
      <c r="E7" s="247" t="s">
        <v>6</v>
      </c>
    </row>
    <row r="8" spans="1:5" ht="47.25" x14ac:dyDescent="0.25">
      <c r="A8" s="248" t="s">
        <v>8</v>
      </c>
      <c r="B8" s="249" t="s">
        <v>266</v>
      </c>
      <c r="C8" s="249" t="s">
        <v>267</v>
      </c>
      <c r="D8" s="249" t="s">
        <v>268</v>
      </c>
      <c r="E8" s="250" t="s">
        <v>269</v>
      </c>
    </row>
    <row r="9" spans="1:5" ht="31.5" customHeight="1" x14ac:dyDescent="0.25">
      <c r="A9" s="251">
        <v>1</v>
      </c>
      <c r="B9" s="252" t="s">
        <v>270</v>
      </c>
      <c r="C9" s="253">
        <v>2500</v>
      </c>
      <c r="D9" s="253">
        <v>10000</v>
      </c>
      <c r="E9" s="254">
        <v>0</v>
      </c>
    </row>
    <row r="10" spans="1:5" ht="16.5" thickBot="1" x14ac:dyDescent="0.3">
      <c r="A10" s="255"/>
      <c r="B10" s="256" t="s">
        <v>271</v>
      </c>
      <c r="C10" s="257">
        <f>SUM(C9:C9)</f>
        <v>2500</v>
      </c>
      <c r="D10" s="258">
        <f>SUM(D9:D9)</f>
        <v>10000</v>
      </c>
      <c r="E10" s="259">
        <v>0</v>
      </c>
    </row>
  </sheetData>
  <mergeCells count="2">
    <mergeCell ref="A1:E1"/>
    <mergeCell ref="A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XFD1048576"/>
    </sheetView>
  </sheetViews>
  <sheetFormatPr defaultRowHeight="15" x14ac:dyDescent="0.25"/>
  <cols>
    <col min="1" max="1" width="4.7109375" customWidth="1"/>
    <col min="2" max="2" width="45" customWidth="1"/>
    <col min="3" max="4" width="17.42578125" customWidth="1"/>
  </cols>
  <sheetData>
    <row r="1" spans="1:4" x14ac:dyDescent="0.25">
      <c r="A1" s="409" t="s">
        <v>272</v>
      </c>
      <c r="B1" s="298"/>
      <c r="C1" s="298"/>
      <c r="D1" s="260"/>
    </row>
    <row r="2" spans="1:4" x14ac:dyDescent="0.25">
      <c r="A2" s="261"/>
      <c r="B2" s="262"/>
      <c r="C2" s="262"/>
      <c r="D2" s="262"/>
    </row>
    <row r="3" spans="1:4" x14ac:dyDescent="0.25">
      <c r="A3" s="409" t="s">
        <v>273</v>
      </c>
      <c r="B3" s="298"/>
      <c r="C3" s="298"/>
      <c r="D3" s="263"/>
    </row>
    <row r="4" spans="1:4" x14ac:dyDescent="0.25">
      <c r="A4" s="263"/>
      <c r="B4" s="260"/>
      <c r="C4" s="260"/>
      <c r="D4" s="260"/>
    </row>
    <row r="5" spans="1:4" x14ac:dyDescent="0.25">
      <c r="A5" s="263"/>
      <c r="B5" s="260"/>
      <c r="C5" s="260"/>
      <c r="D5" s="260"/>
    </row>
    <row r="6" spans="1:4" x14ac:dyDescent="0.25">
      <c r="A6" s="263"/>
      <c r="B6" s="260"/>
      <c r="C6" s="260"/>
      <c r="D6" s="260"/>
    </row>
    <row r="7" spans="1:4" ht="15.75" thickBot="1" x14ac:dyDescent="0.3">
      <c r="A7" s="2"/>
      <c r="B7" s="2"/>
      <c r="C7" s="264" t="s">
        <v>46</v>
      </c>
      <c r="D7" s="264"/>
    </row>
    <row r="8" spans="1:4" x14ac:dyDescent="0.25">
      <c r="A8" s="265"/>
      <c r="B8" s="219" t="s">
        <v>3</v>
      </c>
      <c r="C8" s="266" t="s">
        <v>4</v>
      </c>
    </row>
    <row r="9" spans="1:4" ht="42.75" x14ac:dyDescent="0.25">
      <c r="A9" s="267" t="s">
        <v>8</v>
      </c>
      <c r="B9" s="268" t="s">
        <v>274</v>
      </c>
      <c r="C9" s="269" t="s">
        <v>268</v>
      </c>
    </row>
    <row r="10" spans="1:4" x14ac:dyDescent="0.25">
      <c r="A10" s="270">
        <v>1</v>
      </c>
      <c r="B10" s="73" t="s">
        <v>275</v>
      </c>
      <c r="C10" s="271">
        <v>0</v>
      </c>
    </row>
    <row r="11" spans="1:4" x14ac:dyDescent="0.25">
      <c r="A11" s="272">
        <v>2</v>
      </c>
      <c r="B11" s="273"/>
      <c r="C11" s="274">
        <v>0</v>
      </c>
    </row>
    <row r="12" spans="1:4" x14ac:dyDescent="0.25">
      <c r="A12" s="272">
        <v>3</v>
      </c>
      <c r="B12" s="273"/>
      <c r="C12" s="274">
        <v>0</v>
      </c>
    </row>
    <row r="13" spans="1:4" s="278" customFormat="1" ht="15.75" thickBot="1" x14ac:dyDescent="0.3">
      <c r="A13" s="275">
        <v>4</v>
      </c>
      <c r="B13" s="276" t="s">
        <v>276</v>
      </c>
      <c r="C13" s="277">
        <f>SUM(C10:C12)</f>
        <v>0</v>
      </c>
    </row>
  </sheetData>
  <mergeCells count="2">
    <mergeCell ref="A1:C1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1.sz.mell.</vt:lpstr>
      <vt:lpstr>2.sz.mell.</vt:lpstr>
      <vt:lpstr>3.sz.mell.</vt:lpstr>
      <vt:lpstr>4.sz.mell.</vt:lpstr>
      <vt:lpstr>5.sz.mell.</vt:lpstr>
      <vt:lpstr>6.sz.mell.</vt:lpstr>
      <vt:lpstr>7.sz.mell.</vt:lpstr>
      <vt:lpstr>8.sz.mell.</vt:lpstr>
      <vt:lpstr>9.sz.mell.</vt:lpstr>
      <vt:lpstr>10.sz.mell.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Windows-felhasználó</cp:lastModifiedBy>
  <dcterms:created xsi:type="dcterms:W3CDTF">2020-03-23T10:49:06Z</dcterms:created>
  <dcterms:modified xsi:type="dcterms:W3CDTF">2020-03-23T13:06:43Z</dcterms:modified>
</cp:coreProperties>
</file>